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http://dvis.vlk.lt/VLK/DocPrep/2022 m.  metinis biudžeto vykdymo ataskaitų rinkinys _Suvestinė 20230404092229/"/>
    </mc:Choice>
  </mc:AlternateContent>
  <xr:revisionPtr revIDLastSave="0" documentId="13_ncr:1_{7BDA5494-BFA1-4000-B27F-AD0F27DB8CBE}" xr6:coauthVersionLast="47" xr6:coauthVersionMax="47" xr10:uidLastSave="{00000000-0000-0000-0000-000000000000}"/>
  <bookViews>
    <workbookView xWindow="28680" yWindow="-120" windowWidth="29040" windowHeight="15840" activeTab="5" xr2:uid="{00000000-000D-0000-FFFF-FFFF00000000}"/>
  </bookViews>
  <sheets>
    <sheet name="Titulinis" sheetId="1" r:id="rId1"/>
    <sheet name="Turinys" sheetId="2" r:id="rId2"/>
    <sheet name="1-PSDF" sheetId="28" r:id="rId3"/>
    <sheet name="1-PSDF-P" sheetId="27" r:id="rId4"/>
    <sheet name="1-PSDF-I" sheetId="25" r:id="rId5"/>
    <sheet name="1-PSDF-I-01" sheetId="26" r:id="rId6"/>
    <sheet name="1-PSDF-R " sheetId="29" r:id="rId7"/>
    <sheet name="Forma NR-2" sheetId="24" r:id="rId8"/>
    <sheet name="Forma BV-2" sheetId="23" r:id="rId9"/>
    <sheet name="DU pažyma" sheetId="30" r:id="rId10"/>
    <sheet name="Lapas1" sheetId="22" r:id="rId11"/>
  </sheets>
  <definedNames>
    <definedName name="_xlnm.Print_Area" localSheetId="2">'1-PSDF'!$A$1:$I$62</definedName>
    <definedName name="_xlnm.Print_Area" localSheetId="4">'1-PSDF-I'!$A$1:$O$166</definedName>
    <definedName name="_xlnm.Print_Area" localSheetId="5">'1-PSDF-I-01'!$A$1:$N$123</definedName>
    <definedName name="_xlnm.Print_Area" localSheetId="6">'1-PSDF-R '!$A$1:$J$128</definedName>
    <definedName name="_xlnm.Print_Area" localSheetId="0">Titulinis!$A$1:$I$50</definedName>
    <definedName name="_xlnm.Print_Area" localSheetId="1">Turinys!$A$1:$I$38</definedName>
    <definedName name="_xlnm.Print_Titles" localSheetId="4">'1-PSDF-I'!$19:$21</definedName>
    <definedName name="_xlnm.Print_Titles" localSheetId="5">'1-PSDF-I-01'!$19:$21</definedName>
    <definedName name="_xlnm.Print_Titles" localSheetId="6">'1-PSDF-R '!$26:$29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7" i="28" l="1"/>
  <c r="F155" i="25"/>
  <c r="F12" i="30"/>
  <c r="F13" i="30"/>
  <c r="E19" i="29"/>
  <c r="F19" i="29" s="1"/>
  <c r="D20" i="29"/>
  <c r="G20" i="29"/>
  <c r="G21" i="29" s="1"/>
  <c r="I20" i="29"/>
  <c r="I21" i="29" s="1"/>
  <c r="E21" i="29"/>
  <c r="H22" i="29"/>
  <c r="J22" i="29" s="1"/>
  <c r="E31" i="29"/>
  <c r="F31" i="29"/>
  <c r="H31" i="29"/>
  <c r="I31" i="29"/>
  <c r="D32" i="29"/>
  <c r="G32" i="29"/>
  <c r="D33" i="29"/>
  <c r="G33" i="29"/>
  <c r="D34" i="29"/>
  <c r="G34" i="29"/>
  <c r="D35" i="29"/>
  <c r="G35" i="29"/>
  <c r="D36" i="29"/>
  <c r="G36" i="29"/>
  <c r="D37" i="29"/>
  <c r="G37" i="29"/>
  <c r="J37" i="29"/>
  <c r="H38" i="29"/>
  <c r="E39" i="29"/>
  <c r="E38" i="29" s="1"/>
  <c r="F39" i="29"/>
  <c r="F38" i="29" s="1"/>
  <c r="I39" i="29"/>
  <c r="G39" i="29" s="1"/>
  <c r="G38" i="29" s="1"/>
  <c r="I38" i="29"/>
  <c r="D40" i="29"/>
  <c r="G40" i="29"/>
  <c r="E41" i="29"/>
  <c r="F41" i="29"/>
  <c r="G41" i="29"/>
  <c r="H41" i="29"/>
  <c r="I41" i="29"/>
  <c r="D42" i="29"/>
  <c r="G42" i="29"/>
  <c r="D43" i="29"/>
  <c r="G43" i="29"/>
  <c r="J43" i="29" s="1"/>
  <c r="D44" i="29"/>
  <c r="G44" i="29"/>
  <c r="D45" i="29"/>
  <c r="G45" i="29"/>
  <c r="D46" i="29"/>
  <c r="G46" i="29"/>
  <c r="J46" i="29" s="1"/>
  <c r="D47" i="29"/>
  <c r="J47" i="29" s="1"/>
  <c r="G47" i="29"/>
  <c r="E49" i="29"/>
  <c r="D49" i="29" s="1"/>
  <c r="F49" i="29"/>
  <c r="H49" i="29"/>
  <c r="G49" i="29" s="1"/>
  <c r="I49" i="29"/>
  <c r="D50" i="29"/>
  <c r="G50" i="29"/>
  <c r="D51" i="29"/>
  <c r="J51" i="29"/>
  <c r="G51" i="29"/>
  <c r="D52" i="29"/>
  <c r="G52" i="29"/>
  <c r="D53" i="29"/>
  <c r="G53" i="29"/>
  <c r="D54" i="29"/>
  <c r="J54" i="29" s="1"/>
  <c r="G54" i="29"/>
  <c r="E55" i="29"/>
  <c r="F55" i="29"/>
  <c r="F48" i="29" s="1"/>
  <c r="H55" i="29"/>
  <c r="I55" i="29"/>
  <c r="D56" i="29"/>
  <c r="G56" i="29"/>
  <c r="D57" i="29"/>
  <c r="G57" i="29"/>
  <c r="D58" i="29"/>
  <c r="G58" i="29"/>
  <c r="D59" i="29"/>
  <c r="G59" i="29"/>
  <c r="D60" i="29"/>
  <c r="G60" i="29"/>
  <c r="J60" i="29" s="1"/>
  <c r="E61" i="29"/>
  <c r="D61" i="29" s="1"/>
  <c r="F61" i="29"/>
  <c r="H61" i="29"/>
  <c r="I61" i="29"/>
  <c r="D62" i="29"/>
  <c r="G62" i="29"/>
  <c r="J62" i="29" s="1"/>
  <c r="D63" i="29"/>
  <c r="G63" i="29"/>
  <c r="D64" i="29"/>
  <c r="G64" i="29"/>
  <c r="J64" i="29"/>
  <c r="D65" i="29"/>
  <c r="G65" i="29"/>
  <c r="D66" i="29"/>
  <c r="J66" i="29" s="1"/>
  <c r="G66" i="29"/>
  <c r="E67" i="29"/>
  <c r="D67" i="29" s="1"/>
  <c r="F67" i="29"/>
  <c r="H67" i="29"/>
  <c r="I67" i="29"/>
  <c r="D68" i="29"/>
  <c r="G68" i="29"/>
  <c r="J68" i="29"/>
  <c r="D69" i="29"/>
  <c r="G69" i="29"/>
  <c r="D70" i="29"/>
  <c r="G70" i="29"/>
  <c r="D71" i="29"/>
  <c r="G71" i="29"/>
  <c r="J71" i="29" s="1"/>
  <c r="D72" i="29"/>
  <c r="G72" i="29"/>
  <c r="E73" i="29"/>
  <c r="F73" i="29"/>
  <c r="H73" i="29"/>
  <c r="G73" i="29" s="1"/>
  <c r="I73" i="29"/>
  <c r="D74" i="29"/>
  <c r="J74" i="29" s="1"/>
  <c r="G74" i="29"/>
  <c r="D75" i="29"/>
  <c r="G75" i="29"/>
  <c r="D76" i="29"/>
  <c r="G76" i="29"/>
  <c r="D77" i="29"/>
  <c r="G77" i="29"/>
  <c r="D78" i="29"/>
  <c r="J78" i="29" s="1"/>
  <c r="G78" i="29"/>
  <c r="E79" i="29"/>
  <c r="D79" i="29" s="1"/>
  <c r="J79" i="29" s="1"/>
  <c r="F79" i="29"/>
  <c r="H79" i="29"/>
  <c r="I79" i="29"/>
  <c r="D80" i="29"/>
  <c r="G80" i="29"/>
  <c r="G79" i="29" s="1"/>
  <c r="E82" i="29"/>
  <c r="D82" i="29" s="1"/>
  <c r="F82" i="29"/>
  <c r="F81" i="29"/>
  <c r="I82" i="29"/>
  <c r="G82" i="29" s="1"/>
  <c r="D83" i="29"/>
  <c r="G83" i="29"/>
  <c r="D84" i="29"/>
  <c r="G84" i="29"/>
  <c r="J84" i="29" s="1"/>
  <c r="E85" i="29"/>
  <c r="D85" i="29" s="1"/>
  <c r="J85" i="29" s="1"/>
  <c r="F85" i="29"/>
  <c r="H85" i="29"/>
  <c r="H81" i="29" s="1"/>
  <c r="I85" i="29"/>
  <c r="G85" i="29" s="1"/>
  <c r="D86" i="29"/>
  <c r="G86" i="29"/>
  <c r="D87" i="29"/>
  <c r="J87" i="29" s="1"/>
  <c r="G87" i="29"/>
  <c r="D88" i="29"/>
  <c r="G88" i="29"/>
  <c r="D89" i="29"/>
  <c r="G89" i="29"/>
  <c r="D90" i="29"/>
  <c r="G90" i="29"/>
  <c r="D91" i="29"/>
  <c r="H91" i="29"/>
  <c r="G91" i="29"/>
  <c r="J91" i="29" s="1"/>
  <c r="I91" i="29"/>
  <c r="D92" i="29"/>
  <c r="G92" i="29"/>
  <c r="D93" i="29"/>
  <c r="G93" i="29"/>
  <c r="D94" i="29"/>
  <c r="G94" i="29"/>
  <c r="D95" i="29"/>
  <c r="G95" i="29"/>
  <c r="D96" i="29"/>
  <c r="G96" i="29"/>
  <c r="E98" i="29"/>
  <c r="E97" i="29" s="1"/>
  <c r="F98" i="29"/>
  <c r="F97" i="29" s="1"/>
  <c r="H98" i="29"/>
  <c r="I98" i="29"/>
  <c r="I97" i="29" s="1"/>
  <c r="D104" i="29"/>
  <c r="G104" i="29"/>
  <c r="E116" i="29"/>
  <c r="D117" i="29"/>
  <c r="D119" i="29"/>
  <c r="C27" i="28"/>
  <c r="C33" i="28" s="1"/>
  <c r="E27" i="28"/>
  <c r="G27" i="28" s="1"/>
  <c r="F27" i="28"/>
  <c r="H27" i="28" s="1"/>
  <c r="G28" i="28"/>
  <c r="H28" i="28"/>
  <c r="I28" i="28"/>
  <c r="G29" i="28"/>
  <c r="H29" i="28"/>
  <c r="I29" i="28"/>
  <c r="G30" i="28"/>
  <c r="H30" i="28"/>
  <c r="I30" i="28"/>
  <c r="G31" i="28"/>
  <c r="H31" i="28"/>
  <c r="I31" i="28"/>
  <c r="G32" i="28"/>
  <c r="H32" i="28"/>
  <c r="I32" i="28"/>
  <c r="E33" i="28"/>
  <c r="F33" i="28"/>
  <c r="E55" i="28" s="1"/>
  <c r="C55" i="28" s="1"/>
  <c r="C40" i="28"/>
  <c r="H40" i="28" s="1"/>
  <c r="C41" i="28"/>
  <c r="I41" i="28" s="1"/>
  <c r="C42" i="28"/>
  <c r="I42" i="28" s="1"/>
  <c r="C43" i="28"/>
  <c r="I43" i="28" s="1"/>
  <c r="C44" i="28"/>
  <c r="H44" i="28"/>
  <c r="C45" i="28"/>
  <c r="C46" i="28"/>
  <c r="H46" i="28" s="1"/>
  <c r="D47" i="28"/>
  <c r="E47" i="28"/>
  <c r="F47" i="28"/>
  <c r="G47" i="28"/>
  <c r="C54" i="28"/>
  <c r="G54" i="28"/>
  <c r="I55" i="28" s="1"/>
  <c r="G55" i="28" s="1"/>
  <c r="D34" i="27"/>
  <c r="H34" i="27" s="1"/>
  <c r="H37" i="27"/>
  <c r="H41" i="27"/>
  <c r="H50" i="27"/>
  <c r="H54" i="27"/>
  <c r="F58" i="27"/>
  <c r="D58" i="27"/>
  <c r="H55" i="27"/>
  <c r="H53" i="27"/>
  <c r="I40" i="27"/>
  <c r="G48" i="27"/>
  <c r="C29" i="27"/>
  <c r="G58" i="27"/>
  <c r="H58" i="27" s="1"/>
  <c r="D40" i="27"/>
  <c r="I44" i="28"/>
  <c r="H52" i="27"/>
  <c r="H43" i="27"/>
  <c r="F34" i="27"/>
  <c r="H59" i="27"/>
  <c r="H56" i="27"/>
  <c r="H47" i="27"/>
  <c r="H45" i="27"/>
  <c r="H42" i="27"/>
  <c r="D48" i="27"/>
  <c r="D46" i="27" s="1"/>
  <c r="H38" i="27"/>
  <c r="C34" i="27"/>
  <c r="F29" i="27"/>
  <c r="I58" i="27"/>
  <c r="C48" i="27"/>
  <c r="C46" i="27" s="1"/>
  <c r="G40" i="27"/>
  <c r="H36" i="27"/>
  <c r="D29" i="27"/>
  <c r="D62" i="27" s="1"/>
  <c r="F40" i="27"/>
  <c r="H57" i="27"/>
  <c r="H51" i="27"/>
  <c r="H39" i="27"/>
  <c r="G34" i="27"/>
  <c r="I29" i="27"/>
  <c r="G29" i="27"/>
  <c r="I34" i="27"/>
  <c r="C58" i="27"/>
  <c r="I48" i="27"/>
  <c r="E62" i="27"/>
  <c r="H44" i="27"/>
  <c r="C40" i="27"/>
  <c r="H60" i="27"/>
  <c r="H61" i="27"/>
  <c r="F48" i="27"/>
  <c r="H35" i="27"/>
  <c r="H49" i="27"/>
  <c r="E30" i="26"/>
  <c r="F30" i="26"/>
  <c r="G30" i="26"/>
  <c r="H30" i="26"/>
  <c r="E31" i="26"/>
  <c r="F31" i="26"/>
  <c r="G31" i="26"/>
  <c r="H31" i="26"/>
  <c r="E32" i="26"/>
  <c r="F32" i="26"/>
  <c r="G32" i="26"/>
  <c r="H32" i="26"/>
  <c r="E33" i="26"/>
  <c r="F33" i="26"/>
  <c r="G33" i="26"/>
  <c r="H33" i="26"/>
  <c r="E34" i="26"/>
  <c r="F34" i="26"/>
  <c r="G34" i="26"/>
  <c r="H34" i="26"/>
  <c r="E35" i="26"/>
  <c r="F35" i="26"/>
  <c r="G35" i="26"/>
  <c r="H35" i="26"/>
  <c r="D36" i="26"/>
  <c r="J36" i="26" s="1"/>
  <c r="D37" i="26"/>
  <c r="I37" i="26" s="1"/>
  <c r="D38" i="26"/>
  <c r="I38" i="26" s="1"/>
  <c r="D39" i="26"/>
  <c r="I39" i="26" s="1"/>
  <c r="D40" i="26"/>
  <c r="J40" i="26" s="1"/>
  <c r="E41" i="26"/>
  <c r="F41" i="26"/>
  <c r="G41" i="26"/>
  <c r="H41" i="26"/>
  <c r="D42" i="26"/>
  <c r="J42" i="26" s="1"/>
  <c r="D43" i="26"/>
  <c r="J43" i="26" s="1"/>
  <c r="D44" i="26"/>
  <c r="D45" i="26"/>
  <c r="I45" i="26" s="1"/>
  <c r="D46" i="26"/>
  <c r="I46" i="26" s="1"/>
  <c r="E47" i="26"/>
  <c r="F47" i="26"/>
  <c r="G47" i="26"/>
  <c r="H47" i="26"/>
  <c r="D48" i="26"/>
  <c r="J48" i="26" s="1"/>
  <c r="D49" i="26"/>
  <c r="I49" i="26" s="1"/>
  <c r="D50" i="26"/>
  <c r="I50" i="26" s="1"/>
  <c r="D51" i="26"/>
  <c r="I51" i="26" s="1"/>
  <c r="D52" i="26"/>
  <c r="I52" i="26" s="1"/>
  <c r="E53" i="26"/>
  <c r="F53" i="26"/>
  <c r="G53" i="26"/>
  <c r="H53" i="26"/>
  <c r="D54" i="26"/>
  <c r="I54" i="26" s="1"/>
  <c r="D55" i="26"/>
  <c r="J55" i="26" s="1"/>
  <c r="D56" i="26"/>
  <c r="J56" i="26" s="1"/>
  <c r="D57" i="26"/>
  <c r="J57" i="26" s="1"/>
  <c r="D58" i="26"/>
  <c r="I58" i="26" s="1"/>
  <c r="E59" i="26"/>
  <c r="F59" i="26"/>
  <c r="G59" i="26"/>
  <c r="H59" i="26"/>
  <c r="D60" i="26"/>
  <c r="I60" i="26" s="1"/>
  <c r="D61" i="26"/>
  <c r="I61" i="26" s="1"/>
  <c r="D62" i="26"/>
  <c r="J62" i="26" s="1"/>
  <c r="D63" i="26"/>
  <c r="I63" i="26" s="1"/>
  <c r="D64" i="26"/>
  <c r="I64" i="26" s="1"/>
  <c r="E66" i="26"/>
  <c r="F66" i="26"/>
  <c r="G66" i="26"/>
  <c r="H66" i="26"/>
  <c r="E67" i="26"/>
  <c r="F67" i="26"/>
  <c r="G67" i="26"/>
  <c r="H67" i="26"/>
  <c r="E68" i="26"/>
  <c r="F68" i="26"/>
  <c r="G68" i="26"/>
  <c r="H68" i="26"/>
  <c r="E69" i="26"/>
  <c r="F69" i="26"/>
  <c r="G69" i="26"/>
  <c r="H69" i="26"/>
  <c r="E70" i="26"/>
  <c r="F70" i="26"/>
  <c r="G70" i="26"/>
  <c r="H70" i="26"/>
  <c r="E71" i="26"/>
  <c r="F71" i="26"/>
  <c r="G71" i="26"/>
  <c r="H71" i="26"/>
  <c r="D72" i="26"/>
  <c r="J72" i="26" s="1"/>
  <c r="D73" i="26"/>
  <c r="I73" i="26" s="1"/>
  <c r="D74" i="26"/>
  <c r="J74" i="26" s="1"/>
  <c r="D75" i="26"/>
  <c r="I75" i="26" s="1"/>
  <c r="D76" i="26"/>
  <c r="J76" i="26" s="1"/>
  <c r="E77" i="26"/>
  <c r="F77" i="26"/>
  <c r="G77" i="26"/>
  <c r="H77" i="26"/>
  <c r="D78" i="26"/>
  <c r="J78" i="26" s="1"/>
  <c r="D79" i="26"/>
  <c r="D80" i="26"/>
  <c r="J80" i="26" s="1"/>
  <c r="D81" i="26"/>
  <c r="J81" i="26" s="1"/>
  <c r="D82" i="26"/>
  <c r="J82" i="26" s="1"/>
  <c r="E83" i="26"/>
  <c r="F83" i="26"/>
  <c r="G83" i="26"/>
  <c r="H83" i="26"/>
  <c r="D84" i="26"/>
  <c r="D85" i="26"/>
  <c r="I85" i="26" s="1"/>
  <c r="D86" i="26"/>
  <c r="I86" i="26" s="1"/>
  <c r="D87" i="26"/>
  <c r="I87" i="26" s="1"/>
  <c r="D88" i="26"/>
  <c r="J88" i="26" s="1"/>
  <c r="E89" i="26"/>
  <c r="F89" i="26"/>
  <c r="G89" i="26"/>
  <c r="H89" i="26"/>
  <c r="D90" i="26"/>
  <c r="I90" i="26" s="1"/>
  <c r="D91" i="26"/>
  <c r="J91" i="26" s="1"/>
  <c r="D92" i="26"/>
  <c r="D93" i="26"/>
  <c r="I93" i="26" s="1"/>
  <c r="D94" i="26"/>
  <c r="I94" i="26" s="1"/>
  <c r="E95" i="26"/>
  <c r="F95" i="26"/>
  <c r="G95" i="26"/>
  <c r="H95" i="26"/>
  <c r="D96" i="26"/>
  <c r="D97" i="26"/>
  <c r="J97" i="26" s="1"/>
  <c r="D98" i="26"/>
  <c r="J98" i="26" s="1"/>
  <c r="D99" i="26"/>
  <c r="J99" i="26" s="1"/>
  <c r="D100" i="26"/>
  <c r="J100" i="26" s="1"/>
  <c r="F101" i="26"/>
  <c r="G101" i="26"/>
  <c r="H101" i="26"/>
  <c r="F107" i="26"/>
  <c r="D107" i="26" s="1"/>
  <c r="H107" i="26"/>
  <c r="F23" i="25"/>
  <c r="G23" i="25"/>
  <c r="H23" i="25"/>
  <c r="I23" i="25"/>
  <c r="J23" i="25"/>
  <c r="L23" i="25"/>
  <c r="M23" i="25"/>
  <c r="E24" i="25"/>
  <c r="K24" i="25"/>
  <c r="E25" i="25"/>
  <c r="K25" i="25"/>
  <c r="E26" i="25"/>
  <c r="K26" i="25"/>
  <c r="O26" i="25" s="1"/>
  <c r="E27" i="25"/>
  <c r="K27" i="25"/>
  <c r="O27" i="25" s="1"/>
  <c r="E28" i="25"/>
  <c r="K28" i="25"/>
  <c r="E29" i="25"/>
  <c r="F31" i="25"/>
  <c r="G31" i="25"/>
  <c r="G30" i="25" s="1"/>
  <c r="H31" i="25"/>
  <c r="H30" i="25" s="1"/>
  <c r="I31" i="25"/>
  <c r="J31" i="25"/>
  <c r="J30" i="25" s="1"/>
  <c r="L31" i="25"/>
  <c r="L30" i="25" s="1"/>
  <c r="E32" i="25"/>
  <c r="K32" i="25"/>
  <c r="E33" i="25"/>
  <c r="K33" i="25"/>
  <c r="O33" i="25" s="1"/>
  <c r="E34" i="25"/>
  <c r="K34" i="25"/>
  <c r="E35" i="25"/>
  <c r="K35" i="25"/>
  <c r="O35" i="25" s="1"/>
  <c r="E36" i="25"/>
  <c r="F40" i="25"/>
  <c r="G40" i="25"/>
  <c r="H40" i="25"/>
  <c r="I40" i="25"/>
  <c r="J40" i="25"/>
  <c r="L40" i="25"/>
  <c r="M40" i="25"/>
  <c r="E41" i="25"/>
  <c r="K41" i="25"/>
  <c r="O41" i="25" s="1"/>
  <c r="E42" i="25"/>
  <c r="K42" i="25"/>
  <c r="O42" i="25" s="1"/>
  <c r="E43" i="25"/>
  <c r="K43" i="25"/>
  <c r="E44" i="25"/>
  <c r="K44" i="25"/>
  <c r="E45" i="25"/>
  <c r="K45" i="25"/>
  <c r="O45" i="25" s="1"/>
  <c r="E46" i="25"/>
  <c r="F49" i="25"/>
  <c r="G49" i="25"/>
  <c r="H49" i="25"/>
  <c r="I49" i="25"/>
  <c r="J49" i="25"/>
  <c r="L49" i="25"/>
  <c r="M49" i="25"/>
  <c r="E50" i="25"/>
  <c r="K50" i="25"/>
  <c r="O50" i="25" s="1"/>
  <c r="E51" i="25"/>
  <c r="K51" i="25"/>
  <c r="O51" i="25" s="1"/>
  <c r="E52" i="25"/>
  <c r="K52" i="25"/>
  <c r="O52" i="25" s="1"/>
  <c r="E53" i="25"/>
  <c r="K53" i="25"/>
  <c r="O53" i="25" s="1"/>
  <c r="E54" i="25"/>
  <c r="K54" i="25"/>
  <c r="O54" i="25" s="1"/>
  <c r="F55" i="25"/>
  <c r="G55" i="25"/>
  <c r="H55" i="25"/>
  <c r="I55" i="25"/>
  <c r="J55" i="25"/>
  <c r="L55" i="25"/>
  <c r="M55" i="25"/>
  <c r="E56" i="25"/>
  <c r="K56" i="25"/>
  <c r="E57" i="25"/>
  <c r="K57" i="25"/>
  <c r="E58" i="25"/>
  <c r="K58" i="25"/>
  <c r="O58" i="25" s="1"/>
  <c r="E59" i="25"/>
  <c r="K59" i="25"/>
  <c r="E60" i="25"/>
  <c r="K60" i="25"/>
  <c r="O60" i="25" s="1"/>
  <c r="F61" i="25"/>
  <c r="G61" i="25"/>
  <c r="H61" i="25"/>
  <c r="I61" i="25"/>
  <c r="J61" i="25"/>
  <c r="L61" i="25"/>
  <c r="M61" i="25"/>
  <c r="E62" i="25"/>
  <c r="K62" i="25"/>
  <c r="E63" i="25"/>
  <c r="K63" i="25"/>
  <c r="O63" i="25" s="1"/>
  <c r="E64" i="25"/>
  <c r="K64" i="25"/>
  <c r="O64" i="25" s="1"/>
  <c r="E65" i="25"/>
  <c r="K65" i="25"/>
  <c r="O65" i="25" s="1"/>
  <c r="E66" i="25"/>
  <c r="K66" i="25"/>
  <c r="O66" i="25" s="1"/>
  <c r="F67" i="25"/>
  <c r="G67" i="25"/>
  <c r="H67" i="25"/>
  <c r="I67" i="25"/>
  <c r="J67" i="25"/>
  <c r="L67" i="25"/>
  <c r="M67" i="25"/>
  <c r="E68" i="25"/>
  <c r="K68" i="25"/>
  <c r="E69" i="25"/>
  <c r="K69" i="25"/>
  <c r="E70" i="25"/>
  <c r="K70" i="25"/>
  <c r="E71" i="25"/>
  <c r="K71" i="25"/>
  <c r="E72" i="25"/>
  <c r="K72" i="25"/>
  <c r="O72" i="25" s="1"/>
  <c r="F73" i="25"/>
  <c r="G73" i="25"/>
  <c r="H73" i="25"/>
  <c r="I73" i="25"/>
  <c r="J73" i="25"/>
  <c r="L73" i="25"/>
  <c r="M73" i="25"/>
  <c r="E74" i="25"/>
  <c r="K74" i="25"/>
  <c r="O74" i="25" s="1"/>
  <c r="E75" i="25"/>
  <c r="K75" i="25"/>
  <c r="O75" i="25" s="1"/>
  <c r="E76" i="25"/>
  <c r="K76" i="25"/>
  <c r="E77" i="25"/>
  <c r="K77" i="25"/>
  <c r="O77" i="25" s="1"/>
  <c r="E78" i="25"/>
  <c r="K78" i="25"/>
  <c r="O78" i="25" s="1"/>
  <c r="G80" i="25"/>
  <c r="G79" i="25" s="1"/>
  <c r="H80" i="25"/>
  <c r="H79" i="25" s="1"/>
  <c r="I80" i="25"/>
  <c r="I79" i="25" s="1"/>
  <c r="J80" i="25"/>
  <c r="J79" i="25" s="1"/>
  <c r="L80" i="25"/>
  <c r="L79" i="25" s="1"/>
  <c r="K83" i="25"/>
  <c r="O83" i="25" s="1"/>
  <c r="K84" i="25"/>
  <c r="K85" i="25"/>
  <c r="F79" i="25"/>
  <c r="F88" i="25"/>
  <c r="G88" i="25"/>
  <c r="H88" i="25"/>
  <c r="I88" i="25"/>
  <c r="J88" i="25"/>
  <c r="L88" i="25"/>
  <c r="M88" i="25"/>
  <c r="E89" i="25"/>
  <c r="K89" i="25"/>
  <c r="E90" i="25"/>
  <c r="K90" i="25"/>
  <c r="O90" i="25" s="1"/>
  <c r="F91" i="25"/>
  <c r="G91" i="25"/>
  <c r="H91" i="25"/>
  <c r="I91" i="25"/>
  <c r="J91" i="25"/>
  <c r="L91" i="25"/>
  <c r="E92" i="25"/>
  <c r="K92" i="25"/>
  <c r="O92" i="25" s="1"/>
  <c r="E93" i="25"/>
  <c r="K93" i="25"/>
  <c r="O93" i="25" s="1"/>
  <c r="E94" i="25"/>
  <c r="E95" i="25"/>
  <c r="K95" i="25"/>
  <c r="E96" i="25"/>
  <c r="K96" i="25"/>
  <c r="O96" i="25" s="1"/>
  <c r="I97" i="25"/>
  <c r="J97" i="25"/>
  <c r="L97" i="25"/>
  <c r="M97" i="25"/>
  <c r="E98" i="25"/>
  <c r="K98" i="25"/>
  <c r="K99" i="25"/>
  <c r="O99" i="25" s="1"/>
  <c r="K100" i="25"/>
  <c r="O100" i="25" s="1"/>
  <c r="K101" i="25"/>
  <c r="K102" i="25"/>
  <c r="F105" i="25"/>
  <c r="G105" i="25"/>
  <c r="H105" i="25"/>
  <c r="I105" i="25"/>
  <c r="J105" i="25"/>
  <c r="L105" i="25"/>
  <c r="M105" i="25"/>
  <c r="N105" i="25"/>
  <c r="E106" i="25"/>
  <c r="K106" i="25"/>
  <c r="E107" i="25"/>
  <c r="K107" i="25"/>
  <c r="O107" i="25" s="1"/>
  <c r="E108" i="25"/>
  <c r="K108" i="25"/>
  <c r="O108" i="25" s="1"/>
  <c r="E109" i="25"/>
  <c r="K109" i="25"/>
  <c r="E110" i="25"/>
  <c r="K110" i="25"/>
  <c r="O110" i="25" s="1"/>
  <c r="F147" i="25"/>
  <c r="G147" i="25"/>
  <c r="I147" i="25"/>
  <c r="J147" i="25"/>
  <c r="L147" i="25"/>
  <c r="G148" i="25"/>
  <c r="I148" i="25"/>
  <c r="J148" i="25"/>
  <c r="K113" i="25"/>
  <c r="K111" i="25" s="1"/>
  <c r="L149" i="25"/>
  <c r="J150" i="25"/>
  <c r="L150" i="25"/>
  <c r="F151" i="25"/>
  <c r="I151" i="25"/>
  <c r="J151" i="25"/>
  <c r="L151" i="25"/>
  <c r="E117" i="25"/>
  <c r="F118" i="25"/>
  <c r="G118" i="25"/>
  <c r="H118" i="25"/>
  <c r="I118" i="25"/>
  <c r="J118" i="25"/>
  <c r="L118" i="25"/>
  <c r="M118" i="25"/>
  <c r="N118" i="25"/>
  <c r="E119" i="25"/>
  <c r="K119" i="25"/>
  <c r="O119" i="25" s="1"/>
  <c r="E120" i="25"/>
  <c r="K120" i="25"/>
  <c r="O120" i="25" s="1"/>
  <c r="E122" i="25"/>
  <c r="E124" i="25"/>
  <c r="K124" i="25"/>
  <c r="E125" i="25"/>
  <c r="K125" i="25"/>
  <c r="O125" i="25" s="1"/>
  <c r="E126" i="25"/>
  <c r="K126" i="25"/>
  <c r="O126" i="25" s="1"/>
  <c r="E127" i="25"/>
  <c r="K127" i="25"/>
  <c r="E128" i="25"/>
  <c r="K128" i="25"/>
  <c r="O128" i="25" s="1"/>
  <c r="F123" i="25"/>
  <c r="G123" i="25"/>
  <c r="H123" i="25"/>
  <c r="I123" i="25"/>
  <c r="J123" i="25"/>
  <c r="M123" i="25"/>
  <c r="N123" i="25"/>
  <c r="E131" i="25"/>
  <c r="K131" i="25"/>
  <c r="O131" i="25" s="1"/>
  <c r="E132" i="25"/>
  <c r="E133" i="25"/>
  <c r="K133" i="25"/>
  <c r="O133" i="25" s="1"/>
  <c r="E134" i="25"/>
  <c r="K134" i="25"/>
  <c r="E135" i="25"/>
  <c r="K135" i="25"/>
  <c r="O135" i="25" s="1"/>
  <c r="E136" i="25"/>
  <c r="G130" i="25"/>
  <c r="H130" i="25"/>
  <c r="I130" i="25"/>
  <c r="J130" i="25"/>
  <c r="L130" i="25"/>
  <c r="E138" i="25"/>
  <c r="K138" i="25"/>
  <c r="E139" i="25"/>
  <c r="K139" i="25"/>
  <c r="O139" i="25" s="1"/>
  <c r="E140" i="25"/>
  <c r="K140" i="25"/>
  <c r="O140" i="25" s="1"/>
  <c r="E141" i="25"/>
  <c r="K141" i="25"/>
  <c r="E142" i="25"/>
  <c r="K142" i="25"/>
  <c r="O142" i="25" s="1"/>
  <c r="F137" i="25"/>
  <c r="H137" i="25"/>
  <c r="I137" i="25"/>
  <c r="J137" i="25"/>
  <c r="H147" i="25"/>
  <c r="L148" i="25"/>
  <c r="H149" i="25"/>
  <c r="I149" i="25"/>
  <c r="J149" i="25"/>
  <c r="I150" i="25"/>
  <c r="F152" i="25"/>
  <c r="E152" i="25" s="1"/>
  <c r="F153" i="25"/>
  <c r="H153" i="25"/>
  <c r="H155" i="25"/>
  <c r="K103" i="25"/>
  <c r="O103" i="25" s="1"/>
  <c r="M150" i="25"/>
  <c r="H148" i="25"/>
  <c r="M148" i="25"/>
  <c r="E144" i="25"/>
  <c r="O141" i="25"/>
  <c r="M149" i="25"/>
  <c r="D23" i="25"/>
  <c r="M147" i="25"/>
  <c r="C55" i="25"/>
  <c r="N154" i="25"/>
  <c r="E37" i="25"/>
  <c r="O101" i="25"/>
  <c r="M91" i="25"/>
  <c r="O25" i="25"/>
  <c r="G150" i="25"/>
  <c r="D97" i="25"/>
  <c r="E39" i="25"/>
  <c r="C149" i="25"/>
  <c r="E143" i="25"/>
  <c r="F149" i="25"/>
  <c r="G151" i="25"/>
  <c r="F150" i="25"/>
  <c r="C61" i="25"/>
  <c r="K38" i="25"/>
  <c r="O38" i="25" s="1"/>
  <c r="N23" i="25"/>
  <c r="I111" i="25"/>
  <c r="D105" i="25"/>
  <c r="D104" i="25" s="1"/>
  <c r="O70" i="25"/>
  <c r="H154" i="25"/>
  <c r="K37" i="25"/>
  <c r="O37" i="25" s="1"/>
  <c r="D31" i="25"/>
  <c r="D30" i="25" s="1"/>
  <c r="K129" i="25"/>
  <c r="O129" i="25" s="1"/>
  <c r="C118" i="25"/>
  <c r="N97" i="25"/>
  <c r="N151" i="25"/>
  <c r="O84" i="25"/>
  <c r="N73" i="25"/>
  <c r="O68" i="25"/>
  <c r="D150" i="25"/>
  <c r="O124" i="25"/>
  <c r="C88" i="25"/>
  <c r="I154" i="25"/>
  <c r="O109" i="25"/>
  <c r="C97" i="25"/>
  <c r="N150" i="25"/>
  <c r="E47" i="25"/>
  <c r="H150" i="25"/>
  <c r="G149" i="25"/>
  <c r="E99" i="25"/>
  <c r="K86" i="25"/>
  <c r="D61" i="25"/>
  <c r="O127" i="25"/>
  <c r="D40" i="25"/>
  <c r="O134" i="25"/>
  <c r="J154" i="25"/>
  <c r="D118" i="25"/>
  <c r="E113" i="25"/>
  <c r="E111" i="25" s="1"/>
  <c r="H111" i="25"/>
  <c r="H151" i="25"/>
  <c r="E100" i="25"/>
  <c r="D91" i="25"/>
  <c r="N80" i="25"/>
  <c r="N79" i="25" s="1"/>
  <c r="O59" i="25"/>
  <c r="D55" i="25"/>
  <c r="D49" i="25"/>
  <c r="C40" i="25"/>
  <c r="M151" i="25"/>
  <c r="F30" i="25"/>
  <c r="D130" i="25"/>
  <c r="G111" i="25"/>
  <c r="G104" i="25" s="1"/>
  <c r="C91" i="25"/>
  <c r="C87" i="25" s="1"/>
  <c r="F148" i="25"/>
  <c r="O144" i="25"/>
  <c r="M130" i="25"/>
  <c r="C130" i="25"/>
  <c r="D123" i="25"/>
  <c r="K121" i="25"/>
  <c r="O121" i="25" s="1"/>
  <c r="F111" i="25"/>
  <c r="C105" i="25"/>
  <c r="C104" i="25" s="1"/>
  <c r="G154" i="25"/>
  <c r="E102" i="25"/>
  <c r="D88" i="25"/>
  <c r="C151" i="25"/>
  <c r="K81" i="25"/>
  <c r="O57" i="25"/>
  <c r="C150" i="25"/>
  <c r="K39" i="25"/>
  <c r="O39" i="25" s="1"/>
  <c r="E38" i="25"/>
  <c r="C31" i="25"/>
  <c r="C30" i="25" s="1"/>
  <c r="K143" i="25"/>
  <c r="O143" i="25" s="1"/>
  <c r="K132" i="25"/>
  <c r="O132" i="25"/>
  <c r="C123" i="25"/>
  <c r="N111" i="25"/>
  <c r="N104" i="25" s="1"/>
  <c r="E103" i="25"/>
  <c r="O102" i="25"/>
  <c r="E86" i="25"/>
  <c r="D80" i="25"/>
  <c r="D79" i="25" s="1"/>
  <c r="D149" i="25"/>
  <c r="L154" i="25"/>
  <c r="O44" i="25"/>
  <c r="N137" i="25"/>
  <c r="N130" i="25"/>
  <c r="D151" i="25"/>
  <c r="M137" i="25"/>
  <c r="D137" i="25"/>
  <c r="M111" i="25"/>
  <c r="M80" i="25"/>
  <c r="M79" i="25" s="1"/>
  <c r="C80" i="25"/>
  <c r="C79" i="25" s="1"/>
  <c r="D73" i="25"/>
  <c r="O69" i="25"/>
  <c r="D67" i="25"/>
  <c r="N61" i="25"/>
  <c r="N40" i="25"/>
  <c r="C154" i="25"/>
  <c r="G137" i="25"/>
  <c r="O85" i="25"/>
  <c r="N55" i="25"/>
  <c r="C49" i="25"/>
  <c r="F154" i="25"/>
  <c r="C137" i="25"/>
  <c r="L111" i="25"/>
  <c r="N91" i="25"/>
  <c r="K82" i="25"/>
  <c r="C73" i="25"/>
  <c r="C67" i="25"/>
  <c r="N49" i="25"/>
  <c r="N31" i="25"/>
  <c r="N30" i="25"/>
  <c r="I30" i="25"/>
  <c r="E101" i="25"/>
  <c r="M154" i="25"/>
  <c r="K122" i="25"/>
  <c r="O122" i="25" s="1"/>
  <c r="E121" i="25"/>
  <c r="J111" i="25"/>
  <c r="O106" i="25"/>
  <c r="G97" i="25"/>
  <c r="E97" i="25" s="1"/>
  <c r="E153" i="25" s="1"/>
  <c r="N147" i="25"/>
  <c r="O28" i="25"/>
  <c r="C148" i="25"/>
  <c r="D147" i="25"/>
  <c r="K136" i="25"/>
  <c r="O136" i="25"/>
  <c r="L123" i="25"/>
  <c r="K123" i="25" s="1"/>
  <c r="K47" i="25"/>
  <c r="O47" i="25" s="1"/>
  <c r="K36" i="25"/>
  <c r="O36" i="25" s="1"/>
  <c r="O32" i="25"/>
  <c r="D154" i="25"/>
  <c r="N148" i="25"/>
  <c r="C147" i="25"/>
  <c r="O138" i="25"/>
  <c r="M31" i="25"/>
  <c r="M30" i="25" s="1"/>
  <c r="C23" i="25"/>
  <c r="L137" i="25"/>
  <c r="K94" i="25"/>
  <c r="O94" i="25" s="1"/>
  <c r="D148" i="25"/>
  <c r="F130" i="25"/>
  <c r="N67" i="25"/>
  <c r="N149" i="25"/>
  <c r="N88" i="25"/>
  <c r="N87" i="25" s="1"/>
  <c r="I38" i="24"/>
  <c r="J38" i="24"/>
  <c r="J37" i="24" s="1"/>
  <c r="J36" i="24" s="1"/>
  <c r="K38" i="24"/>
  <c r="K37" i="24"/>
  <c r="K36" i="24"/>
  <c r="L38" i="24"/>
  <c r="L37" i="24" s="1"/>
  <c r="L36" i="24" s="1"/>
  <c r="I40" i="24"/>
  <c r="J40" i="24"/>
  <c r="K40" i="24"/>
  <c r="L40" i="24"/>
  <c r="I44" i="24"/>
  <c r="I43" i="24" s="1"/>
  <c r="I42" i="24" s="1"/>
  <c r="J44" i="24"/>
  <c r="J43" i="24" s="1"/>
  <c r="J42" i="24" s="1"/>
  <c r="J35" i="24" s="1"/>
  <c r="K44" i="24"/>
  <c r="K43" i="24" s="1"/>
  <c r="K42" i="24" s="1"/>
  <c r="L44" i="24"/>
  <c r="L43" i="24" s="1"/>
  <c r="L42" i="24" s="1"/>
  <c r="L49" i="24"/>
  <c r="L48" i="24" s="1"/>
  <c r="L47" i="24" s="1"/>
  <c r="L46" i="24" s="1"/>
  <c r="I49" i="24"/>
  <c r="I48" i="24" s="1"/>
  <c r="I47" i="24" s="1"/>
  <c r="I46" i="24" s="1"/>
  <c r="J49" i="24"/>
  <c r="J48" i="24" s="1"/>
  <c r="J47" i="24" s="1"/>
  <c r="J46" i="24" s="1"/>
  <c r="K49" i="24"/>
  <c r="K48" i="24" s="1"/>
  <c r="K47" i="24" s="1"/>
  <c r="K46" i="24" s="1"/>
  <c r="I68" i="24"/>
  <c r="I67" i="24" s="1"/>
  <c r="J68" i="24"/>
  <c r="J67" i="24"/>
  <c r="K68" i="24"/>
  <c r="K67" i="24" s="1"/>
  <c r="I73" i="24"/>
  <c r="I72" i="24" s="1"/>
  <c r="J73" i="24"/>
  <c r="J72" i="24" s="1"/>
  <c r="K73" i="24"/>
  <c r="K72" i="24" s="1"/>
  <c r="L73" i="24"/>
  <c r="L72" i="24" s="1"/>
  <c r="I78" i="24"/>
  <c r="I77" i="24" s="1"/>
  <c r="J78" i="24"/>
  <c r="J77" i="24" s="1"/>
  <c r="K78" i="24"/>
  <c r="K77" i="24"/>
  <c r="I84" i="24"/>
  <c r="I83" i="24" s="1"/>
  <c r="I82" i="24" s="1"/>
  <c r="J84" i="24"/>
  <c r="J83" i="24"/>
  <c r="J82" i="24" s="1"/>
  <c r="K84" i="24"/>
  <c r="K83" i="24" s="1"/>
  <c r="K82" i="24" s="1"/>
  <c r="L84" i="24"/>
  <c r="L83" i="24" s="1"/>
  <c r="L82" i="24" s="1"/>
  <c r="I89" i="24"/>
  <c r="I88" i="24" s="1"/>
  <c r="I87" i="24" s="1"/>
  <c r="I86" i="24" s="1"/>
  <c r="J89" i="24"/>
  <c r="J88" i="24" s="1"/>
  <c r="J87" i="24" s="1"/>
  <c r="J86" i="24" s="1"/>
  <c r="K89" i="24"/>
  <c r="K88" i="24" s="1"/>
  <c r="K87" i="24" s="1"/>
  <c r="K86" i="24" s="1"/>
  <c r="L89" i="24"/>
  <c r="L88" i="24" s="1"/>
  <c r="L87" i="24" s="1"/>
  <c r="L86" i="24" s="1"/>
  <c r="L96" i="24"/>
  <c r="L95" i="24" s="1"/>
  <c r="L94" i="24" s="1"/>
  <c r="L93" i="24" s="1"/>
  <c r="I96" i="24"/>
  <c r="I95" i="24" s="1"/>
  <c r="I94" i="24" s="1"/>
  <c r="I93" i="24" s="1"/>
  <c r="J96" i="24"/>
  <c r="J95" i="24" s="1"/>
  <c r="J94" i="24" s="1"/>
  <c r="J93" i="24" s="1"/>
  <c r="K96" i="24"/>
  <c r="K95" i="24"/>
  <c r="K94" i="24"/>
  <c r="I101" i="24"/>
  <c r="I100" i="24" s="1"/>
  <c r="I99" i="24" s="1"/>
  <c r="J101" i="24"/>
  <c r="J100" i="24"/>
  <c r="J99" i="24" s="1"/>
  <c r="K101" i="24"/>
  <c r="K100" i="24"/>
  <c r="K99" i="24" s="1"/>
  <c r="L101" i="24"/>
  <c r="L100" i="24" s="1"/>
  <c r="L99" i="24" s="1"/>
  <c r="L106" i="24"/>
  <c r="L105" i="24" s="1"/>
  <c r="L104" i="24"/>
  <c r="I106" i="24"/>
  <c r="I105" i="24" s="1"/>
  <c r="I104" i="24" s="1"/>
  <c r="J106" i="24"/>
  <c r="J105" i="24" s="1"/>
  <c r="J104" i="24" s="1"/>
  <c r="K106" i="24"/>
  <c r="K105" i="24"/>
  <c r="K104" i="24"/>
  <c r="L110" i="24"/>
  <c r="L109" i="24" s="1"/>
  <c r="I110" i="24"/>
  <c r="I109" i="24" s="1"/>
  <c r="J110" i="24"/>
  <c r="J109" i="24" s="1"/>
  <c r="K110" i="24"/>
  <c r="K109" i="24" s="1"/>
  <c r="L116" i="24"/>
  <c r="L115" i="24" s="1"/>
  <c r="L114" i="24" s="1"/>
  <c r="I116" i="24"/>
  <c r="I115" i="24" s="1"/>
  <c r="I114" i="24" s="1"/>
  <c r="J116" i="24"/>
  <c r="J115" i="24"/>
  <c r="J114" i="24" s="1"/>
  <c r="J113" i="24" s="1"/>
  <c r="K116" i="24"/>
  <c r="K115" i="24" s="1"/>
  <c r="K114" i="24" s="1"/>
  <c r="L121" i="24"/>
  <c r="L120" i="24" s="1"/>
  <c r="L119" i="24" s="1"/>
  <c r="I121" i="24"/>
  <c r="I120" i="24" s="1"/>
  <c r="I119" i="24" s="1"/>
  <c r="J121" i="24"/>
  <c r="J120" i="24" s="1"/>
  <c r="J119" i="24" s="1"/>
  <c r="K121" i="24"/>
  <c r="K120" i="24"/>
  <c r="K119" i="24"/>
  <c r="K113" i="24" s="1"/>
  <c r="L125" i="24"/>
  <c r="L124" i="24" s="1"/>
  <c r="L123" i="24" s="1"/>
  <c r="I125" i="24"/>
  <c r="I124" i="24" s="1"/>
  <c r="I123" i="24" s="1"/>
  <c r="J125" i="24"/>
  <c r="J124" i="24" s="1"/>
  <c r="J123" i="24" s="1"/>
  <c r="K125" i="24"/>
  <c r="K124" i="24"/>
  <c r="K123" i="24" s="1"/>
  <c r="L129" i="24"/>
  <c r="L128" i="24"/>
  <c r="L127" i="24" s="1"/>
  <c r="I129" i="24"/>
  <c r="I128" i="24" s="1"/>
  <c r="I127" i="24" s="1"/>
  <c r="J129" i="24"/>
  <c r="J128" i="24" s="1"/>
  <c r="J127" i="24" s="1"/>
  <c r="K129" i="24"/>
  <c r="K128" i="24"/>
  <c r="K127" i="24"/>
  <c r="L133" i="24"/>
  <c r="L132" i="24" s="1"/>
  <c r="L131" i="24" s="1"/>
  <c r="I133" i="24"/>
  <c r="I132" i="24"/>
  <c r="I131" i="24"/>
  <c r="J133" i="24"/>
  <c r="J132" i="24" s="1"/>
  <c r="J131" i="24" s="1"/>
  <c r="K133" i="24"/>
  <c r="K132" i="24"/>
  <c r="K131" i="24" s="1"/>
  <c r="L137" i="24"/>
  <c r="L136" i="24"/>
  <c r="L135" i="24" s="1"/>
  <c r="I137" i="24"/>
  <c r="I136" i="24"/>
  <c r="I135" i="24" s="1"/>
  <c r="J137" i="24"/>
  <c r="J136" i="24" s="1"/>
  <c r="J135" i="24"/>
  <c r="K137" i="24"/>
  <c r="K136" i="24"/>
  <c r="K135" i="24" s="1"/>
  <c r="I142" i="24"/>
  <c r="I141" i="24"/>
  <c r="I140" i="24"/>
  <c r="L142" i="24"/>
  <c r="L141" i="24"/>
  <c r="L140" i="24" s="1"/>
  <c r="L139" i="24" s="1"/>
  <c r="J142" i="24"/>
  <c r="J141" i="24" s="1"/>
  <c r="J140" i="24" s="1"/>
  <c r="K142" i="24"/>
  <c r="K141" i="24" s="1"/>
  <c r="K140" i="24" s="1"/>
  <c r="K139" i="24" s="1"/>
  <c r="I147" i="24"/>
  <c r="I146" i="24" s="1"/>
  <c r="I145" i="24" s="1"/>
  <c r="J147" i="24"/>
  <c r="J146" i="24" s="1"/>
  <c r="J145" i="24"/>
  <c r="K147" i="24"/>
  <c r="K146" i="24"/>
  <c r="K145" i="24"/>
  <c r="L147" i="24"/>
  <c r="L146" i="24" s="1"/>
  <c r="L145" i="24" s="1"/>
  <c r="I151" i="24"/>
  <c r="I150" i="24" s="1"/>
  <c r="J151" i="24"/>
  <c r="J150" i="24"/>
  <c r="K151" i="24"/>
  <c r="K150" i="24" s="1"/>
  <c r="L151" i="24"/>
  <c r="L150" i="24"/>
  <c r="I155" i="24"/>
  <c r="I154" i="24"/>
  <c r="I153" i="24" s="1"/>
  <c r="L155" i="24"/>
  <c r="L154" i="24"/>
  <c r="L153" i="24"/>
  <c r="J155" i="24"/>
  <c r="J154" i="24"/>
  <c r="J153" i="24" s="1"/>
  <c r="K155" i="24"/>
  <c r="K154" i="24" s="1"/>
  <c r="K153" i="24" s="1"/>
  <c r="I161" i="24"/>
  <c r="I160" i="24"/>
  <c r="I159" i="24" s="1"/>
  <c r="I158" i="24" s="1"/>
  <c r="J161" i="24"/>
  <c r="J160" i="24"/>
  <c r="K161" i="24"/>
  <c r="K160" i="24"/>
  <c r="L166" i="24"/>
  <c r="L165" i="24" s="1"/>
  <c r="I166" i="24"/>
  <c r="I165" i="24"/>
  <c r="J166" i="24"/>
  <c r="J165" i="24"/>
  <c r="K166" i="24"/>
  <c r="K165" i="24"/>
  <c r="J171" i="24"/>
  <c r="J170" i="24" s="1"/>
  <c r="J169" i="24" s="1"/>
  <c r="J168" i="24" s="1"/>
  <c r="K171" i="24"/>
  <c r="K170" i="24" s="1"/>
  <c r="K169" i="24"/>
  <c r="I171" i="24"/>
  <c r="I170" i="24"/>
  <c r="I169" i="24"/>
  <c r="L171" i="24"/>
  <c r="L170" i="24" s="1"/>
  <c r="L169" i="24" s="1"/>
  <c r="I175" i="24"/>
  <c r="I174" i="24"/>
  <c r="J175" i="24"/>
  <c r="J174" i="24"/>
  <c r="K175" i="24"/>
  <c r="K174" i="24" s="1"/>
  <c r="K173" i="24" s="1"/>
  <c r="I180" i="24"/>
  <c r="I179" i="24"/>
  <c r="J180" i="24"/>
  <c r="J179" i="24"/>
  <c r="K180" i="24"/>
  <c r="K179" i="24"/>
  <c r="L180" i="24"/>
  <c r="L179" i="24" s="1"/>
  <c r="L188" i="24"/>
  <c r="L187" i="24"/>
  <c r="I188" i="24"/>
  <c r="I187" i="24"/>
  <c r="J188" i="24"/>
  <c r="J187" i="24"/>
  <c r="K188" i="24"/>
  <c r="K187" i="24" s="1"/>
  <c r="K186" i="24" s="1"/>
  <c r="I191" i="24"/>
  <c r="I190" i="24"/>
  <c r="J191" i="24"/>
  <c r="J190" i="24"/>
  <c r="K191" i="24"/>
  <c r="K190" i="24"/>
  <c r="I196" i="24"/>
  <c r="I195" i="24" s="1"/>
  <c r="I186" i="24" s="1"/>
  <c r="I185" i="24" s="1"/>
  <c r="J196" i="24"/>
  <c r="J195" i="24"/>
  <c r="K196" i="24"/>
  <c r="K195" i="24"/>
  <c r="L196" i="24"/>
  <c r="L195" i="24"/>
  <c r="I202" i="24"/>
  <c r="I201" i="24" s="1"/>
  <c r="J202" i="24"/>
  <c r="J201" i="24"/>
  <c r="K202" i="24"/>
  <c r="K201" i="24"/>
  <c r="L202" i="24"/>
  <c r="L201" i="24"/>
  <c r="J207" i="24"/>
  <c r="J206" i="24" s="1"/>
  <c r="J186" i="24" s="1"/>
  <c r="J185" i="24" s="1"/>
  <c r="K207" i="24"/>
  <c r="K206" i="24"/>
  <c r="I207" i="24"/>
  <c r="I206" i="24"/>
  <c r="L207" i="24"/>
  <c r="L206" i="24"/>
  <c r="I211" i="24"/>
  <c r="I210" i="24" s="1"/>
  <c r="I209" i="24" s="1"/>
  <c r="L211" i="24"/>
  <c r="L210" i="24" s="1"/>
  <c r="L209" i="24"/>
  <c r="J211" i="24"/>
  <c r="J210" i="24"/>
  <c r="J209" i="24"/>
  <c r="K211" i="24"/>
  <c r="K210" i="24" s="1"/>
  <c r="K209" i="24" s="1"/>
  <c r="L218" i="24"/>
  <c r="L217" i="24"/>
  <c r="I218" i="24"/>
  <c r="I217" i="24"/>
  <c r="J218" i="24"/>
  <c r="J217" i="24" s="1"/>
  <c r="J216" i="24" s="1"/>
  <c r="K218" i="24"/>
  <c r="K217" i="24"/>
  <c r="I221" i="24"/>
  <c r="I220" i="24"/>
  <c r="I216" i="24" s="1"/>
  <c r="L221" i="24"/>
  <c r="L220" i="24"/>
  <c r="L216" i="24"/>
  <c r="L185" i="24" s="1"/>
  <c r="J221" i="24"/>
  <c r="J220" i="24" s="1"/>
  <c r="K230" i="24"/>
  <c r="K229" i="24" s="1"/>
  <c r="K228" i="24"/>
  <c r="I230" i="24"/>
  <c r="I229" i="24"/>
  <c r="I228" i="24"/>
  <c r="J230" i="24"/>
  <c r="J229" i="24" s="1"/>
  <c r="J228" i="24" s="1"/>
  <c r="L230" i="24"/>
  <c r="L229" i="24"/>
  <c r="L228" i="24" s="1"/>
  <c r="I234" i="24"/>
  <c r="I233" i="24"/>
  <c r="I232" i="24"/>
  <c r="J234" i="24"/>
  <c r="J233" i="24"/>
  <c r="J232" i="24" s="1"/>
  <c r="L234" i="24"/>
  <c r="L233" i="24" s="1"/>
  <c r="L232" i="24" s="1"/>
  <c r="K234" i="24"/>
  <c r="K233" i="24" s="1"/>
  <c r="K232" i="24" s="1"/>
  <c r="I241" i="24"/>
  <c r="I240" i="24" s="1"/>
  <c r="J241" i="24"/>
  <c r="J240" i="24" s="1"/>
  <c r="K241" i="24"/>
  <c r="K240" i="24"/>
  <c r="L241" i="24"/>
  <c r="L240" i="24" s="1"/>
  <c r="I243" i="24"/>
  <c r="J243" i="24"/>
  <c r="K243" i="24"/>
  <c r="L243" i="24"/>
  <c r="I246" i="24"/>
  <c r="J246" i="24"/>
  <c r="L246" i="24"/>
  <c r="K246" i="24"/>
  <c r="K250" i="24"/>
  <c r="K249" i="24" s="1"/>
  <c r="K239" i="24" s="1"/>
  <c r="I250" i="24"/>
  <c r="I249" i="24" s="1"/>
  <c r="I239" i="24" s="1"/>
  <c r="J250" i="24"/>
  <c r="J249" i="24"/>
  <c r="L250" i="24"/>
  <c r="L249" i="24" s="1"/>
  <c r="I254" i="24"/>
  <c r="I253" i="24" s="1"/>
  <c r="J254" i="24"/>
  <c r="J253" i="24" s="1"/>
  <c r="L254" i="24"/>
  <c r="L253" i="24"/>
  <c r="K254" i="24"/>
  <c r="K253" i="24" s="1"/>
  <c r="K258" i="24"/>
  <c r="K257" i="24" s="1"/>
  <c r="I258" i="24"/>
  <c r="I257" i="24" s="1"/>
  <c r="J258" i="24"/>
  <c r="J257" i="24"/>
  <c r="L258" i="24"/>
  <c r="L257" i="24" s="1"/>
  <c r="K262" i="24"/>
  <c r="K261" i="24" s="1"/>
  <c r="I262" i="24"/>
  <c r="I261" i="24" s="1"/>
  <c r="J262" i="24"/>
  <c r="J261" i="24"/>
  <c r="L262" i="24"/>
  <c r="L261" i="24" s="1"/>
  <c r="L265" i="24"/>
  <c r="L264" i="24" s="1"/>
  <c r="I265" i="24"/>
  <c r="I264" i="24" s="1"/>
  <c r="J265" i="24"/>
  <c r="J264" i="24"/>
  <c r="K265" i="24"/>
  <c r="K264" i="24" s="1"/>
  <c r="I268" i="24"/>
  <c r="I267" i="24" s="1"/>
  <c r="J268" i="24"/>
  <c r="J267" i="24" s="1"/>
  <c r="L268" i="24"/>
  <c r="L267" i="24"/>
  <c r="K268" i="24"/>
  <c r="K267" i="24" s="1"/>
  <c r="I273" i="24"/>
  <c r="I272" i="24" s="1"/>
  <c r="J273" i="24"/>
  <c r="J272" i="24" s="1"/>
  <c r="K273" i="24"/>
  <c r="K272" i="24"/>
  <c r="L273" i="24"/>
  <c r="L272" i="24" s="1"/>
  <c r="I275" i="24"/>
  <c r="J275" i="24"/>
  <c r="K275" i="24"/>
  <c r="L275" i="24"/>
  <c r="I278" i="24"/>
  <c r="J278" i="24"/>
  <c r="L278" i="24"/>
  <c r="K278" i="24"/>
  <c r="K282" i="24"/>
  <c r="K281" i="24" s="1"/>
  <c r="I282" i="24"/>
  <c r="I281" i="24" s="1"/>
  <c r="J282" i="24"/>
  <c r="J281" i="24"/>
  <c r="L282" i="24"/>
  <c r="L281" i="24" s="1"/>
  <c r="I286" i="24"/>
  <c r="I285" i="24" s="1"/>
  <c r="J286" i="24"/>
  <c r="J285" i="24" s="1"/>
  <c r="K286" i="24"/>
  <c r="K285" i="24"/>
  <c r="L286" i="24"/>
  <c r="L285" i="24" s="1"/>
  <c r="I290" i="24"/>
  <c r="I289" i="24" s="1"/>
  <c r="J290" i="24"/>
  <c r="J289" i="24" s="1"/>
  <c r="L290" i="24"/>
  <c r="L289" i="24"/>
  <c r="K290" i="24"/>
  <c r="K289" i="24" s="1"/>
  <c r="K294" i="24"/>
  <c r="K293" i="24" s="1"/>
  <c r="I294" i="24"/>
  <c r="I293" i="24" s="1"/>
  <c r="J294" i="24"/>
  <c r="J293" i="24"/>
  <c r="L294" i="24"/>
  <c r="L293" i="24" s="1"/>
  <c r="I297" i="24"/>
  <c r="I296" i="24" s="1"/>
  <c r="J297" i="24"/>
  <c r="J296" i="24" s="1"/>
  <c r="K297" i="24"/>
  <c r="K296" i="24"/>
  <c r="L297" i="24"/>
  <c r="L296" i="24" s="1"/>
  <c r="K300" i="24"/>
  <c r="K299" i="24" s="1"/>
  <c r="I300" i="24"/>
  <c r="I299" i="24" s="1"/>
  <c r="J300" i="24"/>
  <c r="J299" i="24"/>
  <c r="L300" i="24"/>
  <c r="L299" i="24" s="1"/>
  <c r="I306" i="24"/>
  <c r="J306" i="24"/>
  <c r="K306" i="24"/>
  <c r="L306" i="24"/>
  <c r="I308" i="24"/>
  <c r="J308" i="24"/>
  <c r="J305" i="24" s="1"/>
  <c r="K308" i="24"/>
  <c r="L308" i="24"/>
  <c r="I311" i="24"/>
  <c r="J311" i="24"/>
  <c r="K311" i="24"/>
  <c r="L311" i="24"/>
  <c r="I315" i="24"/>
  <c r="I314" i="24"/>
  <c r="J315" i="24"/>
  <c r="J314" i="24" s="1"/>
  <c r="K315" i="24"/>
  <c r="K314" i="24" s="1"/>
  <c r="L315" i="24"/>
  <c r="L314" i="24" s="1"/>
  <c r="I319" i="24"/>
  <c r="I318" i="24"/>
  <c r="J319" i="24"/>
  <c r="J318" i="24" s="1"/>
  <c r="K319" i="24"/>
  <c r="K318" i="24" s="1"/>
  <c r="L319" i="24"/>
  <c r="L318" i="24" s="1"/>
  <c r="I323" i="24"/>
  <c r="I322" i="24"/>
  <c r="J323" i="24"/>
  <c r="J322" i="24" s="1"/>
  <c r="J304" i="24" s="1"/>
  <c r="J303" i="24" s="1"/>
  <c r="K323" i="24"/>
  <c r="K322" i="24" s="1"/>
  <c r="L323" i="24"/>
  <c r="L322" i="24" s="1"/>
  <c r="I327" i="24"/>
  <c r="I326" i="24"/>
  <c r="J327" i="24"/>
  <c r="J326" i="24" s="1"/>
  <c r="K327" i="24"/>
  <c r="K326" i="24" s="1"/>
  <c r="L327" i="24"/>
  <c r="L326" i="24" s="1"/>
  <c r="K330" i="24"/>
  <c r="K329" i="24"/>
  <c r="I330" i="24"/>
  <c r="I329" i="24" s="1"/>
  <c r="J330" i="24"/>
  <c r="J329" i="24" s="1"/>
  <c r="L330" i="24"/>
  <c r="L329" i="24" s="1"/>
  <c r="I333" i="24"/>
  <c r="I332" i="24"/>
  <c r="J333" i="24"/>
  <c r="J332" i="24" s="1"/>
  <c r="K333" i="24"/>
  <c r="K332" i="24" s="1"/>
  <c r="L333" i="24"/>
  <c r="L332" i="24" s="1"/>
  <c r="K338" i="24"/>
  <c r="K337" i="24"/>
  <c r="I338" i="24"/>
  <c r="I337" i="24" s="1"/>
  <c r="I336" i="24" s="1"/>
  <c r="J338" i="24"/>
  <c r="J337" i="24" s="1"/>
  <c r="L338" i="24"/>
  <c r="L337" i="24" s="1"/>
  <c r="I340" i="24"/>
  <c r="J340" i="24"/>
  <c r="L340" i="24"/>
  <c r="J343" i="24"/>
  <c r="K343" i="24"/>
  <c r="L343" i="24"/>
  <c r="I343" i="24"/>
  <c r="J347" i="24"/>
  <c r="J346" i="24"/>
  <c r="K347" i="24"/>
  <c r="K346" i="24" s="1"/>
  <c r="K336" i="24" s="1"/>
  <c r="L347" i="24"/>
  <c r="L346" i="24"/>
  <c r="I347" i="24"/>
  <c r="I346" i="24"/>
  <c r="J351" i="24"/>
  <c r="J350" i="24"/>
  <c r="K351" i="24"/>
  <c r="K350" i="24" s="1"/>
  <c r="L351" i="24"/>
  <c r="L350" i="24"/>
  <c r="I351" i="24"/>
  <c r="I350" i="24"/>
  <c r="J355" i="24"/>
  <c r="J354" i="24"/>
  <c r="K355" i="24"/>
  <c r="K354" i="24" s="1"/>
  <c r="L355" i="24"/>
  <c r="L354" i="24"/>
  <c r="I355" i="24"/>
  <c r="I354" i="24"/>
  <c r="I359" i="24"/>
  <c r="I358" i="24"/>
  <c r="J359" i="24"/>
  <c r="J358" i="24" s="1"/>
  <c r="J336" i="24" s="1"/>
  <c r="K359" i="24"/>
  <c r="K358" i="24"/>
  <c r="L359" i="24"/>
  <c r="L358" i="24"/>
  <c r="J362" i="24"/>
  <c r="J361" i="24"/>
  <c r="K362" i="24"/>
  <c r="K361" i="24" s="1"/>
  <c r="L362" i="24"/>
  <c r="L361" i="24"/>
  <c r="I362" i="24"/>
  <c r="I361" i="24"/>
  <c r="J365" i="24"/>
  <c r="J364" i="24"/>
  <c r="K365" i="24"/>
  <c r="K364" i="24" s="1"/>
  <c r="L365" i="24"/>
  <c r="L364" i="24"/>
  <c r="I365" i="24"/>
  <c r="I364" i="24"/>
  <c r="L35" i="24"/>
  <c r="I37" i="24"/>
  <c r="I36" i="24"/>
  <c r="I35" i="24" s="1"/>
  <c r="I173" i="24"/>
  <c r="K159" i="24"/>
  <c r="K158" i="24"/>
  <c r="K35" i="24"/>
  <c r="J159" i="24"/>
  <c r="J158" i="24" s="1"/>
  <c r="L305" i="24"/>
  <c r="L304" i="24"/>
  <c r="I66" i="24"/>
  <c r="I65" i="24" s="1"/>
  <c r="G153" i="25"/>
  <c r="O81" i="25"/>
  <c r="L113" i="24"/>
  <c r="K221" i="24"/>
  <c r="K220" i="24"/>
  <c r="K216" i="24" s="1"/>
  <c r="J173" i="24"/>
  <c r="K305" i="24"/>
  <c r="L191" i="24"/>
  <c r="L190" i="24" s="1"/>
  <c r="L186" i="24" s="1"/>
  <c r="L78" i="24"/>
  <c r="L77" i="24" s="1"/>
  <c r="J66" i="24"/>
  <c r="J65" i="24"/>
  <c r="L175" i="24"/>
  <c r="L174" i="24" s="1"/>
  <c r="I168" i="24"/>
  <c r="K340" i="24"/>
  <c r="I305" i="24"/>
  <c r="I304" i="24" s="1"/>
  <c r="I303" i="24" s="1"/>
  <c r="L68" i="24"/>
  <c r="L67" i="24"/>
  <c r="L161" i="24"/>
  <c r="L160" i="24" s="1"/>
  <c r="J21" i="23"/>
  <c r="J35" i="23"/>
  <c r="J38" i="23" s="1"/>
  <c r="H35" i="23"/>
  <c r="J28" i="23"/>
  <c r="J31" i="23"/>
  <c r="B34" i="23"/>
  <c r="C35" i="23"/>
  <c r="D35" i="23"/>
  <c r="E35" i="23"/>
  <c r="F35" i="23"/>
  <c r="G35" i="23"/>
  <c r="I35" i="23"/>
  <c r="E26" i="26" l="1"/>
  <c r="M87" i="25"/>
  <c r="F146" i="25"/>
  <c r="F145" i="25" s="1"/>
  <c r="M104" i="25"/>
  <c r="J104" i="25"/>
  <c r="E80" i="25"/>
  <c r="E79" i="25" s="1"/>
  <c r="E73" i="25"/>
  <c r="E105" i="25"/>
  <c r="E104" i="25" s="1"/>
  <c r="F104" i="25"/>
  <c r="F48" i="25" s="1"/>
  <c r="F22" i="25" s="1"/>
  <c r="E61" i="25"/>
  <c r="H87" i="25"/>
  <c r="K154" i="25"/>
  <c r="E88" i="25"/>
  <c r="K55" i="25"/>
  <c r="E67" i="25"/>
  <c r="E55" i="25"/>
  <c r="O86" i="25"/>
  <c r="O154" i="25" s="1"/>
  <c r="M146" i="25"/>
  <c r="M145" i="25" s="1"/>
  <c r="E155" i="25"/>
  <c r="F87" i="25"/>
  <c r="K80" i="25"/>
  <c r="K79" i="25" s="1"/>
  <c r="O79" i="25" s="1"/>
  <c r="E118" i="25"/>
  <c r="O111" i="25"/>
  <c r="K31" i="25"/>
  <c r="K30" i="25" s="1"/>
  <c r="O30" i="25" s="1"/>
  <c r="E123" i="25"/>
  <c r="K23" i="25"/>
  <c r="O23" i="25" s="1"/>
  <c r="D48" i="25"/>
  <c r="D22" i="25" s="1"/>
  <c r="D87" i="25"/>
  <c r="K118" i="25"/>
  <c r="C48" i="25"/>
  <c r="C22" i="25"/>
  <c r="H104" i="25"/>
  <c r="I87" i="25"/>
  <c r="K67" i="25"/>
  <c r="C146" i="25"/>
  <c r="C145" i="25" s="1"/>
  <c r="H146" i="25"/>
  <c r="H145" i="25" s="1"/>
  <c r="E40" i="25"/>
  <c r="O55" i="25"/>
  <c r="O24" i="25"/>
  <c r="O113" i="25"/>
  <c r="L104" i="25"/>
  <c r="E91" i="25"/>
  <c r="G87" i="25"/>
  <c r="G48" i="25" s="1"/>
  <c r="G22" i="25" s="1"/>
  <c r="N48" i="25"/>
  <c r="N22" i="25" s="1"/>
  <c r="K49" i="25"/>
  <c r="O49" i="25" s="1"/>
  <c r="K137" i="25"/>
  <c r="O137" i="25" s="1"/>
  <c r="E154" i="25"/>
  <c r="K105" i="25"/>
  <c r="K104" i="25" s="1"/>
  <c r="O130" i="25"/>
  <c r="M48" i="25"/>
  <c r="M22" i="25" s="1"/>
  <c r="E137" i="25"/>
  <c r="O123" i="25"/>
  <c r="L87" i="25"/>
  <c r="D146" i="25"/>
  <c r="D145" i="25" s="1"/>
  <c r="I146" i="25"/>
  <c r="I145" i="25" s="1"/>
  <c r="L146" i="25"/>
  <c r="L145" i="25" s="1"/>
  <c r="G146" i="25"/>
  <c r="J87" i="25"/>
  <c r="J146" i="25"/>
  <c r="J145" i="25" s="1"/>
  <c r="N146" i="25"/>
  <c r="N145" i="25" s="1"/>
  <c r="H19" i="29"/>
  <c r="J19" i="29" s="1"/>
  <c r="F20" i="29"/>
  <c r="F21" i="29" s="1"/>
  <c r="J56" i="29"/>
  <c r="J50" i="29"/>
  <c r="J34" i="29"/>
  <c r="J65" i="29"/>
  <c r="D98" i="29"/>
  <c r="D97" i="29" s="1"/>
  <c r="J90" i="29"/>
  <c r="J86" i="29"/>
  <c r="J80" i="29"/>
  <c r="J77" i="29"/>
  <c r="G67" i="29"/>
  <c r="J67" i="29" s="1"/>
  <c r="J53" i="29"/>
  <c r="J40" i="29"/>
  <c r="J83" i="29"/>
  <c r="J70" i="29"/>
  <c r="J59" i="29"/>
  <c r="J42" i="29"/>
  <c r="J33" i="29"/>
  <c r="J104" i="29"/>
  <c r="J89" i="29"/>
  <c r="G81" i="29"/>
  <c r="J76" i="29"/>
  <c r="G61" i="29"/>
  <c r="J61" i="29" s="1"/>
  <c r="J52" i="29"/>
  <c r="J75" i="29"/>
  <c r="D73" i="29"/>
  <c r="J73" i="29" s="1"/>
  <c r="J69" i="29"/>
  <c r="J58" i="29"/>
  <c r="D55" i="29"/>
  <c r="J55" i="29" s="1"/>
  <c r="J45" i="29"/>
  <c r="J36" i="29"/>
  <c r="J32" i="29"/>
  <c r="J49" i="29"/>
  <c r="J72" i="29"/>
  <c r="J63" i="29"/>
  <c r="J57" i="29"/>
  <c r="J44" i="29"/>
  <c r="J35" i="29"/>
  <c r="G31" i="29"/>
  <c r="F27" i="26"/>
  <c r="I91" i="26"/>
  <c r="J64" i="26"/>
  <c r="J75" i="26"/>
  <c r="I98" i="26"/>
  <c r="J52" i="26"/>
  <c r="I78" i="26"/>
  <c r="J51" i="26"/>
  <c r="D101" i="26"/>
  <c r="I101" i="26" s="1"/>
  <c r="I62" i="26"/>
  <c r="I59" i="26" s="1"/>
  <c r="J87" i="26"/>
  <c r="F28" i="26"/>
  <c r="J94" i="26"/>
  <c r="J54" i="26"/>
  <c r="J46" i="26"/>
  <c r="I43" i="26"/>
  <c r="E27" i="26"/>
  <c r="F24" i="26"/>
  <c r="I76" i="26"/>
  <c r="J39" i="26"/>
  <c r="D69" i="26"/>
  <c r="J69" i="26" s="1"/>
  <c r="D67" i="26"/>
  <c r="I67" i="26" s="1"/>
  <c r="J73" i="26"/>
  <c r="I48" i="26"/>
  <c r="I47" i="26" s="1"/>
  <c r="I81" i="26"/>
  <c r="I56" i="26"/>
  <c r="I107" i="26"/>
  <c r="F65" i="26"/>
  <c r="G26" i="26"/>
  <c r="D77" i="26"/>
  <c r="J77" i="26" s="1"/>
  <c r="D70" i="26"/>
  <c r="I70" i="26" s="1"/>
  <c r="D34" i="26"/>
  <c r="I34" i="26" s="1"/>
  <c r="G28" i="26"/>
  <c r="D68" i="26"/>
  <c r="J68" i="26" s="1"/>
  <c r="D66" i="26"/>
  <c r="J66" i="26" s="1"/>
  <c r="H29" i="26"/>
  <c r="E29" i="26"/>
  <c r="H26" i="26"/>
  <c r="G24" i="26"/>
  <c r="I99" i="26"/>
  <c r="J86" i="26"/>
  <c r="J61" i="26"/>
  <c r="H25" i="26"/>
  <c r="H24" i="26"/>
  <c r="G65" i="26"/>
  <c r="E65" i="26"/>
  <c r="I57" i="26"/>
  <c r="J38" i="26"/>
  <c r="G25" i="26"/>
  <c r="I46" i="27"/>
  <c r="I62" i="27" s="1"/>
  <c r="G46" i="27"/>
  <c r="G62" i="27" s="1"/>
  <c r="H46" i="27"/>
  <c r="F46" i="27"/>
  <c r="H40" i="27"/>
  <c r="I33" i="28"/>
  <c r="H41" i="28"/>
  <c r="K34" i="24"/>
  <c r="K238" i="24"/>
  <c r="L34" i="24"/>
  <c r="I238" i="24"/>
  <c r="I184" i="24" s="1"/>
  <c r="K185" i="24"/>
  <c r="K271" i="24"/>
  <c r="H97" i="29"/>
  <c r="G98" i="29"/>
  <c r="K130" i="25"/>
  <c r="L336" i="24"/>
  <c r="L303" i="24" s="1"/>
  <c r="J271" i="24"/>
  <c r="L239" i="24"/>
  <c r="I139" i="24"/>
  <c r="O62" i="25"/>
  <c r="K61" i="25"/>
  <c r="G33" i="28"/>
  <c r="L168" i="24"/>
  <c r="L159" i="24"/>
  <c r="L158" i="24" s="1"/>
  <c r="L173" i="24"/>
  <c r="K304" i="24"/>
  <c r="K303" i="24" s="1"/>
  <c r="I271" i="24"/>
  <c r="K148" i="25"/>
  <c r="O82" i="25"/>
  <c r="O151" i="25"/>
  <c r="O56" i="25"/>
  <c r="K147" i="25"/>
  <c r="E49" i="25"/>
  <c r="E148" i="25"/>
  <c r="O43" i="25"/>
  <c r="O40" i="25" s="1"/>
  <c r="K40" i="25"/>
  <c r="K149" i="25"/>
  <c r="O34" i="25"/>
  <c r="O31" i="25"/>
  <c r="E150" i="25"/>
  <c r="L66" i="24"/>
  <c r="L65" i="24" s="1"/>
  <c r="J239" i="24"/>
  <c r="J238" i="24" s="1"/>
  <c r="J184" i="24" s="1"/>
  <c r="K168" i="24"/>
  <c r="K93" i="24"/>
  <c r="D95" i="26"/>
  <c r="J95" i="26" s="1"/>
  <c r="J96" i="26"/>
  <c r="D32" i="26"/>
  <c r="I32" i="26" s="1"/>
  <c r="F26" i="26"/>
  <c r="C62" i="27"/>
  <c r="H29" i="27"/>
  <c r="I113" i="24"/>
  <c r="I34" i="24" s="1"/>
  <c r="I368" i="24" s="1"/>
  <c r="J139" i="24"/>
  <c r="J34" i="24"/>
  <c r="O71" i="25"/>
  <c r="H48" i="25"/>
  <c r="H22" i="25" s="1"/>
  <c r="O89" i="25"/>
  <c r="O88" i="25" s="1"/>
  <c r="K88" i="25"/>
  <c r="I44" i="26"/>
  <c r="J44" i="26"/>
  <c r="I48" i="29"/>
  <c r="I105" i="29" s="1"/>
  <c r="K66" i="24"/>
  <c r="K65" i="24" s="1"/>
  <c r="L271" i="24"/>
  <c r="I104" i="25"/>
  <c r="K97" i="25"/>
  <c r="O97" i="25" s="1"/>
  <c r="O98" i="25"/>
  <c r="O95" i="25"/>
  <c r="K91" i="25"/>
  <c r="O91" i="25" s="1"/>
  <c r="O118" i="25"/>
  <c r="O76" i="25"/>
  <c r="K73" i="25"/>
  <c r="O73" i="25" s="1"/>
  <c r="E151" i="25"/>
  <c r="E31" i="25"/>
  <c r="E30" i="25" s="1"/>
  <c r="E149" i="25"/>
  <c r="G27" i="26"/>
  <c r="G29" i="26"/>
  <c r="F29" i="26"/>
  <c r="J88" i="29"/>
  <c r="D21" i="29"/>
  <c r="O67" i="25"/>
  <c r="E130" i="25"/>
  <c r="J84" i="26"/>
  <c r="I84" i="26"/>
  <c r="D83" i="26"/>
  <c r="J83" i="26" s="1"/>
  <c r="D47" i="26"/>
  <c r="J47" i="26" s="1"/>
  <c r="J49" i="26"/>
  <c r="D30" i="26"/>
  <c r="E24" i="26"/>
  <c r="H48" i="27"/>
  <c r="I45" i="28"/>
  <c r="H45" i="28"/>
  <c r="C47" i="28"/>
  <c r="I47" i="28" s="1"/>
  <c r="E118" i="29"/>
  <c r="E120" i="29" s="1"/>
  <c r="G55" i="29"/>
  <c r="D41" i="29"/>
  <c r="J41" i="29" s="1"/>
  <c r="D38" i="29"/>
  <c r="J38" i="29" s="1"/>
  <c r="F105" i="29"/>
  <c r="K151" i="25"/>
  <c r="J107" i="26"/>
  <c r="J92" i="26"/>
  <c r="I92" i="26"/>
  <c r="F25" i="26"/>
  <c r="D31" i="26"/>
  <c r="D81" i="29"/>
  <c r="D48" i="29" s="1"/>
  <c r="J82" i="29"/>
  <c r="J81" i="29" s="1"/>
  <c r="H48" i="29"/>
  <c r="H105" i="29" s="1"/>
  <c r="E25" i="26"/>
  <c r="F62" i="27"/>
  <c r="E23" i="25"/>
  <c r="I36" i="26"/>
  <c r="D35" i="26"/>
  <c r="J35" i="26" s="1"/>
  <c r="E147" i="25"/>
  <c r="J79" i="26"/>
  <c r="D71" i="26"/>
  <c r="J71" i="26" s="1"/>
  <c r="I100" i="26"/>
  <c r="I97" i="26"/>
  <c r="I82" i="26"/>
  <c r="I79" i="26"/>
  <c r="I74" i="26"/>
  <c r="J60" i="26"/>
  <c r="D53" i="26"/>
  <c r="J53" i="26" s="1"/>
  <c r="D41" i="26"/>
  <c r="J41" i="26" s="1"/>
  <c r="H28" i="26"/>
  <c r="H42" i="28"/>
  <c r="H33" i="28"/>
  <c r="I81" i="29"/>
  <c r="D39" i="29"/>
  <c r="J39" i="29" s="1"/>
  <c r="D31" i="29"/>
  <c r="J63" i="26"/>
  <c r="E28" i="26"/>
  <c r="D89" i="26"/>
  <c r="J89" i="26" s="1"/>
  <c r="H27" i="26"/>
  <c r="I27" i="28"/>
  <c r="K150" i="25"/>
  <c r="H65" i="26"/>
  <c r="I42" i="26"/>
  <c r="J93" i="26"/>
  <c r="I88" i="26"/>
  <c r="J85" i="26"/>
  <c r="I80" i="26"/>
  <c r="D33" i="26"/>
  <c r="H43" i="28"/>
  <c r="I40" i="28"/>
  <c r="E81" i="29"/>
  <c r="E48" i="29"/>
  <c r="E105" i="29" s="1"/>
  <c r="J67" i="26"/>
  <c r="D59" i="26"/>
  <c r="J59" i="26" s="1"/>
  <c r="I55" i="26"/>
  <c r="J90" i="26"/>
  <c r="I72" i="26"/>
  <c r="J58" i="26"/>
  <c r="J50" i="26"/>
  <c r="J45" i="26"/>
  <c r="I40" i="26"/>
  <c r="J37" i="26"/>
  <c r="I46" i="28"/>
  <c r="I89" i="26" l="1"/>
  <c r="J101" i="26"/>
  <c r="D27" i="26"/>
  <c r="I95" i="26"/>
  <c r="O148" i="25"/>
  <c r="L48" i="25"/>
  <c r="L22" i="25" s="1"/>
  <c r="O105" i="25"/>
  <c r="J48" i="25"/>
  <c r="J22" i="25" s="1"/>
  <c r="E87" i="25"/>
  <c r="E48" i="25" s="1"/>
  <c r="E22" i="25" s="1"/>
  <c r="O80" i="25"/>
  <c r="O150" i="25"/>
  <c r="K87" i="25"/>
  <c r="O87" i="25" s="1"/>
  <c r="E146" i="25"/>
  <c r="E145" i="25" s="1"/>
  <c r="H20" i="29"/>
  <c r="I53" i="26"/>
  <c r="I71" i="26"/>
  <c r="D65" i="26"/>
  <c r="J65" i="26" s="1"/>
  <c r="I69" i="26"/>
  <c r="D26" i="26"/>
  <c r="J32" i="26"/>
  <c r="F23" i="26"/>
  <c r="F22" i="26" s="1"/>
  <c r="I66" i="26"/>
  <c r="G23" i="26"/>
  <c r="G22" i="26" s="1"/>
  <c r="H23" i="26"/>
  <c r="H22" i="26" s="1"/>
  <c r="D25" i="26"/>
  <c r="I77" i="26"/>
  <c r="I35" i="26"/>
  <c r="J34" i="26"/>
  <c r="D28" i="26"/>
  <c r="J28" i="26" s="1"/>
  <c r="I41" i="26"/>
  <c r="J70" i="26"/>
  <c r="I68" i="26"/>
  <c r="H62" i="27"/>
  <c r="J368" i="24"/>
  <c r="J31" i="26"/>
  <c r="I31" i="26"/>
  <c r="J20" i="29"/>
  <c r="J21" i="29" s="1"/>
  <c r="F116" i="29" s="1"/>
  <c r="H21" i="29"/>
  <c r="L238" i="24"/>
  <c r="L184" i="24" s="1"/>
  <c r="L368" i="24" s="1"/>
  <c r="J33" i="26"/>
  <c r="I33" i="26"/>
  <c r="O61" i="25"/>
  <c r="D105" i="29"/>
  <c r="J31" i="29"/>
  <c r="J105" i="29" s="1"/>
  <c r="K146" i="25"/>
  <c r="K145" i="25" s="1"/>
  <c r="K184" i="24"/>
  <c r="K368" i="24" s="1"/>
  <c r="J30" i="26"/>
  <c r="I30" i="26"/>
  <c r="D29" i="26"/>
  <c r="J29" i="26" s="1"/>
  <c r="G97" i="29"/>
  <c r="G48" i="29" s="1"/>
  <c r="G105" i="29" s="1"/>
  <c r="J98" i="29"/>
  <c r="J97" i="29" s="1"/>
  <c r="J48" i="29" s="1"/>
  <c r="I48" i="25"/>
  <c r="I22" i="25" s="1"/>
  <c r="O104" i="25"/>
  <c r="I27" i="26"/>
  <c r="J27" i="26"/>
  <c r="E23" i="26"/>
  <c r="E22" i="26" s="1"/>
  <c r="D24" i="26"/>
  <c r="I83" i="26"/>
  <c r="O149" i="25"/>
  <c r="O147" i="25"/>
  <c r="K48" i="25" l="1"/>
  <c r="K22" i="25" s="1"/>
  <c r="O146" i="25"/>
  <c r="O145" i="25" s="1"/>
  <c r="O48" i="25"/>
  <c r="O22" i="25" s="1"/>
  <c r="D22" i="26"/>
  <c r="I22" i="26" s="1"/>
  <c r="I28" i="26"/>
  <c r="I65" i="26"/>
  <c r="I26" i="26"/>
  <c r="J26" i="26"/>
  <c r="I25" i="26"/>
  <c r="J25" i="26"/>
  <c r="I29" i="26"/>
  <c r="D23" i="26"/>
  <c r="J23" i="26" s="1"/>
  <c r="J24" i="26"/>
  <c r="I24" i="26"/>
  <c r="F118" i="29"/>
  <c r="F120" i="29" s="1"/>
  <c r="D116" i="29"/>
  <c r="D118" i="29" s="1"/>
  <c r="D120" i="29" s="1"/>
  <c r="J22" i="26" l="1"/>
  <c r="I23" i="26"/>
</calcChain>
</file>

<file path=xl/sharedStrings.xml><?xml version="1.0" encoding="utf-8"?>
<sst xmlns="http://schemas.openxmlformats.org/spreadsheetml/2006/main" count="1384" uniqueCount="650">
  <si>
    <t>VALSTYBINĖ LIGONIŲ KASA PRIE SVEIKATOS APSAUGOS MINISTERIJOS</t>
  </si>
  <si>
    <t xml:space="preserve">PRIVALOMOJO SVEIKATOS DRAUDIMO FONDO </t>
  </si>
  <si>
    <t>2022 METŲ METINIS BIUDŽETO VYKDYMO ATASKAITŲ RINKINYS</t>
  </si>
  <si>
    <t>(suvestinė)</t>
  </si>
  <si>
    <t>Vilnius</t>
  </si>
  <si>
    <t>TURINYS</t>
  </si>
  <si>
    <t>PRIVALOMOJO SVEIKATOS DRAUDIMO FONDO BIUDŽETO VYKDYMO ATASKAITA (Forma Nr. 1-PSDF)</t>
  </si>
  <si>
    <t xml:space="preserve">PRIVALOMOJO SVEIKATOS DRAUDIMO FONDO BIUDŽETO ĮPLAUKŲ PLANO VYKDYMO ATASKAITA (Forma Nr. 1-PSDF-P) </t>
  </si>
  <si>
    <t>PRIVALOMOJO SVEIKATOS DRAUDIMO FONDO BIUDŽETO IŠLAIDŲ PLANO VYKDYMO ATASKAITA (Forma Nr. 1-PSDF-I)</t>
  </si>
  <si>
    <t>ASMENS SVEIKATOS PRIEŽIŪROS PASLAUGOMS SKIRTŲ PRIVALOMOJO SVEIKATOS DRAUDIMO FONDO LĖŠŲ PANAUDOJIMO ATASKAITA (Forma Nr. 1-PSDF-I-01)</t>
  </si>
  <si>
    <t>PRIVALOMOJO SVEIKATOS DRAUDIMO FONDO BIUDŽETO REZERVO ATASKAITA (Forma Nr. 1-PSDF-R)</t>
  </si>
  <si>
    <t>BIUDŽETO IŠLAIDŲ SĄMATOS VYKDYMO ATASKAITA (Forma Nr. 2)</t>
  </si>
  <si>
    <t>INFORMACIJA APIE IŠLAIDŲ ASIGNAVIMŲ VALDYTOJŲ DARBO UŽMOKESČIUI VYKDYMĄ (Forma Nr. BV-2)</t>
  </si>
  <si>
    <t>PRIVALOMOJO SVEIKATOS DRAUDIMO FONDO BIUDŽETO  IŠLAIDOS DARBO UŽMOKESČIUI IR ĮMOKOMS SOCIALINIAM DRAUDIMUI</t>
  </si>
  <si>
    <t>Forma Nr. 1-PSDF patvirtinta</t>
  </si>
  <si>
    <t>Valstybinės ligonių kasos prie Sveikatos apsaugos</t>
  </si>
  <si>
    <t xml:space="preserve">ministerijos direktoriaus 2017 m. vasario 27 d. </t>
  </si>
  <si>
    <t xml:space="preserve">įsakymu Nr. 1K-44 </t>
  </si>
  <si>
    <t>(Valstybinės ligonių kasos prie Sveikatos apsaugos</t>
  </si>
  <si>
    <t xml:space="preserve">ministerijos direktoriaus 2019 m. balandžio 3 d. </t>
  </si>
  <si>
    <t>įsakymo Nr. 1K-84 redakcija)</t>
  </si>
  <si>
    <t>(Dokumento sudarytojo pavadinimas)</t>
  </si>
  <si>
    <t>PRIVALOMOJO SVEIKATOS DRAUDIMO FONDO BIUDŽETO  VYKDYMO  ATASKAITA</t>
  </si>
  <si>
    <t>pagal 2022 m. gruodžio 31 d. duomenis</t>
  </si>
  <si>
    <t>Nr.</t>
  </si>
  <si>
    <t>(Sudarymo data ir numeris)</t>
  </si>
  <si>
    <r>
      <t xml:space="preserve">Periodiškumas: I ketv. / I pusm. / 9 mėn. / </t>
    </r>
    <r>
      <rPr>
        <i/>
        <u/>
        <sz val="12"/>
        <rFont val="Times New Roman Baltic"/>
        <charset val="186"/>
      </rPr>
      <t>metinė</t>
    </r>
  </si>
  <si>
    <t>ĮPLAUKOS</t>
  </si>
  <si>
    <t>Privalomojo sveikatos draudimo fondo (PSDF) biudžeto straipsnio</t>
  </si>
  <si>
    <t>Ataskaitinio laikotarpio sumos,
 tūkst. Eur</t>
  </si>
  <si>
    <t xml:space="preserve">Skirtumas,                                                                                   tūkst. Eur                             </t>
  </si>
  <si>
    <t>kodas</t>
  </si>
  <si>
    <t>pavadinimas</t>
  </si>
  <si>
    <t>planuotos*</t>
  </si>
  <si>
    <t xml:space="preserve">gautinos </t>
  </si>
  <si>
    <t>gautos</t>
  </si>
  <si>
    <t>gautinos ir planuotos sumos</t>
  </si>
  <si>
    <t>gautos ir gautinos sumos</t>
  </si>
  <si>
    <t>gautos ir planuotos 
sumos</t>
  </si>
  <si>
    <t>(4-3)</t>
  </si>
  <si>
    <t>(5-4)</t>
  </si>
  <si>
    <t>(5-3)</t>
  </si>
  <si>
    <t>01</t>
  </si>
  <si>
    <t>Privalomojo sveikatos draudimo įmokos, iš jų:</t>
  </si>
  <si>
    <t>01 01</t>
  </si>
  <si>
    <t>Valstybinio socialinio draudimo fondo valdybos prie Socialinės apsaugos ir darbo ministerijos administruojamos privalomojo sveikatos draudimo įmokos ir su jomis susijusios sumos</t>
  </si>
  <si>
    <t>01 02</t>
  </si>
  <si>
    <t>Lietuvos Respublikos valstybės biudžeto įmokos už apdraustuosius, draudžiamus valstybės lėšomis</t>
  </si>
  <si>
    <t>02</t>
  </si>
  <si>
    <t>Lietuvos Respublikos valstybės biudžeto  asignavimai</t>
  </si>
  <si>
    <t>03</t>
  </si>
  <si>
    <t>Lėšos, grąžinamos pagal gydymo prieinamumo gerinimo ir rizikos pasidalijimo sutartis</t>
  </si>
  <si>
    <t>04</t>
  </si>
  <si>
    <t>Kitos pajamos</t>
  </si>
  <si>
    <t>Iš viso įplaukų</t>
  </si>
  <si>
    <t>IŠLAIDOS</t>
  </si>
  <si>
    <t>PSDF biudžeto straipsnio</t>
  </si>
  <si>
    <t>Prisiimtų įsipareigojimų ir planuotos sumos skirtumas</t>
  </si>
  <si>
    <t xml:space="preserve">
planuotos
</t>
  </si>
  <si>
    <t>iš jų:</t>
  </si>
  <si>
    <t>pagal  prisiimtus įsipareigojimus</t>
  </si>
  <si>
    <t xml:space="preserve">sumokėta </t>
  </si>
  <si>
    <t>biudžeto 
lėšos*</t>
  </si>
  <si>
    <t>skirtos rezervo 
lėšos</t>
  </si>
  <si>
    <t xml:space="preserve">tūkst. Eur              </t>
  </si>
  <si>
    <t xml:space="preserve">proc.  </t>
  </si>
  <si>
    <t>(4+5)</t>
  </si>
  <si>
    <t>(6-3)</t>
  </si>
  <si>
    <t>(6/3*100)</t>
  </si>
  <si>
    <t>Asmens sveikatos priežiūros paslaugoms</t>
  </si>
  <si>
    <t>Vaistams, medicinos pagalbos priemonėms ir medicinos priemonių nuomai</t>
  </si>
  <si>
    <t>Medicininei reabilitacijai ir sanatoriniam gydymui</t>
  </si>
  <si>
    <t>Ortopedijos techninėms priemonėms</t>
  </si>
  <si>
    <t>05</t>
  </si>
  <si>
    <t>Sveikatos programoms ir kitoms sveikatos draudimo išlaidoms</t>
  </si>
  <si>
    <t>06</t>
  </si>
  <si>
    <t>Privalomojo sveikatos draudimo sistemos funkcionavimui ir šį draudimą vykdančių institucijų veiklos išlaidoms</t>
  </si>
  <si>
    <t>07</t>
  </si>
  <si>
    <t>Valstybinio socialinio draudimo fondo veiklos sąnaudoms, susidarančioms dėl privalomojo sveikatos draudimo įmokų surinkimo ir pervedimo į Privalomojo sveikatos draudimo fondą, kompensuoti</t>
  </si>
  <si>
    <t>Iš viso išlaidų</t>
  </si>
  <si>
    <t>Privalomojo sveikatos draudimo fondo biudžeto rezervui papildyti (sudaryti)</t>
  </si>
  <si>
    <t xml:space="preserve"> LIKUČIAI</t>
  </si>
  <si>
    <t>Lėšų likučiai, tūkst. Eur</t>
  </si>
  <si>
    <t>PSDF biudžeto apyvartos lėšos</t>
  </si>
  <si>
    <t>PSDF biudžeto rezervas</t>
  </si>
  <si>
    <t>iš jo:</t>
  </si>
  <si>
    <t>planinės PSDF biudžeto apyvartos lėšos</t>
  </si>
  <si>
    <t xml:space="preserve">lėšų suma, viršijanti planinių apyvartos lėšų sumą </t>
  </si>
  <si>
    <t>pagrindinė dalis</t>
  </si>
  <si>
    <t>rizikos valdymo dalis</t>
  </si>
  <si>
    <t>(3+4)</t>
  </si>
  <si>
    <t>(6+7)</t>
  </si>
  <si>
    <t>2</t>
  </si>
  <si>
    <t>3</t>
  </si>
  <si>
    <t>5</t>
  </si>
  <si>
    <t>6</t>
  </si>
  <si>
    <t>sausio 1 d. duomenimis</t>
  </si>
  <si>
    <t xml:space="preserve">gruodžio 31 d. duomenimis </t>
  </si>
  <si>
    <r>
      <t>*</t>
    </r>
    <r>
      <rPr>
        <sz val="10"/>
        <rFont val="Times New Roman Baltic"/>
        <charset val="186"/>
      </rPr>
      <t xml:space="preserve"> Patvirtinta 2021 m. gruodžio 14 d. Lietuvos Respublikos 2022 metų Privalomojo sveikatos draudimo fondo biudžeto rodiklių patvirtinimo įstatymu Nr. XIV-747</t>
    </r>
  </si>
  <si>
    <t>Direktorius</t>
  </si>
  <si>
    <t>Gintaras Kacevičius</t>
  </si>
  <si>
    <t>(Parašas)</t>
  </si>
  <si>
    <t>Ekonomikos departamento Apskaitos skyriaus vedėjas</t>
  </si>
  <si>
    <t>Regina Andriuškienė</t>
  </si>
  <si>
    <t>Forma Nr. 1-PSDF-P patvirtinta</t>
  </si>
  <si>
    <t>Valstybinės ligonių kasos</t>
  </si>
  <si>
    <t>prie Sveikatos apsaugos ministerijos</t>
  </si>
  <si>
    <t>direktoriaus 2017 m. vasario 27 d.</t>
  </si>
  <si>
    <t>įsakymu Nr. 1K-44</t>
  </si>
  <si>
    <t>įsakymo Nr. 1K-127 redakcija)</t>
  </si>
  <si>
    <t>PRIVALOMOJO SVEIKATOS DRAUDIMO FONDO BIUDŽETO ĮPLAUKŲ PLANO VYKDYMO (SUVESTINĖ) ATASKAITA</t>
  </si>
  <si>
    <t>PAGAL 2022 M.  GRUODŽIO 31 D. DUOMENIS</t>
  </si>
  <si>
    <t>(sudarymo data ir numeris)</t>
  </si>
  <si>
    <t>(sudarymo vieta)</t>
  </si>
  <si>
    <r>
      <t>Periodiškumas: I ketv./I pusm./9 mėn./</t>
    </r>
    <r>
      <rPr>
        <b/>
        <i/>
        <u/>
        <sz val="12"/>
        <rFont val="Times New Roman"/>
        <family val="1"/>
        <charset val="186"/>
      </rPr>
      <t>metinė</t>
    </r>
  </si>
  <si>
    <t>(eurais)</t>
  </si>
  <si>
    <t>Privalomojo sveikatos draudimo fondo biudžeto įplaukų straipsnio</t>
  </si>
  <si>
    <t>Ataskaitinio laikotarpio pradžioje</t>
  </si>
  <si>
    <t>Ataskaitinį laikotarpį</t>
  </si>
  <si>
    <t>Ataskaitinio laikotarpio pabaigoje</t>
  </si>
  <si>
    <t>Kodas</t>
  </si>
  <si>
    <t xml:space="preserve"> pavadinimas</t>
  </si>
  <si>
    <t xml:space="preserve">gautinos sumos </t>
  </si>
  <si>
    <t xml:space="preserve">mokėtinos sumos </t>
  </si>
  <si>
    <t>planuotos sumos</t>
  </si>
  <si>
    <t>gautinos sumos</t>
  </si>
  <si>
    <t>gautos sumos</t>
  </si>
  <si>
    <r>
      <t xml:space="preserve">Privalomojo sveikatos draudimo įmokos </t>
    </r>
    <r>
      <rPr>
        <sz val="12"/>
        <rFont val="Times New Roman"/>
        <family val="1"/>
        <charset val="186"/>
      </rPr>
      <t>(iš jų: VSDFV 188 817 886,11  Eur užskaita; VMI 1 812,59  Eur užbaigiamosios apyvartos)</t>
    </r>
    <r>
      <rPr>
        <b/>
        <sz val="12"/>
        <rFont val="Times New Roman"/>
        <family val="1"/>
        <charset val="186"/>
      </rPr>
      <t>, iš jų:</t>
    </r>
  </si>
  <si>
    <t>soc.įmokos</t>
  </si>
  <si>
    <t>-</t>
  </si>
  <si>
    <t>baudos</t>
  </si>
  <si>
    <t>delspinigiai</t>
  </si>
  <si>
    <t>palūkanos</t>
  </si>
  <si>
    <t>01 03</t>
  </si>
  <si>
    <t>Valstybinės mokesčių inspekcijos administruojamos privalomojo sveikatos draudimo įmokos ir su jomis susijusios sumos (už laikotarpį iki 2016 m. sausio 1 d.) (iš jų 0,00 Eur užbaigiamosios apyvartos)</t>
  </si>
  <si>
    <t>Lietuvos Respublikos valstybės biudžeto asignavimai</t>
  </si>
  <si>
    <t>Kitos pajamos, iš jų:</t>
  </si>
  <si>
    <t>04 01</t>
  </si>
  <si>
    <t>Rusijos Federacijos pervedamos lėšos už Rusijos kariškių pensininkų ir jų šeimos narių, nuolat gyvenančių Lietuvos Respublikoje, sveikatos priežiūrą</t>
  </si>
  <si>
    <t>04 02</t>
  </si>
  <si>
    <t>Išieškomos ar grąžinamos lėšos už Privalomojo sveikatos draudimo fondo biudžetui padarytą žalą, iš jų:</t>
  </si>
  <si>
    <t>04 02 01</t>
  </si>
  <si>
    <t>iš sveikatos priežiūros įstaigų išieškomos ar jų grąžinamos lėšos už neteisėtai suteiktas asmens sveikatos priežiūros paslaugas ir už šias paslaugas neteisėtai pateiktas apmokėti sąskaitas</t>
  </si>
  <si>
    <t>04 02 02</t>
  </si>
  <si>
    <t xml:space="preserve">iš sveikatos priežiūros įstaigų išieškomos ar jų grąžinamos lėšos už neteisėtai išrašytus ir išduotus vaistus bei medicinos pagalbos priemones </t>
  </si>
  <si>
    <t>04 02 03</t>
  </si>
  <si>
    <t>iš vaistinių išieškomos ar jų grąžinamos lėšos už neteisėtai išduotus vaistus bei medicinos pagalbos priemones ar neteisėtai už juos pateiktas apmokėti sąskaitas</t>
  </si>
  <si>
    <t>04 02 04</t>
  </si>
  <si>
    <t>iš ūkio subjektų, su kuriais sudarytos medicinos priemonių, būtinų apdraustųjų privalomuoju sveikatos draudimu sveikatos priežiūrai namuose užtikrinti, nuomos išlaidų apmokėjimo sutartys, išieškomos ar jų grąžinamos lėšos</t>
  </si>
  <si>
    <t>04 02 05</t>
  </si>
  <si>
    <t>iš fizinių ir juridinių asmenų išieškomos lėšos už apdraustojo privalomuoju sveikatos draudimu sveikatai padarytą žalą ir už kitą Privalomojo sveikatos draudimo fondo biudžetui padarytą žalą</t>
  </si>
  <si>
    <t>04 03</t>
  </si>
  <si>
    <t>Europos ekonominės erdvės šalių narių ir Šveicarijos Konfederacijos pervedamos lėšos už šių šalių apdraustųjų gydymą Lietuvos Respublikos asmens sveikatos priežiūros įstaigose</t>
  </si>
  <si>
    <t>04 04</t>
  </si>
  <si>
    <t>Pajamos už Europos sveikatos draudimo kortelių pakartotinį išdavimą</t>
  </si>
  <si>
    <t>04 05</t>
  </si>
  <si>
    <t>Pajamos už kompensuojamųjų vaistų pasų pakartotinį išdavimą</t>
  </si>
  <si>
    <t>04 06</t>
  </si>
  <si>
    <t>Investicinės veiklos pajamos</t>
  </si>
  <si>
    <t>04 07</t>
  </si>
  <si>
    <t>Institucijų, vykdančių privalomąjį sveikatos draudimą, veiklos pajamos, iš jų:</t>
  </si>
  <si>
    <t>04 07 01</t>
  </si>
  <si>
    <t>04 07 02</t>
  </si>
  <si>
    <t>kitos veiklos pajamos</t>
  </si>
  <si>
    <t>04 08</t>
  </si>
  <si>
    <t>Kitos teisėtai gautos pajamos</t>
  </si>
  <si>
    <t>Iš viso pajamų</t>
  </si>
  <si>
    <t>(parašas)</t>
  </si>
  <si>
    <t>Ekonomikos departamento Apskaitos skyriaus vedėja</t>
  </si>
  <si>
    <t>Forma Nr. 1-PSDF-I patvirtinta</t>
  </si>
  <si>
    <t xml:space="preserve">Valstybinės ligonių kasos prie                                                                         </t>
  </si>
  <si>
    <t>Sveikatos apsaugos ministerijos</t>
  </si>
  <si>
    <t>PRIVALOMOJO SVEIKATOS DRAUDIMO FONDO BIUDŽETO IŠLAIDŲ PLANO VYKDYMO ATASKAITA</t>
  </si>
  <si>
    <t>Pagal 2022 m. grudžio 31 d. duomenis</t>
  </si>
  <si>
    <t>______________ Nr.  _____________</t>
  </si>
  <si>
    <r>
      <t>Periodiškumas: I ketv. / I pusm. / 9 mėn. /</t>
    </r>
    <r>
      <rPr>
        <i/>
        <u/>
        <sz val="18"/>
        <rFont val="Times New Roman Baltic"/>
        <charset val="186"/>
      </rPr>
      <t xml:space="preserve"> metinė</t>
    </r>
  </si>
  <si>
    <t>Privalomojo sveikados draudimo fondo biudžeto išlaidų straipsnio</t>
  </si>
  <si>
    <t>Ataskaitiniam laikotarpiui skirta   suma                            (6+7+8)</t>
  </si>
  <si>
    <t>iš jų</t>
  </si>
  <si>
    <t>Suma pagal  prisiimtus įsipareigojimus</t>
  </si>
  <si>
    <t>Gauti asignavimai</t>
  </si>
  <si>
    <t>Sumokėta suma   (12+13)</t>
  </si>
  <si>
    <t xml:space="preserve">gautina suma </t>
  </si>
  <si>
    <t xml:space="preserve">mokėtina suma </t>
  </si>
  <si>
    <t>biudžeto lėšos *</t>
  </si>
  <si>
    <t>viršplaninės biudžeto lėšos</t>
  </si>
  <si>
    <t>rezervo lėšos**</t>
  </si>
  <si>
    <r>
      <t xml:space="preserve">biudžeto lėšos  </t>
    </r>
    <r>
      <rPr>
        <sz val="16"/>
        <rFont val="Times New Roman"/>
        <family val="1"/>
        <charset val="186"/>
      </rPr>
      <t>(kartu su viršplaninėmis biudžeto lėšomis)</t>
    </r>
  </si>
  <si>
    <t>rezervo lėšos</t>
  </si>
  <si>
    <t>iš viso išlaidų:                                                                                              iš jų:</t>
  </si>
  <si>
    <t xml:space="preserve">01 </t>
  </si>
  <si>
    <t>Asmens sveikatos priežiūros paslaugoms,                                                                                          iš jų:</t>
  </si>
  <si>
    <t>Vilniaus teritorinė ligonių kasa</t>
  </si>
  <si>
    <t>Kauno teritorinė ligonių kasa</t>
  </si>
  <si>
    <t>Klaipėdos teritorinė ligonių kasa</t>
  </si>
  <si>
    <t>Šiaulių teritorinė ligonių kasa</t>
  </si>
  <si>
    <t>Panevėžio teritorinė ligonių kasa</t>
  </si>
  <si>
    <t>Teritorinėms ligonių kasoms nepervedamos lėšos</t>
  </si>
  <si>
    <t>_</t>
  </si>
  <si>
    <t>Vaistams, medicinos pagalbos priemonėms ir medicinos priemonių nuomai,                                                                                              
iš jų:</t>
  </si>
  <si>
    <t>02 01</t>
  </si>
  <si>
    <t>kompensuojamiesiems vaistams  ir medicinos pagalbos priemonėms,                                                                                             
iš jų:</t>
  </si>
  <si>
    <t>02 02</t>
  </si>
  <si>
    <t>centralizuotai apmokamiems vaistams ir medicinos pagalbos priemonėms</t>
  </si>
  <si>
    <t>02 03</t>
  </si>
  <si>
    <t>labai retų žmogaus sveikatos būklių gydymui ir gydymui nenumatytais atvejais</t>
  </si>
  <si>
    <t>02 04</t>
  </si>
  <si>
    <t>medicinos priemonių nuomai</t>
  </si>
  <si>
    <t>Medicininei reabilitacijai ir sanatoriniam gydymui,                                                                                                               iš jų:</t>
  </si>
  <si>
    <t>Teritorinėms ligonių kasoms nepaskirstytos (nepervedamos) lėšos</t>
  </si>
  <si>
    <t xml:space="preserve">Ortopedijos techninėms priemonėms </t>
  </si>
  <si>
    <t>Sveikatos programoms ir kitoms sveikatos draudimo išlaidoms,                                                                                      
iš jų:</t>
  </si>
  <si>
    <t>05 01</t>
  </si>
  <si>
    <t>Gimdos kaklelio vėžio ankstyvosios diagnostikos programai,                                                                                                        iš jų:</t>
  </si>
  <si>
    <t>05 02</t>
  </si>
  <si>
    <t>Atrankinės mamografinės patikros dėl krūties vėžio finansavimo programai,                                                                                                                                                                                                                                                    iš jų:</t>
  </si>
  <si>
    <t>05 03</t>
  </si>
  <si>
    <t>Asmenų, priskirtinų širdies ir kraujagyslių ligų didelės rizikos grupei, atrankos ir prevencijos priemonių finansavimo programai,                                                                                                                                           iš jų:</t>
  </si>
  <si>
    <t>05 04</t>
  </si>
  <si>
    <t>Priešinės liaukos vėžio ankstyvosios diagnostikos finansavimo programai,                                                                                                                                                                                                                           iš jų:</t>
  </si>
  <si>
    <t>05 05</t>
  </si>
  <si>
    <t>Storosios žarnos vėžio ankstyvosios diagnostikos finansavimo programai,                                                                                                                                                                                                                                                          iš jų:</t>
  </si>
  <si>
    <t>05 06</t>
  </si>
  <si>
    <t xml:space="preserve">Europos Parlamento ir Tarybos reglamentams įgyvendinti bei tarpvalstybinės sveikato priežiūros išlaidoms kompensuoti,                                                                                                                                                                                                                                                                                  iš jų:  </t>
  </si>
  <si>
    <t>05 06 01</t>
  </si>
  <si>
    <t>Europos Sąjungos šalių apdraustųjų gydymui Lietuvos asmens sveikatos priežiūros įstaigose ir Lietuvos apdraustųjų gydymo Europos Sąjungos šalyse išlaidoms kompensuoti pagal jų pateiktus prašymus (moka teritorinės ligonių kasos), 
iš jų:</t>
  </si>
  <si>
    <t>05 06 02</t>
  </si>
  <si>
    <t>Lietuvos apdraustųjų gydymui Europos Sąjungos šalyse (moka Valstybinė ligonių kasa prie Sveikatos apsaugos ministerijos)</t>
  </si>
  <si>
    <t>05 08</t>
  </si>
  <si>
    <t>Transplantacijos programai,                                                                                    iš jų:</t>
  </si>
  <si>
    <t>05 08 01</t>
  </si>
  <si>
    <t>Transplantacijos programai (neįskaitant išlaidų potencialiems donorams paruošti),                                                            iš jų:</t>
  </si>
  <si>
    <t>05 08 02</t>
  </si>
  <si>
    <t>potencialiems donorams paruošti,                                                             iš jų:</t>
  </si>
  <si>
    <t>05 10</t>
  </si>
  <si>
    <t>dantų protezavimo paslaugoms,                                                                                                                                                                                                                                                                                                                                   iš jų:</t>
  </si>
  <si>
    <t>05 13</t>
  </si>
  <si>
    <t>Nacionalinės imunoprofilaktikos programos priemonėms finansuoti</t>
  </si>
  <si>
    <t>05 14</t>
  </si>
  <si>
    <t>skubiai konsultacinei sveikatos priežiūros pagalbai,                                                                                                                                                                                                                                                                                   iš jų:</t>
  </si>
  <si>
    <t>05 14 01</t>
  </si>
  <si>
    <t>skubiai konsultacinei sveikatos priežiūros pagalbai (sąmatinis finansavimas),                                                                                                                                                                                                                                                       iš jų:</t>
  </si>
  <si>
    <t>05 14 02</t>
  </si>
  <si>
    <t>skubiai konsultacinei sveikatos priežiūros pagalbai (nesąmatinis finansavimas),                                                                                                                                                                                                                                               iš jų:</t>
  </si>
  <si>
    <t>05 16</t>
  </si>
  <si>
    <t>kraujo donorų kompensacijoms ir neatlygintinai kraujo donorystei propaguoti,                                                                                                                                                                                                                                     iš jų:</t>
  </si>
  <si>
    <t>05 19</t>
  </si>
  <si>
    <t>vaistų nuo tuberkuliozės įsigijimo išlaidoms kompensuoti</t>
  </si>
  <si>
    <t>05 23</t>
  </si>
  <si>
    <t>Privalomojo sveikatos draudimo sistemos funkcionavimui ir šį draudimą vykdančių institucijų veiklos išlaidoms,                                                                              iš jų:</t>
  </si>
  <si>
    <t>Valstybinė ligonių kasa prie Sveikatos apsaugos ministerijos</t>
  </si>
  <si>
    <t>– darbo užmokesčiui</t>
  </si>
  <si>
    <t>– ilgalaikiam turtui įsigyti</t>
  </si>
  <si>
    <t xml:space="preserve">Valstybinio socialinio draudimo fondo veiklos sąnaudoms, susidarančioms dėl privalomojo sveikatos draudimo įmokų surinkimo ir pervedimo į Privalomojo sveikatos draudimo fondą, kompensuoti </t>
  </si>
  <si>
    <t>Teritorinės ligonių kasos                                                                                                                  iš viso:                                                                                                                           iš jų:</t>
  </si>
  <si>
    <t>Europos Sąjungos šalių apdraustųjų gydymui Lietuvos asmens sveikatos priežiūros įstaigose (moka teritorinės ligonių kasos)</t>
  </si>
  <si>
    <t xml:space="preserve">Dantų protezavimo paslaugoms                                                                                                                                                                                                                                                                                                                              </t>
  </si>
  <si>
    <t>Valstybinė ligonių kasa</t>
  </si>
  <si>
    <t>Pastaba: jeigu išlaidos apmokamos per teritorines ligonių kasas, tuomet informacija pateikiama pagal kiekvieną teritorinę ligonių kasą.</t>
  </si>
  <si>
    <t>*</t>
  </si>
  <si>
    <t>**</t>
  </si>
  <si>
    <t xml:space="preserve">   8 grafoje „rezervo lėšos“ nurodytos VLK prie SAM direktoriaus 2020-12-22  įsakymu Nr. 1K-380 ir 2020-12-29  įsakymu Nr. 1K-392 patvirtintos lėšos . Šis įsakymas skirtas mokėjimams atlikti </t>
  </si>
  <si>
    <t xml:space="preserve">Direktorius </t>
  </si>
  <si>
    <t>Forma Nr. 1-PSDF-I-01 patvirtinta</t>
  </si>
  <si>
    <t>direktoriaus 2017 m. vasario 27 d.                                                    įsakymu Nr. 1K- 44</t>
  </si>
  <si>
    <t xml:space="preserve">(Dokumento sudarytojo pavadinimas)        </t>
  </si>
  <si>
    <t>ASMENS SVEIKATOS PRIEŽIŪROS PASLAUGOMS SKIRTŲ PRIVALOMOJO SVEIKATOS DRAUDIMO FONDO LĖŠŲ PANAUDOJIMO ATASKAITA</t>
  </si>
  <si>
    <t>(Sudarymo vieta)</t>
  </si>
  <si>
    <r>
      <t xml:space="preserve">Periodiškumas: I ketv. / I pusm. / 9 mėn. / </t>
    </r>
    <r>
      <rPr>
        <i/>
        <u/>
        <sz val="18"/>
        <rFont val="Times New Roman Baltic"/>
        <charset val="186"/>
      </rPr>
      <t>metinė</t>
    </r>
  </si>
  <si>
    <t xml:space="preserve">Privalomojo sveikatos draudimo fondo biudžeto 
01 išlaidų straipsnio </t>
  </si>
  <si>
    <r>
      <t xml:space="preserve">Ataskaitiniam laikotarpiui skirta suma
</t>
    </r>
    <r>
      <rPr>
        <sz val="18"/>
        <rFont val="Times New Roman Baltic"/>
        <charset val="186"/>
      </rPr>
      <t>(4+5+6)</t>
    </r>
  </si>
  <si>
    <t>Suma pagal priimtus įsipareigojimus</t>
  </si>
  <si>
    <t>Skirtumas</t>
  </si>
  <si>
    <t>biudžeto lėšos</t>
  </si>
  <si>
    <t>viršpla-ninės biudžeto lėšos</t>
  </si>
  <si>
    <t>(7-3)</t>
  </si>
  <si>
    <t>(7/3*100)</t>
  </si>
  <si>
    <t>Asmens sveikatos priežiūros paslaugoms,                                                             iš jų:</t>
  </si>
  <si>
    <t>01 01 - 01 05</t>
  </si>
  <si>
    <t>Asmens sveikatos priežiūros paslaugoms*,                                                             iš jų:</t>
  </si>
  <si>
    <t>0101</t>
  </si>
  <si>
    <t>pirminės ambulatorinės asmens sveikatos priežiūros paslaugoms,                                                                                      iš jų:</t>
  </si>
  <si>
    <t>01 01 01</t>
  </si>
  <si>
    <t>pirminės ambulatorinės asmens sveikatos priežiūros paslaugoms (bazinis mokėjimas už prirašytą gyventoją),                                            
iš jų:</t>
  </si>
  <si>
    <t>01 01 02</t>
  </si>
  <si>
    <t>pirminės ambulatorinės asmens sveikatos priežiūros paslaugoms,  už kurias mokamas skatinamasis priedas,                                                             iš jų:</t>
  </si>
  <si>
    <t>01 01 03</t>
  </si>
  <si>
    <t>geriems šeimos gydytojo komandos darbo  rezultatams apmokėti,                                                                                                       iš jų:</t>
  </si>
  <si>
    <t>01 01 04</t>
  </si>
  <si>
    <t>geriems pirminės ambulatorinės psichikos sveikatos priežiūros rezultatams apmokėti,                                                      iš jų:</t>
  </si>
  <si>
    <t>01 01 05</t>
  </si>
  <si>
    <t>geriems pirminės ambulatorinės odontologinės sveikatos priežiūros rezultatams apmokėti,                                                     iš jų:</t>
  </si>
  <si>
    <t>0102</t>
  </si>
  <si>
    <t>greitosios medicinos pagalbos paslaugoms,                                                                         iš jų:</t>
  </si>
  <si>
    <t>01 02 01–
01 02 03; 01 02 05– 01 02 06</t>
  </si>
  <si>
    <t>greitosios medicinos pagalbos paslaugoms                                                                                           iš jų:</t>
  </si>
  <si>
    <t>01 02 04</t>
  </si>
  <si>
    <t>geriems greitosios medicinos pagalbos rezultatams apmokėti,                                                                                                       iš jų:</t>
  </si>
  <si>
    <t>0103</t>
  </si>
  <si>
    <t>slaugos paslaugoms,                                                                                    
iš jų:</t>
  </si>
  <si>
    <t>0104</t>
  </si>
  <si>
    <t>ambulatorinėms asmens sveikatos priežiūros paslaugoms,                                                                                                 iš jų:</t>
  </si>
  <si>
    <t>0105</t>
  </si>
  <si>
    <t xml:space="preserve">stacionarinėms asmens sveikatos priežiūros paslaugoms,            
iš jų:                                                                                                             </t>
  </si>
  <si>
    <t>0106</t>
  </si>
  <si>
    <t>–</t>
  </si>
  <si>
    <t>0107</t>
  </si>
  <si>
    <t>COVID-19 ligos (koronaviruso infekcijos) diagnostikos paslaugoms***</t>
  </si>
  <si>
    <t xml:space="preserve">Pastaba: </t>
  </si>
  <si>
    <t>***</t>
  </si>
  <si>
    <t>Nurodyta Lietuvos Respublikos sveikatos apsaugos ministro 2022 m. lapkričio 30 d. įsakymu Nr. V-1793 „Dėl Lietuvos Respublikos sveikatos apsaugos ministro  2022 m. gegužės  27 d. įsakymo Nr. V-1009 „Dėl lėšų skyrimo iš Privalomojo sveikatos draudimo fondo biudžeto rezervo rizikos valdymo dalies 2022 metais“ pakeitimo" patvirtinta lėšų suma.</t>
  </si>
  <si>
    <t xml:space="preserve">Forma Nr. 1-PSDF-R patvirtinta
Valstybinės ligonių kasos prie Sveikatos apsaugos ministerijos direktoriaus 2017 m. vasario 27 d. įsakymu Nr. 1K-44
(Valstybinės ligonių kasos prie Sveikatos apsaugos ministerijos direktoriaus 
2022 m. gegužės 27 d. įsakymo Nr. 1K-178             redakcija)   </t>
  </si>
  <si>
    <t>PRIVALOMOJO SVEIKATOS DRAUDIMO FONDO BIUDŽETO REZERVO ATASKAITA</t>
  </si>
  <si>
    <r>
      <t xml:space="preserve">Periodiškumas: I ketv. / I pusm. / 9 mėn. / </t>
    </r>
    <r>
      <rPr>
        <i/>
        <u/>
        <sz val="12"/>
        <rFont val="Times New Roman Baltic"/>
        <charset val="186"/>
      </rPr>
      <t>metinė</t>
    </r>
  </si>
  <si>
    <t>1 lentelė</t>
  </si>
  <si>
    <t>SUDARYMAS</t>
  </si>
  <si>
    <t>Praėjusių metų Privalomojo sveikatos draudimo fondo (PSDF) biudžeto rezervo (toliau – rezervas) lėšų likutis,
patenkantis į ataskaitinių metų rezervą</t>
  </si>
  <si>
    <t>Praėjusių metų PSDF biudžeto apyvartos
lėšų suma, kuria viršijamos planinės
apyvartos lėšos 
(pervedama į ataskaitinių metų  rezervą)</t>
  </si>
  <si>
    <t>Ataskaitinio laikotarpio PSDF biudžeto pajamų atskaitymai į rezervą</t>
  </si>
  <si>
    <r>
      <t xml:space="preserve">Iš viso
</t>
    </r>
    <r>
      <rPr>
        <sz val="12"/>
        <rFont val="Times New Roman Baltic"/>
        <charset val="186"/>
      </rPr>
      <t xml:space="preserve">(2 + 4 + 5 
arba
 7 + 8)  </t>
    </r>
  </si>
  <si>
    <t>neįskaitant investuotų rezervo lėšų (kurių investavimas baigėsi**) dalies, kuri ataskaitinį laikotarpį buvo grąžinta į PSDF kaip investicijos palūkanos</t>
  </si>
  <si>
    <t>Planuojamos rezervo lėšos*</t>
  </si>
  <si>
    <t>metinės</t>
  </si>
  <si>
    <t>ataskaitinio laikotarpio</t>
  </si>
  <si>
    <t>Faktinės rezervo lėšos</t>
  </si>
  <si>
    <t xml:space="preserve">nepervesta į rezervą ataskaitinį laikotarpį </t>
  </si>
  <si>
    <t>* Skiltyje „Planuojamos rezervo lėšos“ pateikiama informacija apie planuojamą sudaryti faktinį rezervą.</t>
  </si>
  <si>
    <t>2 lentelė</t>
  </si>
  <si>
    <t>NAUDOJIMAS</t>
  </si>
  <si>
    <r>
      <t xml:space="preserve">Ataskaitiniam laikotarpiui skirtos rezervo lėšos*
</t>
    </r>
    <r>
      <rPr>
        <sz val="12"/>
        <rFont val="Times New Roman Baltic"/>
        <charset val="186"/>
      </rPr>
      <t>(4+5)</t>
    </r>
  </si>
  <si>
    <r>
      <t xml:space="preserve">Sumokėta suma
</t>
    </r>
    <r>
      <rPr>
        <sz val="12"/>
        <rFont val="Times New Roman Baltic"/>
        <charset val="186"/>
      </rPr>
      <t>(7 + 8)</t>
    </r>
  </si>
  <si>
    <t>iš jos</t>
  </si>
  <si>
    <r>
      <t xml:space="preserve">Skirtumas
</t>
    </r>
    <r>
      <rPr>
        <sz val="12"/>
        <rFont val="Times New Roman Baltic"/>
        <charset val="186"/>
      </rPr>
      <t>(3 – 6)</t>
    </r>
  </si>
  <si>
    <t xml:space="preserve">PSDF biudžeto išlaidų straipsnio </t>
  </si>
  <si>
    <t>pagrindinės dalies</t>
  </si>
  <si>
    <t>rizikos valdymo dalies</t>
  </si>
  <si>
    <t>Asmens sveikatos priežiūros paslaugoms,
iš jų:</t>
  </si>
  <si>
    <t>Europos Parlamento ir Tarybos reglamentams įgyvendinti bei tarpvalstybinės sveikato priežiūros išlaidoms kompensuoti,                                                                                                                                                                                                                                                                                  iš jų:</t>
  </si>
  <si>
    <t>Transplantacijos programai (neįskaitant išlaidų potencialiems donorams paruošti),
iš jų:</t>
  </si>
  <si>
    <t xml:space="preserve">dantų protezavimo paslaugoms,                                                                                                                                                                                                                                                                                                                                   iš jų:                                                                                                                                                                                                                                             </t>
  </si>
  <si>
    <t>Iš viso</t>
  </si>
  <si>
    <t>Pastaba: jeigu išlaidos apmokamos per teritorines ligonių kasas, informacija pateikiama pagal kiekvieną teritorinę ligonių kasą.</t>
  </si>
  <si>
    <t xml:space="preserve">* Nurodomos Valstybinės ligonių kasos prie Sveikatos apsaugos ministerijos direktoriaus 2022 m. gruodžio 28  d. įsakymu Nr. 1K-397 „Dėl Valstybinės ligonių kasos prie Sveikatos apsaugos ministerijos direktoriaus 2022 m. vasario 14 d. įsakymo Nr. 1K-63 „Dėl 2022 metų Privalomojo sveikatos draudimo fondo biudžeto lėšų, skiriamų mokėjimams atlikti, duomenų suvestinės patvirtinimo“ pakeitimo“ skirtos lėšos.
									</t>
  </si>
  <si>
    <t>3 lentelė</t>
  </si>
  <si>
    <t>LIKUČIAI</t>
  </si>
  <si>
    <r>
      <t xml:space="preserve">Iš viso
</t>
    </r>
    <r>
      <rPr>
        <sz val="12"/>
        <rFont val="Times New Roman Baltic"/>
        <charset val="186"/>
      </rPr>
      <t>(3 + 4)</t>
    </r>
  </si>
  <si>
    <t>Faktinio rezervo likutis ataskaitinio laikotarpio pabaigoje</t>
  </si>
  <si>
    <t>rezervo sąskaitoje</t>
  </si>
  <si>
    <t>investuotos lėšos</t>
  </si>
  <si>
    <t>iš viso</t>
  </si>
  <si>
    <t>iš viso, įskaitant dar nepervestas rezervo lėšas</t>
  </si>
  <si>
    <t>PATVIRTINTA</t>
  </si>
  <si>
    <t>Lietuvos Respublikos finansų ministro</t>
  </si>
  <si>
    <t>2008 m. gruodžio 31 d. įsakymu Nr. 1K-465</t>
  </si>
  <si>
    <t xml:space="preserve">       </t>
  </si>
  <si>
    <t>(Lietuvos Respublikos finansų ministro</t>
  </si>
  <si>
    <t>2022 m. rugpjūčio 30 d. įsakymo Nr. 1K-301 redakcija)</t>
  </si>
  <si>
    <t>(įstaigos pavadinimas, kodas Juridinių asmenų registre, adresas)</t>
  </si>
  <si>
    <t>BIUDŽETO IŠLAIDŲ SĄMATOS VYKDYMO</t>
  </si>
  <si>
    <t>2022 M. GRUODŽIO 31 D.</t>
  </si>
  <si>
    <t>METINĖ</t>
  </si>
  <si>
    <t>(metinė, ketvirtinė)</t>
  </si>
  <si>
    <t>ATASKAITA</t>
  </si>
  <si>
    <t xml:space="preserve">2023-          Nr. </t>
  </si>
  <si>
    <t xml:space="preserve">                                                                                                   (data)</t>
  </si>
  <si>
    <t>PRIVALOMĄJĮ SVEIKATOS DRAUDIMĄ VYKDANČIŲ INSTITUCIJŲ VEIKLOS IŠLAIDOS</t>
  </si>
  <si>
    <t>(programos pavadinimas)</t>
  </si>
  <si>
    <t xml:space="preserve">                    Ministerijos / Savivaldybės</t>
  </si>
  <si>
    <t>Departamento</t>
  </si>
  <si>
    <t>Įstaigos</t>
  </si>
  <si>
    <t>Programos</t>
  </si>
  <si>
    <t>Finansavimo šaltinio</t>
  </si>
  <si>
    <t>Valstybės funkcijos</t>
  </si>
  <si>
    <t>(eurais, ct)</t>
  </si>
  <si>
    <t>Išlaidų ekonominės klasifikacijos kodas</t>
  </si>
  <si>
    <t>Išlaidų pavadinimas</t>
  </si>
  <si>
    <t>Eil. Nr.</t>
  </si>
  <si>
    <t>Asignavimų planas, įskaitant patikslinimus</t>
  </si>
  <si>
    <t>Gauti asignavimai kartu su įskaitytu praėjusių metų lėšų likučiu</t>
  </si>
  <si>
    <t>Panaudoti asignavimai</t>
  </si>
  <si>
    <t xml:space="preserve"> metams</t>
  </si>
  <si>
    <t xml:space="preserve"> ataskaitiniam laikotarpiui</t>
  </si>
  <si>
    <t>1</t>
  </si>
  <si>
    <t>4</t>
  </si>
  <si>
    <t xml:space="preserve">Darbo užmokestis ir socialinis draudimas </t>
  </si>
  <si>
    <t>Darbo užmokestis</t>
  </si>
  <si>
    <t xml:space="preserve">Darbo užmokestis pinigais </t>
  </si>
  <si>
    <t>Pajamos natūra</t>
  </si>
  <si>
    <t xml:space="preserve">Socialinio draudimo įmokos </t>
  </si>
  <si>
    <t>Prekių ir paslaugų įsigijimo  išlaidos</t>
  </si>
  <si>
    <t>Mitybos išlaidos</t>
  </si>
  <si>
    <t>Medikamentų ir medicininių prekių bei paslaugų įsigijimo išlaidos</t>
  </si>
  <si>
    <t>Ryšių įrangos ir ryšių paslaugų įsigijimo išlaidos</t>
  </si>
  <si>
    <t>Transporto išlaikymo  ir transporto paslaugų įsigijimo išlaidos</t>
  </si>
  <si>
    <t>Aprangos ir patalynės įsigijimo bei priežiūros išlaidos</t>
  </si>
  <si>
    <t>Komandiruočių išlaidos</t>
  </si>
  <si>
    <t>Gyvenamųjų vietovių viešojo ūkio išlaidos</t>
  </si>
  <si>
    <t xml:space="preserve"> Materialiojo ir nematerialiojo turto nuomos išlaidos</t>
  </si>
  <si>
    <t>Materialiojo turto paprastojo remonto prekių ir paslaugų įsigijimo išlaidos</t>
  </si>
  <si>
    <t>Kvalifikacijos kėlimo išlaidos</t>
  </si>
  <si>
    <t>Ekspertų ir konsultantų paslaugų įsigijimo išlaidos</t>
  </si>
  <si>
    <t>Komunalinių paslaugų įsigijimo išlaidos</t>
  </si>
  <si>
    <t>Informacinių technologijų prekių ir paslaugų įsigijimo išlaidos</t>
  </si>
  <si>
    <t>Reprezentacinės išlaidos</t>
  </si>
  <si>
    <t>Kitų prekių ir paslaugų įsigijimo išlaidos</t>
  </si>
  <si>
    <t>Palūkanos</t>
  </si>
  <si>
    <t xml:space="preserve">Palūkanos </t>
  </si>
  <si>
    <t>Palūkanos nerezidentams</t>
  </si>
  <si>
    <t>Asignavimų valdytojų sumokėtos palūkanos</t>
  </si>
  <si>
    <t>Finansų ministerijos sumokėtos palūkanos</t>
  </si>
  <si>
    <t xml:space="preserve">Savivaldybių sumokėtos palūkanos </t>
  </si>
  <si>
    <t xml:space="preserve">Palūkanos rezidentams, kitiems nei valdžios sektorius (tik už tiesioginę skolą) </t>
  </si>
  <si>
    <t>Palūkanos kitiems valdžios sektoriaus  subjektams</t>
  </si>
  <si>
    <t>Palūkanos kitiems valdžios sektoriaus subjektams</t>
  </si>
  <si>
    <t>Palūkanos valstybės biudžetui</t>
  </si>
  <si>
    <t>Palūkanos savivaldybių biudžetams</t>
  </si>
  <si>
    <t>Palūkanos nebiudžetiniams fondams</t>
  </si>
  <si>
    <t>Žemės nuoma</t>
  </si>
  <si>
    <t xml:space="preserve">Subsidijos </t>
  </si>
  <si>
    <t>Subsidijos iš biudžeto lėšų</t>
  </si>
  <si>
    <t>Subsidijos importui</t>
  </si>
  <si>
    <t>Subsidijos gaminiams</t>
  </si>
  <si>
    <t>Subsidijos gamybai</t>
  </si>
  <si>
    <t xml:space="preserve">Dotacijos </t>
  </si>
  <si>
    <t xml:space="preserve">Dotacijos užsienio valstybėms </t>
  </si>
  <si>
    <t>Dotacijos užsienio valstybėms einamiesiems tikslams</t>
  </si>
  <si>
    <t>Dotacijos užsienio valstybėms turtui įsigyti</t>
  </si>
  <si>
    <t xml:space="preserve">Dotacijos tarptautinėms organizacijoms </t>
  </si>
  <si>
    <t>Dotacijos tarptautinėms organizacijoms einamiesiems tikslams</t>
  </si>
  <si>
    <t xml:space="preserve">Dotacijos tarptautinėms organizacijoms turtui įsigyti </t>
  </si>
  <si>
    <t>Dotacijos kitiems valdžios sektoriaus subjektams</t>
  </si>
  <si>
    <t>Dotacijos kitiems valdžios sektoriaus subjektams einamiesiems tikslams</t>
  </si>
  <si>
    <t>Dotacijos savivaldybėms einamiesiems tikslams</t>
  </si>
  <si>
    <t>Dotacijos kitiems valdžios sektoriaus subjektams turtui įsigyti</t>
  </si>
  <si>
    <t>Dotacijos savivaldybėms turtui įsigyti</t>
  </si>
  <si>
    <t xml:space="preserve">Įmokos į Europos Sąjungos biudžetą </t>
  </si>
  <si>
    <t xml:space="preserve">Tradiciniai nuosavi ištekliai </t>
  </si>
  <si>
    <t xml:space="preserve">Muitai </t>
  </si>
  <si>
    <t xml:space="preserve">Cukraus sektoriaus mokesčiai </t>
  </si>
  <si>
    <t xml:space="preserve">Pridėtinės vertės mokesčio nuosavi ištekliai </t>
  </si>
  <si>
    <t xml:space="preserve">Bendrųjų nacionalinių pajamų nuosavi ištekliai </t>
  </si>
  <si>
    <t>Biudžeto disbalansų korekcija Jungtinės Karalystės naudai</t>
  </si>
  <si>
    <t>Su nuosavais ištekliais susijusios baudos, delspinigiai ir neigiamos palūkanos</t>
  </si>
  <si>
    <t>Su nuosavais ištekliais susijusios baudos,  delspinigiai ir neigiamos palūkanos</t>
  </si>
  <si>
    <t>Neperdirbto plastiko atliekų nuosavi ištekliai</t>
  </si>
  <si>
    <t xml:space="preserve">Socialinės išmokos (pašalpos) </t>
  </si>
  <si>
    <t>Socialinio draudimo išmokos (pašalpos)</t>
  </si>
  <si>
    <t>Socialinio draudimo išmokos pinigais</t>
  </si>
  <si>
    <t>Socialinio draudimo išmokos natūra</t>
  </si>
  <si>
    <t>Socialinė parama (socialinės paramos pašalpos) ir rentos</t>
  </si>
  <si>
    <t xml:space="preserve">Socialinė parama (socialinės paramos pašalpos) </t>
  </si>
  <si>
    <t xml:space="preserve">Socialinė parama pinigais </t>
  </si>
  <si>
    <t xml:space="preserve">Socialinė parama natūra </t>
  </si>
  <si>
    <t>Rentos</t>
  </si>
  <si>
    <t xml:space="preserve">Darbdavių socialinė parama </t>
  </si>
  <si>
    <t>Darbdavių socialinė parama pinigais</t>
  </si>
  <si>
    <t>Darbdavių socialinė parama natūra</t>
  </si>
  <si>
    <t>Kitos išlaidos</t>
  </si>
  <si>
    <t>Kitos išlaidos einamiesiems tikslams</t>
  </si>
  <si>
    <t xml:space="preserve">Stipendijoms </t>
  </si>
  <si>
    <t xml:space="preserve">Kitos išlaidos kitiems einamiesiems tikslams </t>
  </si>
  <si>
    <t>Valiutos kurso įtaka</t>
  </si>
  <si>
    <t>Kitos išlaidos turtui įsigyti</t>
  </si>
  <si>
    <t xml:space="preserve">Pervedamos Europos Sąjungos, kitos tarptautinės  finansinės paramos ir bendrojo finansavimo lėšos </t>
  </si>
  <si>
    <t>Subsidijos iš Europos Sąjungos ir kitos tarptautinės finansinės paramos lėšų (ne valdžios sektoriui)</t>
  </si>
  <si>
    <t xml:space="preserve">Pervedamos Europos Sąjungos, kitos  tarptautinės finansinės paramos ir bendrojo finansavimo lėšos </t>
  </si>
  <si>
    <t>Pervedamos Europos Sąjungos, kitos tarptautinės finansinės paramos ir bendrojo finansavimo lėšos einamiesiems tikslams</t>
  </si>
  <si>
    <t>Pervedamos Europos Sąjungos, kitos tarptautinės finansinės paramos ir bendrojo finansavimo lėšos einamiesiems tikslams savivaldybėms</t>
  </si>
  <si>
    <t>Pervedamos Europos Sąjungos, kitos tarptautinės finansinės paramos ir bendrojo finansavimo lėšos einamiesiems tikslams kitiems valdžios sektoriaus subjektams</t>
  </si>
  <si>
    <t>Pervedamos Europos Sąjungos, kitos tarptautinės finansinės paramos ir bendrojo finansavimo lėšos einamiesiems tikslams ne valdžios sektoriui</t>
  </si>
  <si>
    <t>Pervedamos Europos Sąjungos, kitos tarptautinės finansinės paramos ir bendrojo finansavimo lėšos investicijoms</t>
  </si>
  <si>
    <t xml:space="preserve">Pervedamos Europos Sąjungos, kitos tarptautinės finansinės paramos ir bendrojo finansavimo lėšos investicijoms </t>
  </si>
  <si>
    <t xml:space="preserve">Pervedamos Europos Sąjungos, kitos tarptautinės finansinės paramos ir bendrojo finansavimo lėšos investicijoms, skirtoms savivaldybėms </t>
  </si>
  <si>
    <t xml:space="preserve">Pervedamos Europos Sąjungos, kitos tarptautinės finansinės paramos ir bendrojo finansavimo lėšos investicijoms kitiems valdžios sektoriaus subjektams </t>
  </si>
  <si>
    <t>Pervedamos Europos Sąjungos, kitos tarptautinės finansinės paramos ir bendrojo finansavimo lėšos investicijoms ne valdžios sektoriui</t>
  </si>
  <si>
    <t xml:space="preserve"> MATERIALIOJO IR NEMATERIALIOJO TURTO ĮSIGIJIMO, FINANSINIO TURTO PADIDĖJIMO IR FINANSINIŲ ĮSIPAREIGOJIMŲ VYKDYMO IŠLAIDOS</t>
  </si>
  <si>
    <t>Materialiojo ir nematerialiojo turto įsigijimo išlaidos</t>
  </si>
  <si>
    <t>Ilgalaikio materialiojo turto kūrimo ir įsigijimo išlaidos</t>
  </si>
  <si>
    <t xml:space="preserve">Žemės įsigijimo išlaidos </t>
  </si>
  <si>
    <t>Pastatų ir statinių įsigijimo išlaidos</t>
  </si>
  <si>
    <t>Gyvenamųjų namų įsigijimo išlaidos</t>
  </si>
  <si>
    <t>Negyvenamųjų pastatų įsigijimo išlaidos</t>
  </si>
  <si>
    <t>Infrastruktūros ir kitų statinių įsigijimo išlaidos</t>
  </si>
  <si>
    <t>Mašinų ir įrenginių įsigijimo išlaidos</t>
  </si>
  <si>
    <t>Transporto priemonių įsigijimo išlaidos</t>
  </si>
  <si>
    <t>Kitų mašinų ir įrenginių įsigijimo išlaidos</t>
  </si>
  <si>
    <t>Ginklų ir karinės įrangos įsigijimo išlaidos</t>
  </si>
  <si>
    <t>Kompiuterinės techninės ir elektroninių ryšių įrangos įsigijimo išlaidos</t>
  </si>
  <si>
    <t>Kultūros ir kitų vertybių įsigijimo išlaidos</t>
  </si>
  <si>
    <t>Muziejinių vertybių įsigijimo išlaidos</t>
  </si>
  <si>
    <t>Antikvarinių ir kitų meno kūrinių įsigijimo išlaidos</t>
  </si>
  <si>
    <t>Kitų vertybių įsigijimo išlaidos</t>
  </si>
  <si>
    <t>Kito ilgalaikio materialiojo turto įsigijimo išlaidos</t>
  </si>
  <si>
    <t>Nematerialiojo turto kūrimo ir įsigijimo išlaidos</t>
  </si>
  <si>
    <r>
      <t>Kompiuterinės programinės įrangos ir kompiuterinės programinės įrangos licencijų</t>
    </r>
    <r>
      <rPr>
        <strike/>
        <sz val="10"/>
        <rFont val="Times New Roman Baltic"/>
        <charset val="186"/>
      </rPr>
      <t xml:space="preserve"> </t>
    </r>
    <r>
      <rPr>
        <sz val="10"/>
        <rFont val="Times New Roman Baltic"/>
        <charset val="186"/>
      </rPr>
      <t>įsigijimo išlaidos</t>
    </r>
  </si>
  <si>
    <t>Patentų įsigijimo išlaidos</t>
  </si>
  <si>
    <t>Literatūros ir meno kūrinių įsigijimo išlaidos</t>
  </si>
  <si>
    <t>Kito nematerialiojo turto įsigijimo išlaidos</t>
  </si>
  <si>
    <t>Atsargų kūrimo ir įsigijimo išlaidos</t>
  </si>
  <si>
    <t>Strateginių ir neliečiamųjų atsargų įsigijimo išlaidos</t>
  </si>
  <si>
    <t>Kitų atsargų įsigijimo išlaidos</t>
  </si>
  <si>
    <t>Žaliavų ir medžiagų įsigijimo išlaidos</t>
  </si>
  <si>
    <t>Nebaigtos gaminti produkcijos  įsigijimo išlaidos</t>
  </si>
  <si>
    <t>Pagamintos produkcijos įsigijimo išlaidos</t>
  </si>
  <si>
    <t>Prekių, skirtų parduoti arba perduoti, įsigijimo išlaidos</t>
  </si>
  <si>
    <t>Karinių atsargų įsigijimo išlaidos</t>
  </si>
  <si>
    <t>Ilgalaikio turto finansinės nuomos (lizingo)  išlaidos</t>
  </si>
  <si>
    <t>Ilgalaikio turto finansinės nuomos (lizingo) išlaidos</t>
  </si>
  <si>
    <r>
      <t>Biologinio turto ir žemės gelmių  išteklių</t>
    </r>
    <r>
      <rPr>
        <strike/>
        <sz val="10"/>
        <rFont val="Times New Roman Baltic"/>
        <charset val="186"/>
      </rPr>
      <t xml:space="preserve"> </t>
    </r>
    <r>
      <rPr>
        <sz val="10"/>
        <rFont val="Times New Roman Baltic"/>
        <charset val="186"/>
      </rPr>
      <t>įsigijimo išlaidos</t>
    </r>
  </si>
  <si>
    <t>Žemės gelmių išteklių įsigijimo išlaidos</t>
  </si>
  <si>
    <t>Gyvulių ir kitų gyvūnų įsigijimo išlaidos</t>
  </si>
  <si>
    <t>Miškų, vaismedžių ir kitų augalų įsigijimo išlaidos</t>
  </si>
  <si>
    <t>Finansinio turto padidėjimo išlaidos (finansinio turto įsigijimo ar investavimo išlaidos)</t>
  </si>
  <si>
    <t>Vidaus finansinio turto padidėjimo išlaidos (investavimo į rezidentus išlaidos)</t>
  </si>
  <si>
    <t xml:space="preserve">Grynieji pinigai ir indėliai </t>
  </si>
  <si>
    <t>Grynieji pinigai</t>
  </si>
  <si>
    <t xml:space="preserve">Pervedamieji indėliai </t>
  </si>
  <si>
    <t>Trumpalaikiai pervedamieji indėliai</t>
  </si>
  <si>
    <t>Ilgalaikiai pervedamieji indėliai</t>
  </si>
  <si>
    <t>Kiti indėliai</t>
  </si>
  <si>
    <t>Kiti trumpalaikiai indėliai</t>
  </si>
  <si>
    <t xml:space="preserve">Kiti ilgalaikiai indėliai </t>
  </si>
  <si>
    <r>
      <t>Vertybiniai popieriai (įsigyti iš rezidentų)</t>
    </r>
    <r>
      <rPr>
        <strike/>
        <sz val="10"/>
        <color rgb="FFFF0000"/>
        <rFont val="Times New Roman Baltic"/>
        <charset val="186"/>
      </rPr>
      <t/>
    </r>
  </si>
  <si>
    <t>Trumpalaikiai vertybiniai popieriai (įsigyti iš rezidentų)</t>
  </si>
  <si>
    <t>Ilgalaikiai vertybiniai popieriai (įsigyti iš rezidentų)</t>
  </si>
  <si>
    <t>Išvestinės finansinės priemonės (įsigytos iš rezidentų)</t>
  </si>
  <si>
    <t>Trumpalaikės išvestinės finansinės priemonės (įsigytos iš rezidentų)</t>
  </si>
  <si>
    <t>Ilgalaikės išvestinės finansinės priemonės (įsigytos iš rezidentų)</t>
  </si>
  <si>
    <t>Paskolos (suteiktos rezidentams)</t>
  </si>
  <si>
    <t>Trumpalaikės paskolos (suteiktos rezidentams)</t>
  </si>
  <si>
    <t>Ilgalaikės paskolos (suteiktos rezidentams)</t>
  </si>
  <si>
    <t xml:space="preserve">Akcijos (įsigytos iš rezidentų) </t>
  </si>
  <si>
    <t xml:space="preserve">Draudimo techniniai atidėjiniai </t>
  </si>
  <si>
    <t>Kitos mokėtinos sumos (suteiktos)</t>
  </si>
  <si>
    <t>Kitos trumpalaikės mokėtinos sumos (suteiktos)</t>
  </si>
  <si>
    <t>Kitos ilgalaikės mokėtinos sumos (suteiktos)</t>
  </si>
  <si>
    <t>Užsienio finansinio turto padidėjimo išlaidos (investavimo į nerezidentus išlaidos)</t>
  </si>
  <si>
    <t>Grynieji pinigai ir indėliai</t>
  </si>
  <si>
    <t>Pervedamieji indėliai</t>
  </si>
  <si>
    <t>Kiti ilgalaikiai indėliai</t>
  </si>
  <si>
    <t>Vertybiniai popieriai (įsigyti iš nerezidentų)</t>
  </si>
  <si>
    <t>Trumpalaikiai vertybiniai popieriai (įsigyti iš nerezidentų)</t>
  </si>
  <si>
    <t>Ilgalaikiai  vertybiniai popieriai (įsigyti iš nerezidentų)</t>
  </si>
  <si>
    <t>Išvestinės finansinės priemonės (įsigytos iš nerezidentų)</t>
  </si>
  <si>
    <t>Trumpalaikės išvestinės finansinės priemonės (įsigytos iš nerezidentų)</t>
  </si>
  <si>
    <t>Ilgalaikės išvestinės finansinės priemonės (įsigytos iš nerezidentų)</t>
  </si>
  <si>
    <t>Paskolos (suteiktos nerezidentams)</t>
  </si>
  <si>
    <t>Trumpalaikės paskolos (suteiktos nerezidentams)</t>
  </si>
  <si>
    <t>Ilgalaikės paskolos (suteiktos nerezidentams)</t>
  </si>
  <si>
    <t>Akcijos (įsigytos iš nerezidentų)</t>
  </si>
  <si>
    <t xml:space="preserve">Finansinių įsipareigojimų vykdymo išlaidos (grąžintos skolos) </t>
  </si>
  <si>
    <t>Vidaus finansinių įsipareigojimų vykdymo išlaidos (kreditoriams rezidentams grąžintos skolos)</t>
  </si>
  <si>
    <t>Vertybiniai popieriai (išpirkti)</t>
  </si>
  <si>
    <t>Trumpalaikiai vertybiniai popieriai (išpirkti)</t>
  </si>
  <si>
    <t>Ilgalaikiai vertybiniai popieriai (išpirkti)</t>
  </si>
  <si>
    <t>Išvestinės finansinės priemonės (grąžintos)</t>
  </si>
  <si>
    <t>Trumpalaikės išvestinės finansinės priemonės (grąžintos)</t>
  </si>
  <si>
    <t>Ilgalaikės išvestinės finansinės priemonės (grąžintos)</t>
  </si>
  <si>
    <t>Paskolos (grąžintos)</t>
  </si>
  <si>
    <t>Trumpalaikės paskolos (grąžintos)</t>
  </si>
  <si>
    <t>Ilgalaikės  paskolos (grąžintos)</t>
  </si>
  <si>
    <t xml:space="preserve">Akcijos  (išpirktos) </t>
  </si>
  <si>
    <r>
      <t>Akcijos (išpirktos)</t>
    </r>
    <r>
      <rPr>
        <sz val="10"/>
        <rFont val="Times New Roman Baltic"/>
        <family val="1"/>
        <charset val="186"/>
      </rPr>
      <t/>
    </r>
  </si>
  <si>
    <t>Kitos mokėtinos sumos (grąžintos)</t>
  </si>
  <si>
    <t>Kitos trumpalaikės mokėtinos sumos (grąžintos)</t>
  </si>
  <si>
    <t>Kitos ilgalaikės mokėtinos sumos (grąžintos)</t>
  </si>
  <si>
    <t>Užsienio finansinių įsipareigojimų vykdymo išlaidos (kreditoriams nerezidentams grąžintos skolos)</t>
  </si>
  <si>
    <t>Ilgalaikės paskolos (grąžintos)</t>
  </si>
  <si>
    <t xml:space="preserve">IŠ VISO </t>
  </si>
  <si>
    <t xml:space="preserve">                     Direktorius</t>
  </si>
  <si>
    <t xml:space="preserve">    Gintaras Kacevičius</t>
  </si>
  <si>
    <t xml:space="preserve">      (įstaigos vadovo ar jo įgalioto asmens pareigų  pavadinimas)</t>
  </si>
  <si>
    <t xml:space="preserve">  (finansinę apskaitą tvarkančio asmens, centralizuotos apskaitos įstaigos vadovo arba jo įgalioto asmens pareigų pavadinimas)</t>
  </si>
  <si>
    <t>Forma Nr. BV-2 patvirtinta Lietuvos Respublikos finansų  ministro 2018 m. gegužės 31 d. įsakymu  Nr. 1K-206</t>
  </si>
  <si>
    <t>Valstybinės ligonių kasos prie Sveikatos apsaugos ministerijos ir teritorinių ligonių kasų suvestinė</t>
  </si>
  <si>
    <t>(dokumento sudarytojo (įstaigos) pavadinimas)</t>
  </si>
  <si>
    <t xml:space="preserve">                      INFORMACIJA APIE IŠLAIDŲ DARBO UŽMOKESČIUI  PLANO VYKDYMĄ 2022 M.</t>
  </si>
  <si>
    <t>Pagal 2022 m. gruodžio 31 d. duomenis</t>
  </si>
  <si>
    <t xml:space="preserve">2023 m.                                                     Nr. </t>
  </si>
  <si>
    <t xml:space="preserve">             (sudarymo vieta)</t>
  </si>
  <si>
    <t>(Asignavimų valdytojo*) įstaigos pavadinimas:</t>
  </si>
  <si>
    <t>Privalomąjį sveikatos draudimą vykdančių institucijų veiklos išlaidos</t>
  </si>
  <si>
    <t>Ministerija</t>
  </si>
  <si>
    <t>Departamentas</t>
  </si>
  <si>
    <t>Biudžetinė įstaiga</t>
  </si>
  <si>
    <t>Finansavimo šaltinis:</t>
  </si>
  <si>
    <t>(Kodas)</t>
  </si>
  <si>
    <t>PSDF</t>
  </si>
  <si>
    <t>Pareigybės</t>
  </si>
  <si>
    <t>Įvykdyta, pareigybių skaičius, vnt.</t>
  </si>
  <si>
    <t>Įvykdyta, eurais, ct.</t>
  </si>
  <si>
    <t>pareiginėms algoms ar tarnybiniam atlyginimui</t>
  </si>
  <si>
    <t>priedams už tarnybos stažą</t>
  </si>
  <si>
    <t>kitiems priedams ar kintamajai daliai</t>
  </si>
  <si>
    <t>priemokoms</t>
  </si>
  <si>
    <t>už darbą poilsio ir švenčių dienomis, nakties bei viršvalandinį darbą, budėjimą ir esant nukrypimui nuo normalių darbo sąlygų</t>
  </si>
  <si>
    <t>skatinamosioms išmokoms</t>
  </si>
  <si>
    <t>kitoms išmokoms</t>
  </si>
  <si>
    <r>
      <t>I. Valstybės politikai ir valstybės pareigūnai</t>
    </r>
    <r>
      <rPr>
        <b/>
        <vertAlign val="superscript"/>
        <sz val="10"/>
        <rFont val="Times New Roman Baltic"/>
        <charset val="186"/>
      </rPr>
      <t>1</t>
    </r>
  </si>
  <si>
    <r>
      <t>II. Teisėjai</t>
    </r>
    <r>
      <rPr>
        <vertAlign val="superscript"/>
        <sz val="10"/>
        <rFont val="Times New Roman Baltic"/>
        <charset val="186"/>
      </rPr>
      <t>2</t>
    </r>
  </si>
  <si>
    <r>
      <t>III. Valstybės tarnautojai</t>
    </r>
    <r>
      <rPr>
        <b/>
        <vertAlign val="superscript"/>
        <sz val="10"/>
        <rFont val="Times New Roman Baltic"/>
        <charset val="186"/>
      </rPr>
      <t>3</t>
    </r>
  </si>
  <si>
    <t>iš jų statutiniai</t>
  </si>
  <si>
    <r>
      <t>IV. Kariai</t>
    </r>
    <r>
      <rPr>
        <vertAlign val="superscript"/>
        <sz val="10"/>
        <rFont val="Times New Roman Baltic"/>
        <charset val="186"/>
      </rPr>
      <t>4</t>
    </r>
  </si>
  <si>
    <t>x</t>
  </si>
  <si>
    <t xml:space="preserve">iš jų: </t>
  </si>
  <si>
    <t xml:space="preserve">       profesinės karo tarnybos kariai</t>
  </si>
  <si>
    <t xml:space="preserve">       kariai savanoriai</t>
  </si>
  <si>
    <t xml:space="preserve">       parengtojo rezervo kariai</t>
  </si>
  <si>
    <r>
      <t>V. Darbuotojai, dirbantys pagal darbo sutartis</t>
    </r>
    <r>
      <rPr>
        <b/>
        <vertAlign val="superscript"/>
        <sz val="10"/>
        <rFont val="Times New Roman Baltic"/>
        <charset val="186"/>
      </rPr>
      <t>5, 6</t>
    </r>
  </si>
  <si>
    <t xml:space="preserve">       pedagogai (pedagoginės normos)</t>
  </si>
  <si>
    <t xml:space="preserve">      darbuotojai, kurių pareigybės
      priskiriamos D lygiui (darbininkai)</t>
  </si>
  <si>
    <r>
      <t>VI. Mokslo ir studijų institucijų vadovai, jų pavaduotojai, akademinių padalinių vadovai, jų pavaduotojai, moksliniai sekretoriai, mokslo darbuotojai, kiti tyrėjai ir dėstytojai</t>
    </r>
    <r>
      <rPr>
        <vertAlign val="superscript"/>
        <sz val="10"/>
        <rFont val="Times New Roman Baltic"/>
        <charset val="186"/>
      </rPr>
      <t>7</t>
    </r>
  </si>
  <si>
    <r>
      <t>VII. Kiti</t>
    </r>
    <r>
      <rPr>
        <vertAlign val="superscript"/>
        <sz val="10"/>
        <rFont val="Times New Roman Baltic"/>
        <charset val="186"/>
      </rPr>
      <t xml:space="preserve"> 6, 8</t>
    </r>
  </si>
  <si>
    <t>VIII. Pareigybių skaičius, iš viso (I + II + III + IV + V + VI + VII)</t>
  </si>
  <si>
    <t>IX. Darbo užmokestis pinigais, iš viso (I + II + III + IV + V + VI + VII)</t>
  </si>
  <si>
    <t>X. Pajamos natūra</t>
  </si>
  <si>
    <r>
      <t>XI. Dėl ekonomikos krizės neproporcingai sumažinto darbo užmokesčio (atlyginimo) dalies grąžinimas</t>
    </r>
    <r>
      <rPr>
        <b/>
        <vertAlign val="superscript"/>
        <sz val="10"/>
        <rFont val="Times New Roman Baltic"/>
        <charset val="186"/>
      </rPr>
      <t>9</t>
    </r>
  </si>
  <si>
    <r>
      <t>Iš viso darbo užmokestis (IX + X + XI)</t>
    </r>
    <r>
      <rPr>
        <b/>
        <sz val="10"/>
        <color rgb="FFFF0000"/>
        <rFont val="Times New Roman Baltic"/>
        <charset val="186"/>
      </rPr>
      <t xml:space="preserve"> </t>
    </r>
  </si>
  <si>
    <t>Institucijų (įstaigų) skaičius, vnt.</t>
  </si>
  <si>
    <r>
      <t>1</t>
    </r>
    <r>
      <rPr>
        <sz val="9"/>
        <rFont val="Times New Roman"/>
        <family val="1"/>
        <charset val="186"/>
      </rPr>
      <t xml:space="preserve"> Pagal Lietuvos Respublikos valstybės politikų ir valstybės pareigūnų darbo apmokėjimo įstatymą ir pagal kitus valstybės pareigūnų veiklą reglamentuojančius įstatymus.</t>
    </r>
  </si>
  <si>
    <r>
      <t>2</t>
    </r>
    <r>
      <rPr>
        <sz val="9"/>
        <rFont val="Times New Roman"/>
        <family val="1"/>
        <charset val="186"/>
      </rPr>
      <t xml:space="preserve">  Pagal Lietuvos Respublikos teisėjų atlyginimų įstatymą.</t>
    </r>
  </si>
  <si>
    <r>
      <t>3</t>
    </r>
    <r>
      <rPr>
        <sz val="9"/>
        <rFont val="Times New Roman"/>
        <family val="1"/>
        <charset val="186"/>
      </rPr>
      <t xml:space="preserve"> Pagal Lietuvos Respublikos valstybės tarnybos įstatymą ir pagal statutinių valstybės tarnautojų veiklą reglamentuojančius įstatymus.</t>
    </r>
  </si>
  <si>
    <r>
      <t>4</t>
    </r>
    <r>
      <rPr>
        <sz val="9"/>
        <rFont val="Times New Roman"/>
        <family val="1"/>
        <charset val="186"/>
      </rPr>
      <t xml:space="preserve"> Pagal Lietuvos Respublikos Vyriausybės  1998 m. lapkričio 20 d. nutarimą Nr. 1353 „Dėl  profesinės karo tarnybos karių, karių savanorių ir kitų aktyviojo rezervo karių, taip pat parengtojo rezervo karių tarnybos apmokėjimo sąlygų“.</t>
    </r>
  </si>
  <si>
    <r>
      <t>5</t>
    </r>
    <r>
      <rPr>
        <sz val="9"/>
        <rFont val="Times New Roman"/>
        <family val="1"/>
        <charset val="186"/>
      </rPr>
      <t xml:space="preserve"> Pagal Valstybės ir savivaldybių įstaigų darbuotojų darbo apmokėjimo įstatymą.</t>
    </r>
  </si>
  <si>
    <r>
      <t xml:space="preserve">6  </t>
    </r>
    <r>
      <rPr>
        <sz val="9"/>
        <rFont val="Times New Roman"/>
        <family val="1"/>
        <charset val="186"/>
      </rPr>
      <t>Pagal Lietuvos Respublikos Vyriausybės 2003 m. spalio 31 d. nutarimą Nr. 1359 „Dėl gydytojų rengimo“.</t>
    </r>
  </si>
  <si>
    <r>
      <t>7</t>
    </r>
    <r>
      <rPr>
        <sz val="9"/>
        <rFont val="Times New Roman"/>
        <family val="1"/>
        <charset val="186"/>
      </rPr>
      <t xml:space="preserve"> Pagal Lietuvos Respublikos mokslo ir studijų įstatymą.</t>
    </r>
  </si>
  <si>
    <r>
      <t>8</t>
    </r>
    <r>
      <rPr>
        <sz val="9"/>
        <rFont val="Times New Roman"/>
        <family val="1"/>
        <charset val="186"/>
      </rPr>
      <t xml:space="preserve"> Subjektai, kurie vykdo atitinkamas asignavimų valdytojų programas ir kurių darbo užmokestis yra įskaičiuotas į asignavimų valdytojo darbo užmokesčio fondą (valstybės įmonių, viešųjų įstaigų darbuotojai ir kt.). </t>
    </r>
  </si>
  <si>
    <r>
      <rPr>
        <vertAlign val="superscript"/>
        <sz val="9"/>
        <rFont val="Times New Roman"/>
        <family val="1"/>
        <charset val="186"/>
      </rPr>
      <t>9</t>
    </r>
    <r>
      <rPr>
        <sz val="9"/>
        <rFont val="Times New Roman"/>
        <family val="1"/>
        <charset val="186"/>
      </rPr>
      <t xml:space="preserve"> Pagal Lietuvos Respublikos asmenų, kuriems už darbą apmokama iš valstybės ar savivaldybės biudžeto lėšų, dėl ekonomikos krizės neproporcingai sumažinto darbo užmokesčio (atlyginimo) dalies grąžinimo įstatymą.</t>
    </r>
  </si>
  <si>
    <t>* Krašto apsaugos ministerija atskirai pateikia ir Lietuvos kariuomenės suvestinę formą.</t>
  </si>
  <si>
    <t>(vardas ir pavardė)</t>
  </si>
  <si>
    <t>PSDF BIUDŽETO IŠLAIDOS DARBO UŽMOKESČIUI IR</t>
  </si>
  <si>
    <t xml:space="preserve">ĮMOKOMS SOCIALINIAM DRAUDIMUI 2022 m.  GRUODŽIO 31 d. </t>
  </si>
  <si>
    <t>Teritorinės ligonių kasos</t>
  </si>
  <si>
    <t>Įmokos socialiniam draudimui</t>
  </si>
  <si>
    <t>Ekonomikos departamento Apskaitos skyriaus vedėja                                                              R. Andriuškienė</t>
  </si>
  <si>
    <t>ministerijos direktoriaus 2018 m. gegužės 8 d.</t>
  </si>
  <si>
    <t>________Nr.________</t>
  </si>
  <si>
    <t xml:space="preserve">* 6 ir 8 skiltyse „biudžeto lėšos“ bei „rezervo lėšos“ nurodytos Valstybinės ligonių kasos prie Sveikatos apsaugos ministerijos direktoriaus 2022 m. gruodžio 28 d. įsakymu Nr. 1K-397 „Dėl Valstybinės ligonių kasos prie Sveikatos apsaugos ministerijos direktoriaus 2022 m. vasario 14 d. įsakymo Nr. 1K-63 „Dėl 2022 metų Privalomojo sveikatos draudimo fondo biudžeto lėšų, skiriamų mokėjimams atlikti, duomenų suvestinės patvirtinimo“ pakeitimo“ skirtos lėšos. </t>
  </si>
  <si>
    <t>______________________________________</t>
  </si>
  <si>
    <t>COVID-19 ligos (koronoviruso infekcijos)vakcinacijos ir gydymo programos preimonėms finansuoti</t>
  </si>
  <si>
    <t>** 20__ m. investicija (-os). 2022 m.gruodžio 31 d. duomenimis nebuvo investuotų rezervo lėšų (kurių investavimas baigėsi) dalies, kuri ataskaitinį laikotarpį buvo grąžinta į PSDF kaip investicijos palūkanos.</t>
  </si>
  <si>
    <t>PSDF biudžeto sąskaitoje (20__ m. investuotų rezervo lėšų dalis, kuri ataskaitinį laikotarpį, pasibaigus investavimui, buvo grąžinta kaip palūkanos) (toliau – dar nepervestos rezervo lėšos)*</t>
  </si>
  <si>
    <t>* 2022 m. gruodžio 31 d. duomenimis PSDF biudžeto sąskaitoje nebuvo investuotų PSDF biudžeto rezervo lėšų, kurios pasibaigus investavimui grąžintos į PSDF biudžetą kaip palūkanos.</t>
  </si>
  <si>
    <t>COVID-19 ligos (koronoviruso infekcijos) vakcinacijos ir gydymo programos preimonėms finansuoti</t>
  </si>
  <si>
    <t xml:space="preserve">Ekonomikos departamento Apskaitos skyriaus vedėja </t>
  </si>
  <si>
    <t xml:space="preserve">ambulatorinėmis sąlygomis atliktiems brangiesiems tyrimams ir procedūroms**,                                                      iš jų:                                                                                                    </t>
  </si>
  <si>
    <t>Valstybinio socialinio draudimo fondo valdybos prie Socialinės apsaugos ir darbo ministerijos administruojamos privalomojo sveikatos draudimo įmokos ir su jomis susijusios sumos (iš jų 188 817 886,11  Eur užskaita)</t>
  </si>
  <si>
    <t>Pateikiama pagal kiekvieną teritorinę ligonių kasą, neįskaitant PSDF biudžeto išlaidų užsieniečiams, neteisėtai kirtusiems Lietuvos Respublikos valstybės sieną.</t>
  </si>
  <si>
    <t xml:space="preserve">Nurodytos Valstybinės ligonių kasos prie Sveikatos apsaugos ministerijos direktoriaus 2022 m. gruodžio 29 d. įsakymu Nr. 1K-402 „Dėl Valstybinės ligonių kasos prie Sveikatos apsaugos ministerijos direktoriaus 2022 m. kovo 7 d. įsakymo Nr. 1K-103 „Dėl 2022 m. Privalomojo sveikatos draudimo fondo biudžeto lėšų paskirstymo teritorinėms ligonių kasoms“ pakeitimo“ paskirstytos lėšų sumos. </t>
  </si>
  <si>
    <r>
      <t>Nurodytos Valstybinės ligonių kasos prie Sveikatos apsaugos ministerijos direktoriaus 2022 m. gruodžio 15 d. įsakymu Nr. 1K-375 „Dėl Valstybinės ligonių kasos prie Sveikatos apsaugos ministerijos direktoriaus 2022 m. vasario 15 d. įsakymo Nr. 1K-66 „Dėl 2022 m. Privalomojo sveikatos draudimo fondo biudžeto lėšų, skiriamų brangiųjų tyrimų ir procedūrų išlaidoms apmokėti, paskirstymo“ pakeitimo“</t>
    </r>
    <r>
      <rPr>
        <sz val="14"/>
        <color rgb="FFFF0000"/>
        <rFont val="Times New Roman Baltic"/>
        <charset val="186"/>
      </rPr>
      <t xml:space="preserve"> </t>
    </r>
    <r>
      <rPr>
        <sz val="14"/>
        <rFont val="Times New Roman Baltic"/>
        <charset val="186"/>
      </rPr>
      <t>patvirtintos  lėšų sumos.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</si>
</sst>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L_t_-;\-* #,##0.00\ _L_t_-;_-* &quot;-&quot;??\ _L_t_-;_-@_-"/>
    <numFmt numFmtId="165" formatCode="#,##0.0"/>
    <numFmt numFmtId="166" formatCode="0.0"/>
  </numFmts>
  <fonts count="143">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0"/>
      <name val="Arial"/>
      <family val="2"/>
      <charset val="186"/>
    </font>
    <font>
      <sz val="12"/>
      <name val="Times New Roman"/>
      <family val="1"/>
      <charset val="186"/>
    </font>
    <font>
      <sz val="12"/>
      <color rgb="FFFF0000"/>
      <name val="Times New Roman"/>
      <family val="1"/>
      <charset val="186"/>
    </font>
    <font>
      <sz val="10"/>
      <name val="Arial"/>
      <family val="2"/>
      <charset val="186"/>
    </font>
    <font>
      <sz val="11"/>
      <color indexed="8"/>
      <name val="Calibri"/>
      <family val="2"/>
    </font>
    <font>
      <sz val="10"/>
      <name val="Times New Roman"/>
      <family val="1"/>
      <charset val="186"/>
    </font>
    <font>
      <b/>
      <sz val="11"/>
      <color theme="1"/>
      <name val="Calibri"/>
      <family val="2"/>
      <charset val="186"/>
      <scheme val="minor"/>
    </font>
    <font>
      <sz val="10"/>
      <name val="HelveticaLT"/>
      <charset val="186"/>
    </font>
    <font>
      <b/>
      <sz val="12"/>
      <color theme="1"/>
      <name val="Times New Roman"/>
      <family val="1"/>
      <charset val="186"/>
    </font>
    <font>
      <sz val="10"/>
      <name val="TimesLT"/>
      <charset val="186"/>
    </font>
    <font>
      <sz val="10"/>
      <name val="Times New Roman"/>
      <family val="1"/>
      <charset val="186"/>
    </font>
    <font>
      <sz val="10"/>
      <name val="Times New Roman"/>
      <family val="1"/>
      <charset val="186"/>
    </font>
    <font>
      <sz val="10"/>
      <name val="Arial Baltic"/>
      <charset val="186"/>
    </font>
    <font>
      <sz val="10"/>
      <name val="Arial"/>
      <family val="2"/>
      <charset val="186"/>
    </font>
    <font>
      <sz val="10"/>
      <name val="Times New Roman"/>
      <family val="1"/>
      <charset val="186"/>
    </font>
    <font>
      <sz val="10"/>
      <name val="Times New Roman"/>
      <family val="1"/>
      <charset val="186"/>
    </font>
    <font>
      <sz val="10"/>
      <name val="Times New Roman"/>
      <family val="1"/>
      <charset val="186"/>
    </font>
    <font>
      <sz val="9"/>
      <name val="Times New Roman"/>
      <family val="1"/>
      <charset val="186"/>
    </font>
    <font>
      <sz val="11"/>
      <name val="Times New Roman"/>
      <family val="1"/>
      <charset val="186"/>
    </font>
    <font>
      <vertAlign val="superscript"/>
      <sz val="9"/>
      <name val="Times New Roman"/>
      <family val="1"/>
      <charset val="186"/>
    </font>
    <font>
      <b/>
      <sz val="9"/>
      <name val="Times New Roman"/>
      <family val="1"/>
      <charset val="186"/>
    </font>
    <font>
      <b/>
      <sz val="10"/>
      <name val="Times New Roman Baltic"/>
      <charset val="186"/>
    </font>
    <font>
      <b/>
      <sz val="9"/>
      <name val="Times New Roman Baltic"/>
      <charset val="186"/>
    </font>
    <font>
      <b/>
      <sz val="10"/>
      <color rgb="FFFF0000"/>
      <name val="Times New Roman Baltic"/>
      <charset val="186"/>
    </font>
    <font>
      <b/>
      <vertAlign val="superscript"/>
      <sz val="10"/>
      <name val="Times New Roman Baltic"/>
      <charset val="186"/>
    </font>
    <font>
      <sz val="10"/>
      <name val="Times New Roman Baltic"/>
      <charset val="186"/>
    </font>
    <font>
      <vertAlign val="superscript"/>
      <sz val="10"/>
      <name val="Times New Roman Baltic"/>
      <charset val="186"/>
    </font>
    <font>
      <sz val="9"/>
      <name val="Times New Roman Baltic"/>
      <charset val="186"/>
    </font>
    <font>
      <sz val="8"/>
      <name val="Times New Roman"/>
      <family val="1"/>
      <charset val="186"/>
    </font>
    <font>
      <sz val="9"/>
      <name val="Times New Roman Baltic"/>
      <family val="1"/>
      <charset val="186"/>
    </font>
    <font>
      <b/>
      <sz val="10"/>
      <name val="Times New Roman"/>
      <family val="1"/>
      <charset val="186"/>
    </font>
    <font>
      <sz val="11"/>
      <name val="Times New Roman Baltic"/>
      <charset val="186"/>
    </font>
    <font>
      <b/>
      <sz val="11"/>
      <name val="Times New Roman"/>
      <family val="1"/>
      <charset val="186"/>
    </font>
    <font>
      <b/>
      <sz val="14"/>
      <name val="Times New Roman"/>
      <family val="1"/>
      <charset val="186"/>
    </font>
    <font>
      <sz val="10"/>
      <name val="Times New Roman Baltic"/>
      <family val="1"/>
      <charset val="186"/>
    </font>
    <font>
      <vertAlign val="superscript"/>
      <sz val="12"/>
      <name val="Times New Roman"/>
      <family val="1"/>
      <charset val="186"/>
    </font>
    <font>
      <sz val="8"/>
      <name val="Times New Roman Baltic"/>
      <charset val="186"/>
    </font>
    <font>
      <vertAlign val="superscript"/>
      <sz val="10"/>
      <name val="Times New Roman"/>
      <family val="1"/>
      <charset val="186"/>
    </font>
    <font>
      <i/>
      <sz val="10"/>
      <name val="Times New Roman Baltic"/>
      <charset val="186"/>
    </font>
    <font>
      <strike/>
      <sz val="10"/>
      <color rgb="FFFF0000"/>
      <name val="Times New Roman Baltic"/>
      <charset val="186"/>
    </font>
    <font>
      <strike/>
      <sz val="10"/>
      <name val="Times New Roman Baltic"/>
      <charset val="186"/>
    </font>
    <font>
      <sz val="9"/>
      <name val="Arial"/>
      <family val="2"/>
      <charset val="186"/>
    </font>
    <font>
      <b/>
      <sz val="9"/>
      <name val="Times New Roman Baltic"/>
      <family val="1"/>
      <charset val="186"/>
    </font>
    <font>
      <b/>
      <sz val="9"/>
      <name val="Arial"/>
      <family val="2"/>
      <charset val="186"/>
    </font>
    <font>
      <sz val="12"/>
      <name val="Times New Roman Baltic"/>
      <family val="1"/>
      <charset val="186"/>
    </font>
    <font>
      <sz val="8"/>
      <name val="Times New Roman Baltic"/>
      <family val="1"/>
      <charset val="186"/>
    </font>
    <font>
      <b/>
      <sz val="12"/>
      <name val="Times New Roman Baltic"/>
      <family val="1"/>
      <charset val="186"/>
    </font>
    <font>
      <sz val="8"/>
      <name val="Arial"/>
      <family val="2"/>
      <charset val="186"/>
    </font>
    <font>
      <b/>
      <sz val="12"/>
      <name val="Times New Roman"/>
      <family val="1"/>
      <charset val="186"/>
    </font>
    <font>
      <b/>
      <sz val="12"/>
      <name val="Arial"/>
      <family val="2"/>
      <charset val="186"/>
    </font>
    <font>
      <b/>
      <sz val="8"/>
      <name val="Times New Roman Baltic"/>
      <family val="1"/>
      <charset val="186"/>
    </font>
    <font>
      <sz val="18"/>
      <name val="Times New Roman Baltic"/>
      <family val="1"/>
      <charset val="186"/>
    </font>
    <font>
      <b/>
      <sz val="16"/>
      <name val="Times New Roman Baltic"/>
      <family val="1"/>
      <charset val="186"/>
    </font>
    <font>
      <b/>
      <sz val="18"/>
      <name val="Times New Roman Baltic"/>
      <family val="1"/>
      <charset val="186"/>
    </font>
    <font>
      <sz val="20"/>
      <name val="Calibri"/>
      <family val="2"/>
    </font>
    <font>
      <sz val="20"/>
      <name val="Times New Roman Baltic"/>
      <charset val="186"/>
    </font>
    <font>
      <sz val="18"/>
      <name val="Calibri"/>
      <family val="2"/>
    </font>
    <font>
      <sz val="18"/>
      <name val="Times New Roman Baltic"/>
      <charset val="186"/>
    </font>
    <font>
      <b/>
      <sz val="18"/>
      <name val="Times New Roman Baltic"/>
      <charset val="186"/>
    </font>
    <font>
      <b/>
      <sz val="18"/>
      <name val="Calibri"/>
      <family val="2"/>
    </font>
    <font>
      <b/>
      <sz val="16"/>
      <name val="Times New Roman Baltic"/>
      <charset val="186"/>
    </font>
    <font>
      <b/>
      <sz val="16"/>
      <name val="Times New Roman"/>
      <family val="1"/>
      <charset val="186"/>
    </font>
    <font>
      <sz val="11"/>
      <name val="Calibri"/>
      <family val="2"/>
    </font>
    <font>
      <sz val="16"/>
      <name val="Times New Roman Baltic"/>
      <charset val="186"/>
    </font>
    <font>
      <sz val="18"/>
      <name val="Times New Roman"/>
      <family val="1"/>
      <charset val="186"/>
    </font>
    <font>
      <b/>
      <sz val="16"/>
      <name val="Calibri"/>
      <family val="2"/>
    </font>
    <font>
      <i/>
      <sz val="18"/>
      <name val="Times New Roman Baltic"/>
      <charset val="186"/>
    </font>
    <font>
      <b/>
      <i/>
      <sz val="18"/>
      <name val="Times New Roman Baltic"/>
      <charset val="186"/>
    </font>
    <font>
      <b/>
      <sz val="18"/>
      <color theme="1"/>
      <name val="Times New Roman Baltic"/>
      <family val="1"/>
      <charset val="186"/>
    </font>
    <font>
      <sz val="16"/>
      <name val="Times New Roman"/>
      <family val="1"/>
      <charset val="186"/>
    </font>
    <font>
      <sz val="16"/>
      <name val="Calibri"/>
      <family val="2"/>
    </font>
    <font>
      <sz val="18"/>
      <name val="Calibri"/>
      <family val="2"/>
      <charset val="186"/>
      <scheme val="minor"/>
    </font>
    <font>
      <sz val="11"/>
      <name val="Calibri"/>
      <family val="2"/>
      <charset val="186"/>
    </font>
    <font>
      <i/>
      <u/>
      <sz val="18"/>
      <name val="Times New Roman Baltic"/>
      <charset val="186"/>
    </font>
    <font>
      <u/>
      <sz val="18"/>
      <name val="Times New Roman Baltic"/>
      <family val="1"/>
      <charset val="186"/>
    </font>
    <font>
      <u/>
      <sz val="18"/>
      <name val="Calibri"/>
      <family val="2"/>
    </font>
    <font>
      <b/>
      <u/>
      <sz val="16"/>
      <name val="Times New Roman Baltic"/>
      <family val="1"/>
      <charset val="186"/>
    </font>
    <font>
      <sz val="16"/>
      <name val="Calibri"/>
      <family val="2"/>
      <charset val="186"/>
      <scheme val="minor"/>
    </font>
    <font>
      <vertAlign val="superscript"/>
      <sz val="18"/>
      <name val="Times New Roman"/>
      <family val="1"/>
      <charset val="186"/>
    </font>
    <font>
      <sz val="18"/>
      <name val="Arial"/>
      <family val="2"/>
      <charset val="186"/>
    </font>
    <font>
      <sz val="16"/>
      <name val="Times New Roman Baltic"/>
      <family val="1"/>
      <charset val="186"/>
    </font>
    <font>
      <sz val="16"/>
      <name val="Arial"/>
      <family val="2"/>
      <charset val="186"/>
    </font>
    <font>
      <vertAlign val="superscript"/>
      <sz val="16"/>
      <name val="Times New Roman Baltic"/>
      <family val="1"/>
      <charset val="186"/>
    </font>
    <font>
      <sz val="14"/>
      <name val="Calibri"/>
      <family val="2"/>
      <charset val="186"/>
    </font>
    <font>
      <sz val="14"/>
      <name val="Times New Roman Baltic"/>
      <charset val="186"/>
    </font>
    <font>
      <b/>
      <sz val="14"/>
      <name val="Times New Roman Baltic"/>
      <charset val="186"/>
    </font>
    <font>
      <i/>
      <sz val="16"/>
      <name val="Times New Roman Baltic"/>
      <charset val="186"/>
    </font>
    <font>
      <b/>
      <sz val="18"/>
      <color rgb="FFFF0000"/>
      <name val="Arial"/>
      <family val="2"/>
      <charset val="186"/>
    </font>
    <font>
      <b/>
      <i/>
      <sz val="12"/>
      <name val="Times New Roman"/>
      <family val="1"/>
      <charset val="186"/>
    </font>
    <font>
      <b/>
      <i/>
      <u/>
      <sz val="12"/>
      <name val="Times New Roman"/>
      <family val="1"/>
      <charset val="186"/>
    </font>
    <font>
      <u/>
      <sz val="12"/>
      <name val="Times New Roman"/>
      <family val="1"/>
      <charset val="186"/>
    </font>
    <font>
      <b/>
      <sz val="10"/>
      <name val="Times New Roman Baltic"/>
      <family val="1"/>
      <charset val="186"/>
    </font>
    <font>
      <sz val="14"/>
      <name val="Times New Roman Baltic"/>
      <family val="1"/>
      <charset val="186"/>
    </font>
    <font>
      <sz val="12"/>
      <name val="Arial"/>
      <family val="2"/>
      <charset val="186"/>
    </font>
    <font>
      <sz val="12"/>
      <color theme="1"/>
      <name val="Calibri"/>
      <family val="2"/>
      <charset val="186"/>
      <scheme val="minor"/>
    </font>
    <font>
      <sz val="12"/>
      <name val="Times New Roman Baltic"/>
      <charset val="186"/>
    </font>
    <font>
      <sz val="11"/>
      <name val="Calibri"/>
      <family val="2"/>
      <charset val="186"/>
      <scheme val="minor"/>
    </font>
    <font>
      <sz val="10"/>
      <color rgb="FFFF0000"/>
      <name val="Times New Roman Baltic"/>
      <charset val="186"/>
    </font>
    <font>
      <sz val="14"/>
      <color rgb="FFFF0000"/>
      <name val="Times New Roman Baltic"/>
      <charset val="186"/>
    </font>
    <font>
      <b/>
      <sz val="12"/>
      <name val="Times New Roman Baltic"/>
      <charset val="186"/>
    </font>
    <font>
      <b/>
      <sz val="13"/>
      <name val="Times New Roman Baltic"/>
      <charset val="186"/>
    </font>
    <font>
      <i/>
      <sz val="12"/>
      <name val="Times New Roman Baltic"/>
      <charset val="186"/>
    </font>
    <font>
      <sz val="13"/>
      <name val="Times New Roman Baltic"/>
      <charset val="186"/>
    </font>
    <font>
      <i/>
      <sz val="12"/>
      <name val="Times New Roman Baltic"/>
    </font>
    <font>
      <sz val="13"/>
      <name val="Times New Roman Baltic"/>
    </font>
    <font>
      <b/>
      <sz val="13"/>
      <name val="Times New Roman Baltic"/>
    </font>
    <font>
      <i/>
      <sz val="14"/>
      <name val="Times New Roman Baltic"/>
      <family val="1"/>
      <charset val="186"/>
    </font>
    <font>
      <sz val="13"/>
      <name val="Times New Roman Baltic"/>
      <family val="1"/>
      <charset val="186"/>
    </font>
    <font>
      <i/>
      <sz val="12"/>
      <name val="Times New Roman Baltic"/>
      <family val="1"/>
      <charset val="186"/>
    </font>
    <font>
      <b/>
      <sz val="13"/>
      <name val="Times New Roman Baltic"/>
      <family val="1"/>
      <charset val="186"/>
    </font>
    <font>
      <i/>
      <sz val="14"/>
      <name val="Times New Roman Baltic"/>
      <charset val="186"/>
    </font>
    <font>
      <b/>
      <sz val="13"/>
      <color theme="1"/>
      <name val="Times New Roman"/>
      <family val="1"/>
      <charset val="186"/>
    </font>
    <font>
      <sz val="13"/>
      <name val="Calibri"/>
      <family val="2"/>
      <charset val="186"/>
      <scheme val="minor"/>
    </font>
    <font>
      <i/>
      <u/>
      <sz val="12"/>
      <name val="Times New Roman Baltic"/>
      <charset val="186"/>
    </font>
    <font>
      <b/>
      <sz val="12"/>
      <color rgb="FFFF0000"/>
      <name val="Times New Roman Baltic"/>
      <charset val="186"/>
    </font>
    <font>
      <sz val="12"/>
      <name val="Calibri"/>
      <family val="2"/>
    </font>
    <font>
      <sz val="12"/>
      <color rgb="FFFF0000"/>
      <name val="Times New Roman Baltic"/>
      <family val="1"/>
      <charset val="186"/>
    </font>
    <font>
      <b/>
      <sz val="12"/>
      <color indexed="8"/>
      <name val="Times New Roman"/>
      <family val="1"/>
      <charset val="186"/>
    </font>
    <font>
      <b/>
      <sz val="11.5"/>
      <name val="Times New Roman Baltic"/>
      <charset val="186"/>
    </font>
    <font>
      <sz val="12"/>
      <color rgb="FFFF0000"/>
      <name val="Times New Roman Baltic"/>
      <charset val="186"/>
    </font>
    <font>
      <sz val="11"/>
      <color rgb="FFFF0000"/>
      <name val="Calibri"/>
      <family val="2"/>
      <charset val="186"/>
    </font>
    <font>
      <sz val="12"/>
      <color indexed="8"/>
      <name val="Calibri"/>
      <family val="2"/>
      <charset val="186"/>
    </font>
    <font>
      <sz val="12"/>
      <color indexed="8"/>
      <name val="Calibri"/>
      <family val="2"/>
    </font>
    <font>
      <sz val="14"/>
      <name val="Times New Roman"/>
      <family val="1"/>
      <charset val="186"/>
    </font>
    <font>
      <i/>
      <sz val="14"/>
      <color rgb="FFFF0000"/>
      <name val="Times New Roman Baltic"/>
      <family val="1"/>
      <charset val="186"/>
    </font>
    <font>
      <i/>
      <sz val="12"/>
      <color rgb="FFFF0000"/>
      <name val="Times New Roman Baltic"/>
      <charset val="186"/>
    </font>
    <font>
      <b/>
      <sz val="18"/>
      <color rgb="FFFF0000"/>
      <name val="Times New Roman Baltic"/>
      <charset val="186"/>
    </font>
    <font>
      <sz val="9"/>
      <color rgb="FF000000"/>
      <name val="Arial"/>
      <family val="2"/>
      <charset val="186"/>
    </font>
    <font>
      <b/>
      <sz val="11"/>
      <color theme="1"/>
      <name val="Times New Roman"/>
      <family val="1"/>
      <charset val="186"/>
    </font>
  </fonts>
  <fills count="5">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theme="0" tint="-0.14999847407452621"/>
        <bgColor indexed="64"/>
      </patternFill>
    </fill>
  </fills>
  <borders count="56">
    <border>
      <left/>
      <right/>
      <top/>
      <bottom/>
      <diagonal/>
    </border>
    <border>
      <left/>
      <right/>
      <top style="hair">
        <color indexed="64"/>
      </top>
      <bottom/>
      <diagonal/>
    </border>
    <border>
      <left/>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right/>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right style="hair">
        <color indexed="64"/>
      </right>
      <top/>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s>
  <cellStyleXfs count="35">
    <xf numFmtId="0" fontId="0" fillId="0" borderId="0"/>
    <xf numFmtId="0" fontId="14" fillId="0" borderId="0"/>
    <xf numFmtId="0" fontId="12" fillId="0" borderId="0"/>
    <xf numFmtId="0" fontId="17" fillId="0" borderId="0"/>
    <xf numFmtId="0" fontId="18" fillId="0" borderId="0"/>
    <xf numFmtId="0" fontId="17" fillId="0" borderId="0"/>
    <xf numFmtId="0" fontId="19" fillId="0" borderId="0"/>
    <xf numFmtId="0" fontId="11" fillId="0" borderId="0"/>
    <xf numFmtId="0" fontId="21" fillId="0" borderId="0"/>
    <xf numFmtId="0" fontId="17" fillId="0" borderId="0"/>
    <xf numFmtId="0" fontId="17" fillId="0" borderId="0"/>
    <xf numFmtId="164" fontId="18" fillId="0" borderId="0" applyFont="0" applyFill="0" applyBorder="0" applyAlignment="0" applyProtection="0"/>
    <xf numFmtId="0" fontId="24" fillId="0" borderId="0"/>
    <xf numFmtId="0" fontId="10" fillId="0" borderId="0"/>
    <xf numFmtId="0" fontId="9" fillId="0" borderId="0"/>
    <xf numFmtId="0" fontId="14" fillId="0" borderId="0"/>
    <xf numFmtId="0" fontId="25" fillId="0" borderId="0"/>
    <xf numFmtId="0" fontId="14" fillId="0" borderId="0"/>
    <xf numFmtId="0" fontId="27" fillId="0" borderId="0"/>
    <xf numFmtId="0" fontId="28" fillId="0" borderId="0"/>
    <xf numFmtId="0" fontId="8" fillId="0" borderId="0"/>
    <xf numFmtId="0" fontId="7" fillId="0" borderId="0"/>
    <xf numFmtId="0" fontId="14" fillId="0" borderId="0"/>
    <xf numFmtId="0" fontId="6" fillId="0" borderId="0"/>
    <xf numFmtId="0" fontId="5" fillId="0" borderId="0"/>
    <xf numFmtId="0" fontId="29" fillId="0" borderId="0"/>
    <xf numFmtId="0" fontId="4" fillId="0" borderId="0"/>
    <xf numFmtId="0" fontId="3" fillId="0" borderId="0"/>
    <xf numFmtId="0" fontId="30" fillId="0" borderId="0"/>
    <xf numFmtId="0" fontId="14" fillId="0" borderId="0"/>
    <xf numFmtId="0" fontId="23" fillId="0" borderId="0"/>
    <xf numFmtId="0" fontId="23" fillId="0" borderId="0"/>
    <xf numFmtId="0" fontId="26" fillId="0" borderId="0"/>
    <xf numFmtId="0" fontId="2" fillId="0" borderId="0"/>
    <xf numFmtId="0" fontId="1" fillId="0" borderId="0"/>
  </cellStyleXfs>
  <cellXfs count="1001">
    <xf numFmtId="0" fontId="0" fillId="0" borderId="0" xfId="0"/>
    <xf numFmtId="0" fontId="13" fillId="0" borderId="0" xfId="0" applyFont="1"/>
    <xf numFmtId="0" fontId="13" fillId="0" borderId="0" xfId="0" applyFont="1" applyAlignment="1">
      <alignment wrapText="1"/>
    </xf>
    <xf numFmtId="0" fontId="0" fillId="0" borderId="0" xfId="0" applyAlignment="1">
      <alignment wrapText="1"/>
    </xf>
    <xf numFmtId="0" fontId="16" fillId="0" borderId="0" xfId="0" applyFont="1"/>
    <xf numFmtId="0" fontId="15" fillId="0" borderId="0" xfId="0" applyFont="1" applyAlignment="1">
      <alignment wrapText="1"/>
    </xf>
    <xf numFmtId="0" fontId="31" fillId="0" borderId="0" xfId="28" applyFont="1"/>
    <xf numFmtId="0" fontId="31" fillId="0" borderId="0" xfId="28" applyFont="1" applyAlignment="1">
      <alignment vertical="center"/>
    </xf>
    <xf numFmtId="0" fontId="31" fillId="0" borderId="0" xfId="28" applyFont="1" applyAlignment="1">
      <alignment horizontal="center" vertical="center"/>
    </xf>
    <xf numFmtId="0" fontId="31" fillId="0" borderId="1" xfId="28" applyFont="1" applyBorder="1" applyAlignment="1">
      <alignment horizontal="center" vertical="center" wrapText="1"/>
    </xf>
    <xf numFmtId="0" fontId="32" fillId="0" borderId="0" xfId="28" applyFont="1"/>
    <xf numFmtId="0" fontId="32" fillId="0" borderId="2" xfId="28" applyFont="1" applyBorder="1" applyAlignment="1">
      <alignment horizontal="center"/>
    </xf>
    <xf numFmtId="0" fontId="32" fillId="0" borderId="0" xfId="28" applyFont="1" applyAlignment="1">
      <alignment horizontal="left"/>
    </xf>
    <xf numFmtId="0" fontId="34" fillId="0" borderId="0" xfId="28" applyFont="1" applyAlignment="1">
      <alignment vertical="center"/>
    </xf>
    <xf numFmtId="0" fontId="35" fillId="0" borderId="3" xfId="28" applyFont="1" applyBorder="1" applyAlignment="1">
      <alignment horizontal="center" vertical="center" wrapText="1"/>
    </xf>
    <xf numFmtId="0" fontId="35" fillId="0" borderId="4" xfId="28" applyFont="1" applyBorder="1" applyAlignment="1">
      <alignment horizontal="center" vertical="center" wrapText="1"/>
    </xf>
    <xf numFmtId="0" fontId="35" fillId="0" borderId="5" xfId="28" applyFont="1" applyBorder="1" applyAlignment="1">
      <alignment horizontal="left" vertical="center" wrapText="1"/>
    </xf>
    <xf numFmtId="4" fontId="35" fillId="0" borderId="6" xfId="28" applyNumberFormat="1" applyFont="1" applyBorder="1" applyAlignment="1">
      <alignment horizontal="center" vertical="center" wrapText="1"/>
    </xf>
    <xf numFmtId="0" fontId="35" fillId="0" borderId="7" xfId="28" applyFont="1" applyBorder="1" applyAlignment="1">
      <alignment horizontal="center" vertical="center" wrapText="1"/>
    </xf>
    <xf numFmtId="0" fontId="36" fillId="0" borderId="7" xfId="28" applyFont="1" applyBorder="1" applyAlignment="1">
      <alignment horizontal="center" vertical="center" wrapText="1"/>
    </xf>
    <xf numFmtId="0" fontId="35" fillId="0" borderId="8" xfId="28" applyFont="1" applyBorder="1" applyAlignment="1">
      <alignment horizontal="left" vertical="center" wrapText="1"/>
    </xf>
    <xf numFmtId="165" fontId="39" fillId="0" borderId="6" xfId="28" applyNumberFormat="1" applyFont="1" applyBorder="1" applyAlignment="1">
      <alignment horizontal="center" vertical="center" wrapText="1"/>
    </xf>
    <xf numFmtId="0" fontId="39" fillId="0" borderId="7" xfId="28" applyFont="1" applyBorder="1" applyAlignment="1">
      <alignment horizontal="center" vertical="center" wrapText="1"/>
    </xf>
    <xf numFmtId="0" fontId="39" fillId="0" borderId="8" xfId="28" applyFont="1" applyBorder="1" applyAlignment="1">
      <alignment horizontal="left" vertical="center" wrapText="1"/>
    </xf>
    <xf numFmtId="2" fontId="35" fillId="0" borderId="6" xfId="28" applyNumberFormat="1" applyFont="1" applyBorder="1" applyAlignment="1">
      <alignment horizontal="center" vertical="center" wrapText="1"/>
    </xf>
    <xf numFmtId="2" fontId="35" fillId="0" borderId="7" xfId="28" applyNumberFormat="1" applyFont="1" applyBorder="1" applyAlignment="1">
      <alignment horizontal="center" vertical="center" wrapText="1"/>
    </xf>
    <xf numFmtId="0" fontId="35" fillId="0" borderId="6" xfId="28" applyFont="1" applyBorder="1" applyAlignment="1">
      <alignment horizontal="center" vertical="center" wrapText="1"/>
    </xf>
    <xf numFmtId="0" fontId="39" fillId="0" borderId="6" xfId="28" applyFont="1" applyBorder="1" applyAlignment="1">
      <alignment horizontal="center" vertical="center" wrapText="1"/>
    </xf>
    <xf numFmtId="4" fontId="39" fillId="0" borderId="6" xfId="28" applyNumberFormat="1" applyFont="1" applyBorder="1" applyAlignment="1">
      <alignment horizontal="center" vertical="center" wrapText="1"/>
    </xf>
    <xf numFmtId="2" fontId="39" fillId="0" borderId="7" xfId="28" applyNumberFormat="1" applyFont="1" applyBorder="1" applyAlignment="1">
      <alignment horizontal="center" vertical="center" wrapText="1"/>
    </xf>
    <xf numFmtId="0" fontId="41" fillId="0" borderId="7" xfId="28" applyFont="1" applyBorder="1" applyAlignment="1">
      <alignment horizontal="center" vertical="center" wrapText="1"/>
    </xf>
    <xf numFmtId="2" fontId="39" fillId="0" borderId="6" xfId="28" applyNumberFormat="1" applyFont="1" applyBorder="1" applyAlignment="1">
      <alignment horizontal="center" vertical="center" wrapText="1"/>
    </xf>
    <xf numFmtId="0" fontId="39" fillId="0" borderId="9" xfId="28" applyFont="1" applyBorder="1" applyAlignment="1">
      <alignment horizontal="center" vertical="center" wrapText="1"/>
    </xf>
    <xf numFmtId="0" fontId="39" fillId="0" borderId="10" xfId="28" applyFont="1" applyBorder="1" applyAlignment="1">
      <alignment horizontal="center" vertical="center" wrapText="1"/>
    </xf>
    <xf numFmtId="0" fontId="35" fillId="0" borderId="11" xfId="28" applyFont="1" applyBorder="1" applyAlignment="1">
      <alignment horizontal="left" vertical="center" wrapText="1"/>
    </xf>
    <xf numFmtId="0" fontId="42" fillId="0" borderId="12" xfId="28" applyFont="1" applyBorder="1" applyAlignment="1">
      <alignment horizontal="center" vertical="center" wrapText="1"/>
    </xf>
    <xf numFmtId="0" fontId="42" fillId="0" borderId="12" xfId="28" applyFont="1" applyBorder="1" applyAlignment="1">
      <alignment horizontal="center" vertical="center"/>
    </xf>
    <xf numFmtId="0" fontId="31" fillId="0" borderId="12" xfId="28" applyFont="1" applyBorder="1" applyAlignment="1">
      <alignment horizontal="center" vertical="center" wrapText="1"/>
    </xf>
    <xf numFmtId="166" fontId="43" fillId="0" borderId="0" xfId="29" applyNumberFormat="1" applyFont="1" applyAlignment="1">
      <alignment horizontal="center"/>
    </xf>
    <xf numFmtId="166" fontId="43" fillId="0" borderId="18" xfId="29" applyNumberFormat="1" applyFont="1" applyBorder="1" applyAlignment="1">
      <alignment horizontal="center"/>
    </xf>
    <xf numFmtId="49" fontId="31" fillId="0" borderId="18" xfId="29" applyNumberFormat="1" applyFont="1" applyBorder="1" applyAlignment="1">
      <alignment horizontal="center"/>
    </xf>
    <xf numFmtId="49" fontId="34" fillId="0" borderId="18" xfId="29" applyNumberFormat="1" applyFont="1" applyBorder="1" applyAlignment="1">
      <alignment horizontal="center"/>
    </xf>
    <xf numFmtId="49" fontId="31" fillId="0" borderId="0" xfId="29" applyNumberFormat="1" applyFont="1" applyAlignment="1">
      <alignment horizontal="center"/>
    </xf>
    <xf numFmtId="49" fontId="31" fillId="0" borderId="0" xfId="29" applyNumberFormat="1" applyFont="1" applyAlignment="1">
      <alignment horizontal="left"/>
    </xf>
    <xf numFmtId="166" fontId="43" fillId="0" borderId="0" xfId="29" applyNumberFormat="1" applyFont="1"/>
    <xf numFmtId="166" fontId="43" fillId="0" borderId="18" xfId="29" applyNumberFormat="1" applyFont="1" applyBorder="1"/>
    <xf numFmtId="0" fontId="31" fillId="0" borderId="12" xfId="28" applyFont="1" applyBorder="1"/>
    <xf numFmtId="0" fontId="31" fillId="0" borderId="0" xfId="28" applyFont="1" applyAlignment="1">
      <alignment horizontal="center"/>
    </xf>
    <xf numFmtId="0" fontId="41" fillId="0" borderId="0" xfId="30" applyFont="1" applyAlignment="1">
      <alignment vertical="center" wrapText="1"/>
    </xf>
    <xf numFmtId="0" fontId="19" fillId="0" borderId="0" xfId="28" applyFont="1" applyAlignment="1">
      <alignment vertical="center"/>
    </xf>
    <xf numFmtId="0" fontId="31" fillId="0" borderId="0" xfId="28" applyFont="1" applyAlignment="1">
      <alignment wrapText="1"/>
    </xf>
    <xf numFmtId="0" fontId="43" fillId="0" borderId="0" xfId="30" applyFont="1"/>
    <xf numFmtId="0" fontId="43" fillId="0" borderId="0" xfId="30" applyFont="1" applyAlignment="1">
      <alignment horizontal="center"/>
    </xf>
    <xf numFmtId="0" fontId="30" fillId="0" borderId="0" xfId="28"/>
    <xf numFmtId="0" fontId="47" fillId="0" borderId="0" xfId="28" applyFont="1" applyAlignment="1">
      <alignment horizontal="center"/>
    </xf>
    <xf numFmtId="0" fontId="31" fillId="0" borderId="0" xfId="28" applyFont="1" applyAlignment="1">
      <alignment vertical="center" wrapText="1"/>
    </xf>
    <xf numFmtId="0" fontId="48" fillId="0" borderId="0" xfId="31" applyFont="1"/>
    <xf numFmtId="0" fontId="48" fillId="0" borderId="0" xfId="31" applyFont="1" applyAlignment="1">
      <alignment horizontal="center"/>
    </xf>
    <xf numFmtId="0" fontId="49" fillId="0" borderId="0" xfId="31" applyFont="1" applyAlignment="1">
      <alignment horizontal="center" vertical="top"/>
    </xf>
    <xf numFmtId="0" fontId="14" fillId="0" borderId="0" xfId="0" applyFont="1" applyAlignment="1">
      <alignment horizontal="center"/>
    </xf>
    <xf numFmtId="0" fontId="51" fillId="0" borderId="19" xfId="31" applyFont="1" applyBorder="1" applyAlignment="1">
      <alignment horizontal="center" vertical="top"/>
    </xf>
    <xf numFmtId="0" fontId="19" fillId="0" borderId="19" xfId="31" applyFont="1" applyBorder="1" applyAlignment="1">
      <alignment horizontal="center"/>
    </xf>
    <xf numFmtId="0" fontId="48" fillId="0" borderId="19" xfId="31" applyFont="1" applyBorder="1"/>
    <xf numFmtId="0" fontId="48" fillId="0" borderId="19" xfId="31" applyFont="1" applyBorder="1" applyAlignment="1">
      <alignment horizontal="center"/>
    </xf>
    <xf numFmtId="0" fontId="51" fillId="0" borderId="0" xfId="31" applyFont="1" applyAlignment="1">
      <alignment horizontal="center" vertical="top"/>
    </xf>
    <xf numFmtId="0" fontId="14" fillId="0" borderId="0" xfId="0" applyFont="1"/>
    <xf numFmtId="0" fontId="50" fillId="0" borderId="0" xfId="31" applyFont="1" applyAlignment="1">
      <alignment vertical="top"/>
    </xf>
    <xf numFmtId="0" fontId="48" fillId="0" borderId="0" xfId="31" applyFont="1" applyAlignment="1">
      <alignment vertical="center"/>
    </xf>
    <xf numFmtId="166" fontId="39" fillId="0" borderId="19" xfId="31" applyNumberFormat="1" applyFont="1" applyBorder="1" applyAlignment="1">
      <alignment horizontal="center" vertical="center"/>
    </xf>
    <xf numFmtId="166" fontId="39" fillId="0" borderId="19" xfId="31" applyNumberFormat="1" applyFont="1" applyBorder="1"/>
    <xf numFmtId="166" fontId="39" fillId="0" borderId="0" xfId="31" applyNumberFormat="1" applyFont="1" applyAlignment="1">
      <alignment horizontal="right" vertical="center"/>
    </xf>
    <xf numFmtId="166" fontId="39" fillId="0" borderId="19" xfId="31" applyNumberFormat="1" applyFont="1" applyBorder="1" applyAlignment="1">
      <alignment horizontal="right" vertical="center"/>
    </xf>
    <xf numFmtId="0" fontId="50" fillId="0" borderId="0" xfId="31" applyFont="1" applyAlignment="1">
      <alignment horizontal="center" vertical="center" wrapText="1"/>
    </xf>
    <xf numFmtId="0" fontId="39" fillId="0" borderId="19" xfId="31" applyFont="1" applyBorder="1"/>
    <xf numFmtId="166" fontId="39" fillId="0" borderId="1" xfId="31" applyNumberFormat="1" applyFont="1" applyBorder="1" applyAlignment="1">
      <alignment horizontal="right" vertical="center"/>
    </xf>
    <xf numFmtId="0" fontId="50" fillId="0" borderId="7" xfId="31" applyFont="1" applyBorder="1" applyAlignment="1">
      <alignment horizontal="center" vertical="center" wrapText="1"/>
    </xf>
    <xf numFmtId="0" fontId="35" fillId="0" borderId="0" xfId="31" applyFont="1"/>
    <xf numFmtId="2" fontId="39" fillId="2" borderId="20" xfId="31" applyNumberFormat="1" applyFont="1" applyFill="1" applyBorder="1" applyAlignment="1">
      <alignment horizontal="right" vertical="center"/>
    </xf>
    <xf numFmtId="0" fontId="39" fillId="0" borderId="7" xfId="31" applyFont="1" applyBorder="1" applyAlignment="1">
      <alignment horizontal="center" vertical="center" wrapText="1"/>
    </xf>
    <xf numFmtId="0" fontId="35" fillId="0" borderId="18" xfId="31" applyFont="1" applyBorder="1"/>
    <xf numFmtId="0" fontId="48" fillId="0" borderId="7" xfId="31" applyFont="1" applyBorder="1" applyAlignment="1">
      <alignment horizontal="center"/>
    </xf>
    <xf numFmtId="0" fontId="48" fillId="0" borderId="18" xfId="31" applyFont="1" applyBorder="1"/>
    <xf numFmtId="0" fontId="48" fillId="0" borderId="20" xfId="31" applyFont="1" applyBorder="1"/>
    <xf numFmtId="0" fontId="48" fillId="0" borderId="7" xfId="31" applyFont="1" applyBorder="1"/>
    <xf numFmtId="0" fontId="48" fillId="0" borderId="21" xfId="31" applyFont="1" applyBorder="1"/>
    <xf numFmtId="2" fontId="48" fillId="0" borderId="20" xfId="31" applyNumberFormat="1" applyFont="1" applyBorder="1" applyAlignment="1">
      <alignment horizontal="right" vertical="center" wrapText="1"/>
    </xf>
    <xf numFmtId="0" fontId="39" fillId="0" borderId="18" xfId="31" applyFont="1" applyBorder="1" applyAlignment="1">
      <alignment vertical="top" wrapText="1"/>
    </xf>
    <xf numFmtId="0" fontId="39" fillId="0" borderId="20" xfId="31" applyFont="1" applyBorder="1" applyAlignment="1">
      <alignment horizontal="center" vertical="top" wrapText="1"/>
    </xf>
    <xf numFmtId="0" fontId="39" fillId="0" borderId="20" xfId="31" applyFont="1" applyBorder="1" applyAlignment="1">
      <alignment vertical="top" wrapText="1"/>
    </xf>
    <xf numFmtId="0" fontId="39" fillId="0" borderId="7" xfId="31" applyFont="1" applyBorder="1" applyAlignment="1">
      <alignment vertical="top" wrapText="1"/>
    </xf>
    <xf numFmtId="0" fontId="39" fillId="0" borderId="21" xfId="31" applyFont="1" applyBorder="1" applyAlignment="1">
      <alignment vertical="top" wrapText="1"/>
    </xf>
    <xf numFmtId="2" fontId="48" fillId="0" borderId="22" xfId="31" applyNumberFormat="1" applyFont="1" applyBorder="1" applyAlignment="1">
      <alignment horizontal="right" vertical="center" wrapText="1"/>
    </xf>
    <xf numFmtId="2" fontId="48" fillId="0" borderId="23" xfId="31" applyNumberFormat="1" applyFont="1" applyBorder="1" applyAlignment="1">
      <alignment horizontal="right" vertical="center" wrapText="1"/>
    </xf>
    <xf numFmtId="0" fontId="48" fillId="0" borderId="20" xfId="31" applyFont="1" applyBorder="1" applyAlignment="1">
      <alignment horizontal="center" vertical="top" wrapText="1"/>
    </xf>
    <xf numFmtId="0" fontId="48" fillId="0" borderId="20" xfId="31" applyFont="1" applyBorder="1" applyAlignment="1">
      <alignment vertical="top" wrapText="1"/>
    </xf>
    <xf numFmtId="0" fontId="48" fillId="0" borderId="7" xfId="31" applyFont="1" applyBorder="1" applyAlignment="1">
      <alignment vertical="top" wrapText="1"/>
    </xf>
    <xf numFmtId="0" fontId="48" fillId="0" borderId="21" xfId="31" applyFont="1" applyBorder="1" applyAlignment="1">
      <alignment vertical="top" wrapText="1"/>
    </xf>
    <xf numFmtId="2" fontId="48" fillId="2" borderId="20" xfId="31" applyNumberFormat="1" applyFont="1" applyFill="1" applyBorder="1" applyAlignment="1">
      <alignment horizontal="right" vertical="center" wrapText="1"/>
    </xf>
    <xf numFmtId="0" fontId="48" fillId="0" borderId="23" xfId="31" applyFont="1" applyBorder="1" applyAlignment="1">
      <alignment horizontal="center" vertical="top" wrapText="1"/>
    </xf>
    <xf numFmtId="0" fontId="48" fillId="0" borderId="23" xfId="31" applyFont="1" applyBorder="1" applyAlignment="1">
      <alignment vertical="top" wrapText="1"/>
    </xf>
    <xf numFmtId="0" fontId="48" fillId="0" borderId="22" xfId="31" applyFont="1" applyBorder="1" applyAlignment="1">
      <alignment vertical="top" wrapText="1"/>
    </xf>
    <xf numFmtId="0" fontId="48" fillId="0" borderId="24" xfId="31" applyFont="1" applyBorder="1" applyAlignment="1">
      <alignment vertical="top" wrapText="1"/>
    </xf>
    <xf numFmtId="2" fontId="48" fillId="2" borderId="7" xfId="31" applyNumberFormat="1" applyFont="1" applyFill="1" applyBorder="1" applyAlignment="1">
      <alignment horizontal="right" vertical="center" wrapText="1"/>
    </xf>
    <xf numFmtId="2" fontId="48" fillId="2" borderId="21" xfId="31" applyNumberFormat="1" applyFont="1" applyFill="1" applyBorder="1" applyAlignment="1">
      <alignment horizontal="right" vertical="center" wrapText="1"/>
    </xf>
    <xf numFmtId="0" fontId="48" fillId="0" borderId="0" xfId="31" applyFont="1" applyAlignment="1">
      <alignment vertical="top" wrapText="1"/>
    </xf>
    <xf numFmtId="0" fontId="48" fillId="0" borderId="18" xfId="31" applyFont="1" applyBorder="1" applyAlignment="1">
      <alignment vertical="top" wrapText="1"/>
    </xf>
    <xf numFmtId="2" fontId="48" fillId="2" borderId="25" xfId="31" applyNumberFormat="1" applyFont="1" applyFill="1" applyBorder="1" applyAlignment="1">
      <alignment horizontal="right" vertical="center" wrapText="1"/>
    </xf>
    <xf numFmtId="2" fontId="48" fillId="2" borderId="26" xfId="31" applyNumberFormat="1" applyFont="1" applyFill="1" applyBorder="1" applyAlignment="1">
      <alignment horizontal="right" vertical="center" wrapText="1"/>
    </xf>
    <xf numFmtId="2" fontId="48" fillId="2" borderId="27" xfId="31" applyNumberFormat="1" applyFont="1" applyFill="1" applyBorder="1" applyAlignment="1">
      <alignment horizontal="right" vertical="center" wrapText="1"/>
    </xf>
    <xf numFmtId="0" fontId="48" fillId="0" borderId="27" xfId="31" applyFont="1" applyBorder="1" applyAlignment="1">
      <alignment horizontal="center" vertical="top" wrapText="1"/>
    </xf>
    <xf numFmtId="0" fontId="48" fillId="0" borderId="27" xfId="31" applyFont="1" applyBorder="1" applyAlignment="1">
      <alignment vertical="top" wrapText="1"/>
    </xf>
    <xf numFmtId="0" fontId="48" fillId="0" borderId="25" xfId="31" applyFont="1" applyBorder="1" applyAlignment="1">
      <alignment vertical="top" wrapText="1"/>
    </xf>
    <xf numFmtId="0" fontId="48" fillId="0" borderId="26" xfId="31" applyFont="1" applyBorder="1" applyAlignment="1">
      <alignment vertical="top" wrapText="1"/>
    </xf>
    <xf numFmtId="0" fontId="48" fillId="0" borderId="7" xfId="31" applyFont="1" applyBorder="1" applyAlignment="1">
      <alignment horizontal="center" vertical="top" wrapText="1"/>
    </xf>
    <xf numFmtId="0" fontId="39" fillId="0" borderId="0" xfId="31" applyFont="1" applyAlignment="1">
      <alignment vertical="top" wrapText="1"/>
    </xf>
    <xf numFmtId="0" fontId="48" fillId="0" borderId="28" xfId="31" applyFont="1" applyBorder="1" applyAlignment="1">
      <alignment horizontal="center" vertical="top" wrapText="1"/>
    </xf>
    <xf numFmtId="0" fontId="48" fillId="0" borderId="1" xfId="31" applyFont="1" applyBorder="1" applyAlignment="1">
      <alignment vertical="top" wrapText="1"/>
    </xf>
    <xf numFmtId="2" fontId="48" fillId="2" borderId="28" xfId="31" applyNumberFormat="1" applyFont="1" applyFill="1" applyBorder="1" applyAlignment="1">
      <alignment horizontal="right" vertical="center" wrapText="1"/>
    </xf>
    <xf numFmtId="2" fontId="48" fillId="2" borderId="1" xfId="31" applyNumberFormat="1" applyFont="1" applyFill="1" applyBorder="1" applyAlignment="1">
      <alignment horizontal="right" vertical="center" wrapText="1"/>
    </xf>
    <xf numFmtId="2" fontId="48" fillId="2" borderId="29" xfId="31" applyNumberFormat="1" applyFont="1" applyFill="1" applyBorder="1" applyAlignment="1">
      <alignment horizontal="right" vertical="center" wrapText="1"/>
    </xf>
    <xf numFmtId="0" fontId="48" fillId="0" borderId="29" xfId="31" applyFont="1" applyBorder="1" applyAlignment="1">
      <alignment horizontal="center" vertical="top" wrapText="1"/>
    </xf>
    <xf numFmtId="0" fontId="48" fillId="0" borderId="28" xfId="31" applyFont="1" applyBorder="1" applyAlignment="1">
      <alignment vertical="top" wrapText="1"/>
    </xf>
    <xf numFmtId="2" fontId="48" fillId="0" borderId="29" xfId="31" applyNumberFormat="1" applyFont="1" applyBorder="1" applyAlignment="1">
      <alignment horizontal="right" vertical="center" wrapText="1"/>
    </xf>
    <xf numFmtId="2" fontId="48" fillId="0" borderId="1" xfId="31" applyNumberFormat="1" applyFont="1" applyBorder="1" applyAlignment="1">
      <alignment horizontal="right" vertical="center" wrapText="1"/>
    </xf>
    <xf numFmtId="0" fontId="39" fillId="0" borderId="1" xfId="31" applyFont="1" applyBorder="1" applyAlignment="1">
      <alignment vertical="top" wrapText="1"/>
    </xf>
    <xf numFmtId="2" fontId="48" fillId="2" borderId="18" xfId="31" applyNumberFormat="1" applyFont="1" applyFill="1" applyBorder="1" applyAlignment="1">
      <alignment horizontal="right" vertical="center" wrapText="1"/>
    </xf>
    <xf numFmtId="2" fontId="48" fillId="2" borderId="2" xfId="31" applyNumberFormat="1" applyFont="1" applyFill="1" applyBorder="1" applyAlignment="1">
      <alignment horizontal="right" vertical="center" wrapText="1"/>
    </xf>
    <xf numFmtId="0" fontId="48" fillId="0" borderId="29" xfId="31" applyFont="1" applyBorder="1" applyAlignment="1">
      <alignment vertical="top" wrapText="1"/>
    </xf>
    <xf numFmtId="2" fontId="48" fillId="0" borderId="7" xfId="31" applyNumberFormat="1" applyFont="1" applyBorder="1" applyAlignment="1">
      <alignment horizontal="right" vertical="center" wrapText="1"/>
    </xf>
    <xf numFmtId="0" fontId="48" fillId="0" borderId="30" xfId="31" applyFont="1" applyBorder="1" applyAlignment="1">
      <alignment vertical="top" wrapText="1"/>
    </xf>
    <xf numFmtId="2" fontId="39" fillId="2" borderId="20" xfId="31" applyNumberFormat="1" applyFont="1" applyFill="1" applyBorder="1" applyAlignment="1">
      <alignment horizontal="right" vertical="center" wrapText="1"/>
    </xf>
    <xf numFmtId="2" fontId="39" fillId="2" borderId="7" xfId="31" applyNumberFormat="1" applyFont="1" applyFill="1" applyBorder="1" applyAlignment="1">
      <alignment horizontal="right" vertical="center" wrapText="1"/>
    </xf>
    <xf numFmtId="2" fontId="39" fillId="2" borderId="18" xfId="31" applyNumberFormat="1" applyFont="1" applyFill="1" applyBorder="1" applyAlignment="1">
      <alignment horizontal="right" vertical="center" wrapText="1"/>
    </xf>
    <xf numFmtId="0" fontId="35" fillId="0" borderId="18" xfId="31" applyFont="1" applyBorder="1" applyAlignment="1">
      <alignment vertical="top" wrapText="1"/>
    </xf>
    <xf numFmtId="0" fontId="35" fillId="0" borderId="20" xfId="31" applyFont="1" applyBorder="1" applyAlignment="1">
      <alignment horizontal="center" vertical="top" wrapText="1"/>
    </xf>
    <xf numFmtId="0" fontId="35" fillId="0" borderId="20" xfId="31" applyFont="1" applyBorder="1" applyAlignment="1">
      <alignment vertical="top" wrapText="1"/>
    </xf>
    <xf numFmtId="0" fontId="35" fillId="0" borderId="7" xfId="31" applyFont="1" applyBorder="1" applyAlignment="1">
      <alignment vertical="top" wrapText="1"/>
    </xf>
    <xf numFmtId="0" fontId="35" fillId="0" borderId="26" xfId="31" applyFont="1" applyBorder="1" applyAlignment="1">
      <alignment vertical="top" wrapText="1"/>
    </xf>
    <xf numFmtId="0" fontId="52" fillId="0" borderId="20" xfId="31" applyFont="1" applyBorder="1" applyAlignment="1">
      <alignment horizontal="center" vertical="top" wrapText="1"/>
    </xf>
    <xf numFmtId="0" fontId="52" fillId="0" borderId="20" xfId="31" applyFont="1" applyBorder="1" applyAlignment="1">
      <alignment vertical="top" wrapText="1"/>
    </xf>
    <xf numFmtId="0" fontId="39" fillId="0" borderId="2" xfId="31" applyFont="1" applyBorder="1" applyAlignment="1">
      <alignment vertical="top" wrapText="1"/>
    </xf>
    <xf numFmtId="2" fontId="48" fillId="0" borderId="28" xfId="31" applyNumberFormat="1" applyFont="1" applyBorder="1" applyAlignment="1">
      <alignment horizontal="right" vertical="center" wrapText="1"/>
    </xf>
    <xf numFmtId="0" fontId="39" fillId="0" borderId="29" xfId="31" applyFont="1" applyBorder="1" applyAlignment="1">
      <alignment horizontal="center" vertical="top" wrapText="1"/>
    </xf>
    <xf numFmtId="0" fontId="39" fillId="0" borderId="29" xfId="31" applyFont="1" applyBorder="1" applyAlignment="1">
      <alignment vertical="top" wrapText="1"/>
    </xf>
    <xf numFmtId="0" fontId="39" fillId="0" borderId="22" xfId="31" applyFont="1" applyBorder="1" applyAlignment="1">
      <alignment vertical="top" wrapText="1"/>
    </xf>
    <xf numFmtId="0" fontId="54" fillId="0" borderId="29" xfId="31" applyFont="1" applyBorder="1" applyAlignment="1">
      <alignment horizontal="center" vertical="top" wrapText="1"/>
    </xf>
    <xf numFmtId="2" fontId="48" fillId="2" borderId="30" xfId="31" applyNumberFormat="1" applyFont="1" applyFill="1" applyBorder="1" applyAlignment="1">
      <alignment horizontal="right" vertical="center" wrapText="1"/>
    </xf>
    <xf numFmtId="0" fontId="39" fillId="0" borderId="28" xfId="31" applyFont="1" applyBorder="1" applyAlignment="1">
      <alignment vertical="top" wrapText="1"/>
    </xf>
    <xf numFmtId="0" fontId="39" fillId="0" borderId="18" xfId="31" applyFont="1" applyBorder="1" applyAlignment="1">
      <alignment vertical="center" wrapText="1"/>
    </xf>
    <xf numFmtId="0" fontId="48" fillId="0" borderId="2" xfId="31" applyFont="1" applyBorder="1" applyAlignment="1">
      <alignment vertical="top" wrapText="1"/>
    </xf>
    <xf numFmtId="2" fontId="48" fillId="2" borderId="23" xfId="31" applyNumberFormat="1" applyFont="1" applyFill="1" applyBorder="1" applyAlignment="1">
      <alignment horizontal="right" vertical="center" wrapText="1"/>
    </xf>
    <xf numFmtId="2" fontId="48" fillId="2" borderId="22" xfId="31" applyNumberFormat="1" applyFont="1" applyFill="1" applyBorder="1" applyAlignment="1">
      <alignment horizontal="right" vertical="center" wrapText="1"/>
    </xf>
    <xf numFmtId="2" fontId="48" fillId="2" borderId="24" xfId="31" applyNumberFormat="1" applyFont="1" applyFill="1" applyBorder="1" applyAlignment="1">
      <alignment horizontal="right" vertical="center" wrapText="1"/>
    </xf>
    <xf numFmtId="2" fontId="48" fillId="0" borderId="27" xfId="31" applyNumberFormat="1" applyFont="1" applyBorder="1" applyAlignment="1">
      <alignment horizontal="right" vertical="center" wrapText="1"/>
    </xf>
    <xf numFmtId="2" fontId="48" fillId="0" borderId="21" xfId="31" applyNumberFormat="1" applyFont="1" applyBorder="1" applyAlignment="1">
      <alignment horizontal="right" vertical="center" wrapText="1"/>
    </xf>
    <xf numFmtId="2" fontId="48" fillId="0" borderId="2" xfId="31" applyNumberFormat="1" applyFont="1" applyBorder="1" applyAlignment="1">
      <alignment horizontal="right" vertical="center" wrapText="1"/>
    </xf>
    <xf numFmtId="0" fontId="19" fillId="0" borderId="0" xfId="0" applyFont="1" applyAlignment="1">
      <alignment wrapText="1"/>
    </xf>
    <xf numFmtId="0" fontId="48" fillId="0" borderId="18" xfId="31" applyFont="1" applyBorder="1" applyAlignment="1">
      <alignment horizontal="center" vertical="top" wrapText="1"/>
    </xf>
    <xf numFmtId="0" fontId="48" fillId="0" borderId="2" xfId="31" applyFont="1" applyBorder="1" applyAlignment="1">
      <alignment horizontal="center" vertical="top" wrapText="1"/>
    </xf>
    <xf numFmtId="0" fontId="35" fillId="0" borderId="2" xfId="31" applyFont="1" applyBorder="1" applyAlignment="1">
      <alignment vertical="center" wrapText="1"/>
    </xf>
    <xf numFmtId="0" fontId="35" fillId="0" borderId="27" xfId="31" applyFont="1" applyBorder="1" applyAlignment="1">
      <alignment horizontal="center" vertical="top" wrapText="1"/>
    </xf>
    <xf numFmtId="0" fontId="35" fillId="0" borderId="27" xfId="31" applyFont="1" applyBorder="1" applyAlignment="1">
      <alignment vertical="top" wrapText="1"/>
    </xf>
    <xf numFmtId="0" fontId="35" fillId="0" borderId="25" xfId="31" applyFont="1" applyBorder="1" applyAlignment="1">
      <alignment vertical="top" wrapText="1"/>
    </xf>
    <xf numFmtId="0" fontId="35" fillId="0" borderId="21" xfId="31" applyFont="1" applyBorder="1" applyAlignment="1">
      <alignment vertical="top" wrapText="1"/>
    </xf>
    <xf numFmtId="2" fontId="39" fillId="2" borderId="21" xfId="31" applyNumberFormat="1" applyFont="1" applyFill="1" applyBorder="1" applyAlignment="1">
      <alignment horizontal="right" vertical="center" wrapText="1"/>
    </xf>
    <xf numFmtId="0" fontId="35" fillId="0" borderId="18" xfId="31" applyFont="1" applyBorder="1" applyAlignment="1">
      <alignment vertical="center" wrapText="1"/>
    </xf>
    <xf numFmtId="1" fontId="48" fillId="0" borderId="7" xfId="31" applyNumberFormat="1" applyFont="1" applyBorder="1" applyAlignment="1">
      <alignment horizontal="right" vertical="center" wrapText="1"/>
    </xf>
    <xf numFmtId="2" fontId="48" fillId="0" borderId="25" xfId="31" applyNumberFormat="1" applyFont="1" applyBorder="1" applyAlignment="1">
      <alignment horizontal="right" vertical="center" wrapText="1"/>
    </xf>
    <xf numFmtId="0" fontId="39" fillId="0" borderId="23" xfId="31" applyFont="1" applyBorder="1" applyAlignment="1">
      <alignment horizontal="center" vertical="top" wrapText="1"/>
    </xf>
    <xf numFmtId="2" fontId="48" fillId="0" borderId="30" xfId="31" applyNumberFormat="1" applyFont="1" applyBorder="1" applyAlignment="1">
      <alignment horizontal="right" vertical="center" wrapText="1"/>
    </xf>
    <xf numFmtId="0" fontId="39" fillId="0" borderId="24" xfId="31" applyFont="1" applyBorder="1" applyAlignment="1">
      <alignment vertical="top" wrapText="1"/>
    </xf>
    <xf numFmtId="0" fontId="35" fillId="0" borderId="2" xfId="31" applyFont="1" applyBorder="1" applyAlignment="1">
      <alignment vertical="top" wrapText="1"/>
    </xf>
    <xf numFmtId="2" fontId="48" fillId="0" borderId="18" xfId="31" applyNumberFormat="1" applyFont="1" applyBorder="1" applyAlignment="1">
      <alignment horizontal="right" vertical="center" wrapText="1"/>
    </xf>
    <xf numFmtId="0" fontId="19" fillId="0" borderId="7" xfId="0" applyFont="1" applyBorder="1" applyAlignment="1">
      <alignment wrapText="1"/>
    </xf>
    <xf numFmtId="0" fontId="48" fillId="0" borderId="25" xfId="31" applyFont="1" applyBorder="1" applyAlignment="1">
      <alignment horizontal="center" vertical="top" wrapText="1"/>
    </xf>
    <xf numFmtId="2" fontId="48" fillId="2" borderId="20" xfId="31" applyNumberFormat="1" applyFont="1" applyFill="1" applyBorder="1" applyAlignment="1">
      <alignment horizontal="right" vertical="center"/>
    </xf>
    <xf numFmtId="2" fontId="48" fillId="2" borderId="7" xfId="31" applyNumberFormat="1" applyFont="1" applyFill="1" applyBorder="1" applyAlignment="1">
      <alignment horizontal="right" vertical="center"/>
    </xf>
    <xf numFmtId="2" fontId="48" fillId="2" borderId="21" xfId="31" applyNumberFormat="1" applyFont="1" applyFill="1" applyBorder="1" applyAlignment="1">
      <alignment horizontal="right" vertical="center"/>
    </xf>
    <xf numFmtId="0" fontId="48" fillId="0" borderId="22" xfId="31" applyFont="1" applyBorder="1" applyAlignment="1">
      <alignment horizontal="center" vertical="top" wrapText="1"/>
    </xf>
    <xf numFmtId="0" fontId="35" fillId="0" borderId="7" xfId="31" applyFont="1" applyBorder="1" applyAlignment="1">
      <alignment horizontal="center" vertical="top" wrapText="1"/>
    </xf>
    <xf numFmtId="0" fontId="39" fillId="0" borderId="22" xfId="31" applyFont="1" applyBorder="1" applyAlignment="1">
      <alignment horizontal="center" vertical="top" wrapText="1"/>
    </xf>
    <xf numFmtId="0" fontId="39" fillId="0" borderId="23" xfId="31" applyFont="1" applyBorder="1" applyAlignment="1">
      <alignment vertical="top" wrapText="1"/>
    </xf>
    <xf numFmtId="0" fontId="39" fillId="0" borderId="26" xfId="31" applyFont="1" applyBorder="1" applyAlignment="1">
      <alignment vertical="top" wrapText="1"/>
    </xf>
    <xf numFmtId="0" fontId="48" fillId="0" borderId="0" xfId="31" applyFont="1" applyAlignment="1">
      <alignment vertical="top"/>
    </xf>
    <xf numFmtId="0" fontId="35" fillId="0" borderId="25" xfId="31" applyFont="1" applyBorder="1" applyAlignment="1">
      <alignment vertical="center" wrapText="1"/>
    </xf>
    <xf numFmtId="0" fontId="35" fillId="0" borderId="26" xfId="31" applyFont="1" applyBorder="1" applyAlignment="1">
      <alignment vertical="center" wrapText="1"/>
    </xf>
    <xf numFmtId="0" fontId="39" fillId="0" borderId="18" xfId="31" applyFont="1" applyBorder="1" applyAlignment="1">
      <alignment horizontal="left" vertical="top" wrapText="1"/>
    </xf>
    <xf numFmtId="1" fontId="48" fillId="0" borderId="20" xfId="31" applyNumberFormat="1" applyFont="1" applyBorder="1" applyAlignment="1">
      <alignment horizontal="center" vertical="top" wrapText="1"/>
    </xf>
    <xf numFmtId="2" fontId="39" fillId="2" borderId="27" xfId="31" applyNumberFormat="1" applyFont="1" applyFill="1" applyBorder="1" applyAlignment="1">
      <alignment horizontal="right" vertical="center" wrapText="1"/>
    </xf>
    <xf numFmtId="2" fontId="39" fillId="2" borderId="25" xfId="31" applyNumberFormat="1" applyFont="1" applyFill="1" applyBorder="1" applyAlignment="1">
      <alignment horizontal="right" vertical="center" wrapText="1"/>
    </xf>
    <xf numFmtId="2" fontId="39" fillId="2" borderId="23" xfId="31" applyNumberFormat="1" applyFont="1" applyFill="1" applyBorder="1" applyAlignment="1">
      <alignment horizontal="right" vertical="center" wrapText="1"/>
    </xf>
    <xf numFmtId="2" fontId="39" fillId="2" borderId="22" xfId="31" applyNumberFormat="1" applyFont="1" applyFill="1" applyBorder="1" applyAlignment="1">
      <alignment horizontal="right" vertical="center" wrapText="1"/>
    </xf>
    <xf numFmtId="1" fontId="42" fillId="0" borderId="27" xfId="31" applyNumberFormat="1" applyFont="1" applyBorder="1" applyAlignment="1">
      <alignment horizontal="center" vertical="center" wrapText="1"/>
    </xf>
    <xf numFmtId="49" fontId="42" fillId="0" borderId="7" xfId="31" applyNumberFormat="1" applyFont="1" applyBorder="1" applyAlignment="1">
      <alignment horizontal="center" vertical="center" wrapText="1"/>
    </xf>
    <xf numFmtId="49" fontId="42" fillId="0" borderId="20" xfId="31" applyNumberFormat="1" applyFont="1" applyBorder="1" applyAlignment="1">
      <alignment horizontal="center" vertical="center" wrapText="1"/>
    </xf>
    <xf numFmtId="0" fontId="42" fillId="0" borderId="27" xfId="31" applyFont="1" applyBorder="1" applyAlignment="1">
      <alignment horizontal="center" vertical="center" wrapText="1"/>
    </xf>
    <xf numFmtId="0" fontId="42" fillId="0" borderId="7" xfId="31" applyFont="1" applyBorder="1" applyAlignment="1">
      <alignment horizontal="center" vertical="center" wrapText="1"/>
    </xf>
    <xf numFmtId="49" fontId="56" fillId="0" borderId="27" xfId="31" applyNumberFormat="1" applyFont="1" applyBorder="1" applyAlignment="1">
      <alignment horizontal="center" vertical="center" wrapText="1"/>
    </xf>
    <xf numFmtId="49" fontId="56" fillId="0" borderId="7" xfId="31" applyNumberFormat="1" applyFont="1" applyBorder="1" applyAlignment="1">
      <alignment horizontal="center" vertical="center" wrapText="1"/>
    </xf>
    <xf numFmtId="166" fontId="50" fillId="0" borderId="2" xfId="31" applyNumberFormat="1" applyFont="1" applyBorder="1" applyAlignment="1">
      <alignment horizontal="right"/>
    </xf>
    <xf numFmtId="0" fontId="14" fillId="0" borderId="2" xfId="0" applyFont="1" applyBorder="1" applyAlignment="1">
      <alignment horizontal="center"/>
    </xf>
    <xf numFmtId="0" fontId="39" fillId="0" borderId="2" xfId="0" applyFont="1" applyBorder="1" applyAlignment="1">
      <alignment horizontal="center"/>
    </xf>
    <xf numFmtId="0" fontId="58" fillId="0" borderId="2" xfId="31" applyFont="1" applyBorder="1" applyAlignment="1">
      <alignment horizontal="center"/>
    </xf>
    <xf numFmtId="0" fontId="58" fillId="0" borderId="2" xfId="31" applyFont="1" applyBorder="1"/>
    <xf numFmtId="3" fontId="48" fillId="0" borderId="7" xfId="31" applyNumberFormat="1" applyFont="1" applyBorder="1"/>
    <xf numFmtId="3" fontId="48" fillId="0" borderId="20" xfId="31" applyNumberFormat="1" applyFont="1" applyBorder="1"/>
    <xf numFmtId="3" fontId="48" fillId="0" borderId="25" xfId="31" applyNumberFormat="1" applyFont="1" applyBorder="1" applyAlignment="1" applyProtection="1">
      <alignment horizontal="right"/>
      <protection locked="0"/>
    </xf>
    <xf numFmtId="0" fontId="50" fillId="0" borderId="0" xfId="0" applyFont="1" applyAlignment="1">
      <alignment horizontal="right"/>
    </xf>
    <xf numFmtId="0" fontId="48" fillId="0" borderId="0" xfId="0" applyFont="1"/>
    <xf numFmtId="0" fontId="50" fillId="0" borderId="1" xfId="0" applyFont="1" applyBorder="1" applyAlignment="1">
      <alignment horizontal="right"/>
    </xf>
    <xf numFmtId="0" fontId="48" fillId="0" borderId="7" xfId="0" applyFont="1" applyBorder="1"/>
    <xf numFmtId="0" fontId="48" fillId="0" borderId="21" xfId="0" applyFont="1" applyBorder="1"/>
    <xf numFmtId="0" fontId="50" fillId="0" borderId="23" xfId="0" applyFont="1" applyBorder="1" applyAlignment="1">
      <alignment horizontal="right"/>
    </xf>
    <xf numFmtId="3" fontId="48" fillId="0" borderId="28" xfId="31" applyNumberFormat="1" applyFont="1" applyBorder="1"/>
    <xf numFmtId="0" fontId="48" fillId="0" borderId="2" xfId="0" applyFont="1" applyBorder="1"/>
    <xf numFmtId="0" fontId="59" fillId="0" borderId="0" xfId="0" applyFont="1" applyAlignment="1">
      <alignment horizontal="center"/>
    </xf>
    <xf numFmtId="1" fontId="48" fillId="0" borderId="7" xfId="31" applyNumberFormat="1" applyFont="1" applyBorder="1"/>
    <xf numFmtId="166" fontId="50" fillId="0" borderId="0" xfId="30" applyNumberFormat="1" applyFont="1" applyAlignment="1">
      <alignment horizontal="right"/>
    </xf>
    <xf numFmtId="0" fontId="59" fillId="0" borderId="0" xfId="31" applyFont="1" applyAlignment="1">
      <alignment horizontal="center"/>
    </xf>
    <xf numFmtId="0" fontId="59" fillId="0" borderId="0" xfId="31" applyFont="1"/>
    <xf numFmtId="3" fontId="39" fillId="0" borderId="7" xfId="31" applyNumberFormat="1" applyFont="1" applyBorder="1"/>
    <xf numFmtId="0" fontId="50" fillId="0" borderId="0" xfId="31" applyFont="1" applyAlignment="1">
      <alignment horizontal="left"/>
    </xf>
    <xf numFmtId="166" fontId="50" fillId="0" borderId="0" xfId="30" applyNumberFormat="1" applyFont="1" applyAlignment="1">
      <alignment horizontal="left"/>
    </xf>
    <xf numFmtId="0" fontId="42" fillId="0" borderId="0" xfId="0" applyFont="1" applyAlignment="1">
      <alignment horizontal="center" wrapText="1"/>
    </xf>
    <xf numFmtId="0" fontId="14" fillId="0" borderId="0" xfId="0" applyFont="1" applyAlignment="1">
      <alignment wrapText="1"/>
    </xf>
    <xf numFmtId="166" fontId="42" fillId="0" borderId="0" xfId="30" applyNumberFormat="1" applyFont="1" applyAlignment="1">
      <alignment horizontal="left" vertical="center"/>
    </xf>
    <xf numFmtId="0" fontId="59" fillId="0" borderId="0" xfId="31" applyFont="1" applyAlignment="1">
      <alignment horizontal="left"/>
    </xf>
    <xf numFmtId="0" fontId="61" fillId="0" borderId="0" xfId="0" applyFont="1"/>
    <xf numFmtId="0" fontId="50" fillId="0" borderId="0" xfId="30" applyFont="1" applyAlignment="1">
      <alignment horizontal="center" vertical="top"/>
    </xf>
    <xf numFmtId="0" fontId="57" fillId="0" borderId="0" xfId="0" applyFont="1" applyAlignment="1">
      <alignment horizontal="center" vertical="center"/>
    </xf>
    <xf numFmtId="0" fontId="60" fillId="0" borderId="0" xfId="31" applyFont="1" applyAlignment="1">
      <alignment horizontal="center" vertical="center"/>
    </xf>
    <xf numFmtId="0" fontId="58" fillId="0" borderId="0" xfId="31" applyFont="1"/>
    <xf numFmtId="0" fontId="63" fillId="0" borderId="0" xfId="0" applyFont="1" applyAlignment="1">
      <alignment horizontal="center" vertical="center"/>
    </xf>
    <xf numFmtId="0" fontId="64" fillId="0" borderId="0" xfId="31" applyFont="1"/>
    <xf numFmtId="0" fontId="60" fillId="0" borderId="0" xfId="31" applyFont="1"/>
    <xf numFmtId="0" fontId="59" fillId="0" borderId="0" xfId="31" applyFont="1" applyAlignment="1">
      <alignment vertical="center"/>
    </xf>
    <xf numFmtId="0" fontId="42" fillId="0" borderId="0" xfId="31" applyFont="1" applyAlignment="1">
      <alignment vertical="center"/>
    </xf>
    <xf numFmtId="166" fontId="42" fillId="0" borderId="0" xfId="30" applyNumberFormat="1" applyFont="1" applyAlignment="1">
      <alignment horizontal="right" vertical="center"/>
    </xf>
    <xf numFmtId="0" fontId="50" fillId="0" borderId="0" xfId="31" applyFont="1"/>
    <xf numFmtId="0" fontId="14" fillId="0" borderId="0" xfId="0" applyFont="1" applyAlignment="1">
      <alignment vertical="center"/>
    </xf>
    <xf numFmtId="0" fontId="42" fillId="0" borderId="0" xfId="0" applyFont="1" applyAlignment="1">
      <alignment vertical="center"/>
    </xf>
    <xf numFmtId="0" fontId="42" fillId="0" borderId="0" xfId="0" applyFont="1" applyAlignment="1">
      <alignment horizontal="right" vertical="center"/>
    </xf>
    <xf numFmtId="0" fontId="65" fillId="3" borderId="0" xfId="15" applyFont="1" applyFill="1"/>
    <xf numFmtId="0" fontId="66" fillId="3" borderId="0" xfId="15" applyFont="1" applyFill="1"/>
    <xf numFmtId="0" fontId="65" fillId="3" borderId="0" xfId="15" applyFont="1" applyFill="1" applyAlignment="1">
      <alignment vertical="top"/>
    </xf>
    <xf numFmtId="4" fontId="65" fillId="3" borderId="0" xfId="15" applyNumberFormat="1" applyFont="1" applyFill="1" applyAlignment="1">
      <alignment vertical="top"/>
    </xf>
    <xf numFmtId="0" fontId="67" fillId="3" borderId="0" xfId="15" applyFont="1" applyFill="1" applyAlignment="1">
      <alignment horizontal="right" vertical="top"/>
    </xf>
    <xf numFmtId="0" fontId="66" fillId="3" borderId="0" xfId="15" applyFont="1" applyFill="1" applyAlignment="1">
      <alignment vertical="top"/>
    </xf>
    <xf numFmtId="4" fontId="67" fillId="3" borderId="0" xfId="15" applyNumberFormat="1" applyFont="1" applyFill="1" applyAlignment="1">
      <alignment vertical="top"/>
    </xf>
    <xf numFmtId="0" fontId="65" fillId="3" borderId="0" xfId="15" applyFont="1" applyFill="1" applyAlignment="1">
      <alignment horizontal="right" vertical="top"/>
    </xf>
    <xf numFmtId="2" fontId="65" fillId="3" borderId="0" xfId="15" applyNumberFormat="1" applyFont="1" applyFill="1" applyAlignment="1">
      <alignment vertical="top"/>
    </xf>
    <xf numFmtId="2" fontId="66" fillId="3" borderId="0" xfId="15" applyNumberFormat="1" applyFont="1" applyFill="1" applyAlignment="1">
      <alignment vertical="top"/>
    </xf>
    <xf numFmtId="166" fontId="67" fillId="3" borderId="0" xfId="15" applyNumberFormat="1" applyFont="1" applyFill="1" applyAlignment="1">
      <alignment vertical="top"/>
    </xf>
    <xf numFmtId="0" fontId="70" fillId="3" borderId="0" xfId="4" applyFont="1" applyFill="1"/>
    <xf numFmtId="166" fontId="67" fillId="3" borderId="0" xfId="15" applyNumberFormat="1" applyFont="1" applyFill="1" applyAlignment="1">
      <alignment horizontal="right" vertical="top"/>
    </xf>
    <xf numFmtId="0" fontId="67" fillId="3" borderId="0" xfId="15" applyFont="1" applyFill="1" applyAlignment="1">
      <alignment vertical="top"/>
    </xf>
    <xf numFmtId="0" fontId="65" fillId="3" borderId="19" xfId="15" applyFont="1" applyFill="1" applyBorder="1"/>
    <xf numFmtId="0" fontId="67" fillId="3" borderId="0" xfId="15" applyFont="1" applyFill="1"/>
    <xf numFmtId="0" fontId="65" fillId="3" borderId="0" xfId="15" applyFont="1" applyFill="1" applyAlignment="1">
      <alignment vertical="center"/>
    </xf>
    <xf numFmtId="0" fontId="70" fillId="3" borderId="0" xfId="4" applyFont="1" applyFill="1" applyAlignment="1">
      <alignment vertical="center"/>
    </xf>
    <xf numFmtId="0" fontId="65" fillId="3" borderId="0" xfId="15" applyFont="1" applyFill="1" applyAlignment="1">
      <alignment horizontal="right" vertical="center"/>
    </xf>
    <xf numFmtId="0" fontId="65" fillId="3" borderId="0" xfId="15" applyFont="1" applyFill="1" applyAlignment="1">
      <alignment vertical="center" wrapText="1"/>
    </xf>
    <xf numFmtId="4" fontId="70" fillId="3" borderId="0" xfId="4" applyNumberFormat="1" applyFont="1" applyFill="1" applyAlignment="1">
      <alignment vertical="center" wrapText="1"/>
    </xf>
    <xf numFmtId="0" fontId="71" fillId="3" borderId="0" xfId="8" applyFont="1" applyFill="1" applyAlignment="1">
      <alignment horizontal="left" vertical="center" wrapText="1"/>
    </xf>
    <xf numFmtId="49" fontId="71" fillId="3" borderId="0" xfId="8" applyNumberFormat="1" applyFont="1" applyFill="1" applyAlignment="1">
      <alignment horizontal="right" vertical="center"/>
    </xf>
    <xf numFmtId="0" fontId="70" fillId="3" borderId="0" xfId="4" applyFont="1" applyFill="1" applyAlignment="1">
      <alignment wrapText="1"/>
    </xf>
    <xf numFmtId="0" fontId="70" fillId="3" borderId="0" xfId="4" applyFont="1" applyFill="1" applyAlignment="1">
      <alignment vertical="center" wrapText="1"/>
    </xf>
    <xf numFmtId="4" fontId="71" fillId="3" borderId="0" xfId="15" applyNumberFormat="1" applyFont="1" applyFill="1" applyAlignment="1">
      <alignment vertical="center"/>
    </xf>
    <xf numFmtId="2" fontId="65" fillId="3" borderId="0" xfId="15" applyNumberFormat="1" applyFont="1" applyFill="1" applyAlignment="1">
      <alignment vertical="center"/>
    </xf>
    <xf numFmtId="2" fontId="65" fillId="3" borderId="0" xfId="15" applyNumberFormat="1" applyFont="1" applyFill="1" applyAlignment="1">
      <alignment horizontal="right" vertical="center"/>
    </xf>
    <xf numFmtId="0" fontId="72" fillId="3" borderId="0" xfId="15" applyFont="1" applyFill="1" applyAlignment="1">
      <alignment vertical="top"/>
    </xf>
    <xf numFmtId="4" fontId="65" fillId="3" borderId="0" xfId="15" applyNumberFormat="1" applyFont="1" applyFill="1" applyAlignment="1">
      <alignment vertical="center"/>
    </xf>
    <xf numFmtId="165" fontId="72" fillId="3" borderId="0" xfId="15" applyNumberFormat="1" applyFont="1" applyFill="1" applyAlignment="1">
      <alignment vertical="center"/>
    </xf>
    <xf numFmtId="4" fontId="67" fillId="3" borderId="0" xfId="15" applyNumberFormat="1" applyFont="1" applyFill="1" applyAlignment="1">
      <alignment vertical="center"/>
    </xf>
    <xf numFmtId="0" fontId="71" fillId="3" borderId="0" xfId="15" applyFont="1" applyFill="1" applyAlignment="1">
      <alignment vertical="center" wrapText="1"/>
    </xf>
    <xf numFmtId="165" fontId="67" fillId="3" borderId="0" xfId="15" applyNumberFormat="1" applyFont="1" applyFill="1" applyAlignment="1">
      <alignment vertical="center"/>
    </xf>
    <xf numFmtId="4" fontId="67" fillId="3" borderId="0" xfId="15" applyNumberFormat="1" applyFont="1" applyFill="1" applyAlignment="1">
      <alignment horizontal="right" vertical="center"/>
    </xf>
    <xf numFmtId="4" fontId="72" fillId="3" borderId="12" xfId="15" applyNumberFormat="1" applyFont="1" applyFill="1" applyBorder="1" applyAlignment="1">
      <alignment vertical="center"/>
    </xf>
    <xf numFmtId="4" fontId="71" fillId="3" borderId="12" xfId="15" applyNumberFormat="1" applyFont="1" applyFill="1" applyBorder="1" applyAlignment="1">
      <alignment horizontal="right" vertical="center"/>
    </xf>
    <xf numFmtId="4" fontId="71" fillId="3" borderId="12" xfId="15" applyNumberFormat="1" applyFont="1" applyFill="1" applyBorder="1" applyAlignment="1">
      <alignment vertical="center"/>
    </xf>
    <xf numFmtId="4" fontId="71" fillId="3" borderId="33" xfId="15" applyNumberFormat="1" applyFont="1" applyFill="1" applyBorder="1" applyAlignment="1">
      <alignment vertical="center"/>
    </xf>
    <xf numFmtId="4" fontId="67" fillId="3" borderId="12" xfId="15" applyNumberFormat="1" applyFont="1" applyFill="1" applyBorder="1" applyAlignment="1">
      <alignment horizontal="right" vertical="center"/>
    </xf>
    <xf numFmtId="4" fontId="67" fillId="3" borderId="12" xfId="15" applyNumberFormat="1" applyFont="1" applyFill="1" applyBorder="1" applyAlignment="1">
      <alignment vertical="center"/>
    </xf>
    <xf numFmtId="4" fontId="72" fillId="3" borderId="12" xfId="15" applyNumberFormat="1" applyFont="1" applyFill="1" applyBorder="1" applyAlignment="1">
      <alignment horizontal="right" vertical="center"/>
    </xf>
    <xf numFmtId="4" fontId="72" fillId="3" borderId="12" xfId="15" applyNumberFormat="1" applyFont="1" applyFill="1" applyBorder="1" applyAlignment="1">
      <alignment vertical="center" wrapText="1"/>
    </xf>
    <xf numFmtId="0" fontId="72" fillId="3" borderId="12" xfId="15" applyFont="1" applyFill="1" applyBorder="1" applyAlignment="1">
      <alignment horizontal="left" vertical="center" wrapText="1"/>
    </xf>
    <xf numFmtId="0" fontId="71" fillId="3" borderId="0" xfId="15" applyFont="1" applyFill="1" applyAlignment="1">
      <alignment vertical="top"/>
    </xf>
    <xf numFmtId="4" fontId="71" fillId="3" borderId="33" xfId="15" applyNumberFormat="1" applyFont="1" applyFill="1" applyBorder="1" applyAlignment="1">
      <alignment horizontal="right" vertical="center"/>
    </xf>
    <xf numFmtId="4" fontId="71" fillId="3" borderId="33" xfId="15" applyNumberFormat="1" applyFont="1" applyFill="1" applyBorder="1" applyAlignment="1">
      <alignment vertical="center" wrapText="1"/>
    </xf>
    <xf numFmtId="49" fontId="71" fillId="3" borderId="34" xfId="15" applyNumberFormat="1" applyFont="1" applyFill="1" applyBorder="1" applyAlignment="1">
      <alignment horizontal="left" vertical="center" wrapText="1"/>
    </xf>
    <xf numFmtId="4" fontId="72" fillId="3" borderId="15" xfId="15" applyNumberFormat="1" applyFont="1" applyFill="1" applyBorder="1" applyAlignment="1">
      <alignment horizontal="right" vertical="center"/>
    </xf>
    <xf numFmtId="4" fontId="72" fillId="3" borderId="13" xfId="15" applyNumberFormat="1" applyFont="1" applyFill="1" applyBorder="1" applyAlignment="1">
      <alignment horizontal="right" vertical="center"/>
    </xf>
    <xf numFmtId="0" fontId="72" fillId="3" borderId="16" xfId="15" applyFont="1" applyFill="1" applyBorder="1" applyAlignment="1">
      <alignment horizontal="justify" vertical="center"/>
    </xf>
    <xf numFmtId="4" fontId="71" fillId="3" borderId="13" xfId="15" applyNumberFormat="1" applyFont="1" applyFill="1" applyBorder="1" applyAlignment="1">
      <alignment horizontal="right" vertical="center"/>
    </xf>
    <xf numFmtId="0" fontId="71" fillId="3" borderId="35" xfId="15" applyFont="1" applyFill="1" applyBorder="1" applyAlignment="1">
      <alignment vertical="center" wrapText="1"/>
    </xf>
    <xf numFmtId="4" fontId="71" fillId="3" borderId="17" xfId="15" applyNumberFormat="1" applyFont="1" applyFill="1" applyBorder="1" applyAlignment="1">
      <alignment horizontal="right" vertical="center"/>
    </xf>
    <xf numFmtId="0" fontId="71" fillId="3" borderId="36" xfId="15" applyFont="1" applyFill="1" applyBorder="1" applyAlignment="1">
      <alignment vertical="center" wrapText="1"/>
    </xf>
    <xf numFmtId="49" fontId="72" fillId="3" borderId="12" xfId="15" applyNumberFormat="1" applyFont="1" applyFill="1" applyBorder="1" applyAlignment="1">
      <alignment horizontal="justify" vertical="center"/>
    </xf>
    <xf numFmtId="0" fontId="71" fillId="3" borderId="0" xfId="15" applyFont="1" applyFill="1" applyAlignment="1">
      <alignment vertical="center"/>
    </xf>
    <xf numFmtId="4" fontId="71" fillId="3" borderId="17" xfId="15" applyNumberFormat="1" applyFont="1" applyFill="1" applyBorder="1" applyAlignment="1">
      <alignment vertical="center" wrapText="1"/>
    </xf>
    <xf numFmtId="0" fontId="72" fillId="3" borderId="0" xfId="15" applyFont="1" applyFill="1" applyAlignment="1">
      <alignment vertical="center"/>
    </xf>
    <xf numFmtId="4" fontId="72" fillId="3" borderId="13" xfId="15" applyNumberFormat="1" applyFont="1" applyFill="1" applyBorder="1" applyAlignment="1">
      <alignment vertical="center" wrapText="1"/>
    </xf>
    <xf numFmtId="0" fontId="72" fillId="3" borderId="13" xfId="15" applyFont="1" applyFill="1" applyBorder="1" applyAlignment="1">
      <alignment horizontal="left" vertical="center" wrapText="1"/>
    </xf>
    <xf numFmtId="4" fontId="78" fillId="3" borderId="34" xfId="15" applyNumberFormat="1" applyFont="1" applyFill="1" applyBorder="1" applyAlignment="1">
      <alignment horizontal="right" vertical="center"/>
    </xf>
    <xf numFmtId="4" fontId="78" fillId="3" borderId="13" xfId="15" applyNumberFormat="1" applyFont="1" applyFill="1" applyBorder="1" applyAlignment="1">
      <alignment horizontal="right" vertical="center"/>
    </xf>
    <xf numFmtId="4" fontId="78" fillId="3" borderId="37" xfId="15" applyNumberFormat="1" applyFont="1" applyFill="1" applyBorder="1" applyAlignment="1">
      <alignment horizontal="right" vertical="center"/>
    </xf>
    <xf numFmtId="0" fontId="71" fillId="3" borderId="34" xfId="15" applyFont="1" applyFill="1" applyBorder="1" applyAlignment="1">
      <alignment vertical="center" wrapText="1"/>
    </xf>
    <xf numFmtId="4" fontId="78" fillId="3" borderId="36" xfId="15" applyNumberFormat="1" applyFont="1" applyFill="1" applyBorder="1" applyAlignment="1">
      <alignment horizontal="right" vertical="center"/>
    </xf>
    <xf numFmtId="4" fontId="71" fillId="3" borderId="17" xfId="15" applyNumberFormat="1" applyFont="1" applyFill="1" applyBorder="1" applyAlignment="1">
      <alignment vertical="center"/>
    </xf>
    <xf numFmtId="4" fontId="78" fillId="3" borderId="17" xfId="15" applyNumberFormat="1" applyFont="1" applyFill="1" applyBorder="1" applyAlignment="1">
      <alignment horizontal="right" vertical="center"/>
    </xf>
    <xf numFmtId="4" fontId="72" fillId="3" borderId="36" xfId="15" applyNumberFormat="1" applyFont="1" applyFill="1" applyBorder="1" applyAlignment="1">
      <alignment vertical="center"/>
    </xf>
    <xf numFmtId="4" fontId="71" fillId="3" borderId="13" xfId="15" applyNumberFormat="1" applyFont="1" applyFill="1" applyBorder="1" applyAlignment="1">
      <alignment vertical="center"/>
    </xf>
    <xf numFmtId="4" fontId="71" fillId="3" borderId="19" xfId="15" applyNumberFormat="1" applyFont="1" applyFill="1" applyBorder="1" applyAlignment="1">
      <alignment vertical="center"/>
    </xf>
    <xf numFmtId="4" fontId="71" fillId="3" borderId="13" xfId="15" applyNumberFormat="1" applyFont="1" applyFill="1" applyBorder="1" applyAlignment="1">
      <alignment vertical="center" wrapText="1"/>
    </xf>
    <xf numFmtId="0" fontId="71" fillId="3" borderId="13" xfId="15" applyFont="1" applyFill="1" applyBorder="1" applyAlignment="1">
      <alignment vertical="center" wrapText="1"/>
    </xf>
    <xf numFmtId="0" fontId="71" fillId="3" borderId="33" xfId="15" applyFont="1" applyFill="1" applyBorder="1" applyAlignment="1">
      <alignment vertical="center" wrapText="1"/>
    </xf>
    <xf numFmtId="0" fontId="71" fillId="3" borderId="17" xfId="15" applyFont="1" applyFill="1" applyBorder="1" applyAlignment="1">
      <alignment vertical="center" wrapText="1"/>
    </xf>
    <xf numFmtId="4" fontId="72" fillId="3" borderId="13" xfId="15" applyNumberFormat="1" applyFont="1" applyFill="1" applyBorder="1" applyAlignment="1">
      <alignment vertical="center"/>
    </xf>
    <xf numFmtId="4" fontId="72" fillId="3" borderId="33" xfId="15" applyNumberFormat="1" applyFont="1" applyFill="1" applyBorder="1" applyAlignment="1">
      <alignment vertical="center"/>
    </xf>
    <xf numFmtId="49" fontId="72" fillId="3" borderId="33" xfId="15" applyNumberFormat="1" applyFont="1" applyFill="1" applyBorder="1" applyAlignment="1">
      <alignment horizontal="left" vertical="center" wrapText="1"/>
    </xf>
    <xf numFmtId="4" fontId="71" fillId="3" borderId="19" xfId="15" applyNumberFormat="1" applyFont="1" applyFill="1" applyBorder="1" applyAlignment="1">
      <alignment vertical="center" wrapText="1"/>
    </xf>
    <xf numFmtId="4" fontId="71" fillId="3" borderId="31" xfId="15" applyNumberFormat="1" applyFont="1" applyFill="1" applyBorder="1" applyAlignment="1">
      <alignment vertical="center" wrapText="1"/>
    </xf>
    <xf numFmtId="4" fontId="72" fillId="3" borderId="17" xfId="15" applyNumberFormat="1" applyFont="1" applyFill="1" applyBorder="1" applyAlignment="1">
      <alignment vertical="center"/>
    </xf>
    <xf numFmtId="49" fontId="72" fillId="3" borderId="36" xfId="15" applyNumberFormat="1" applyFont="1" applyFill="1" applyBorder="1" applyAlignment="1">
      <alignment horizontal="left" vertical="center" wrapText="1"/>
    </xf>
    <xf numFmtId="49" fontId="72" fillId="3" borderId="16" xfId="15" applyNumberFormat="1" applyFont="1" applyFill="1" applyBorder="1" applyAlignment="1">
      <alignment horizontal="left" vertical="center" wrapText="1"/>
    </xf>
    <xf numFmtId="49" fontId="72" fillId="3" borderId="13" xfId="15" applyNumberFormat="1" applyFont="1" applyFill="1" applyBorder="1" applyAlignment="1">
      <alignment horizontal="left" vertical="center" wrapText="1"/>
    </xf>
    <xf numFmtId="0" fontId="72" fillId="3" borderId="36" xfId="15" applyFont="1" applyFill="1" applyBorder="1" applyAlignment="1">
      <alignment horizontal="left" vertical="center" wrapText="1"/>
    </xf>
    <xf numFmtId="0" fontId="80" fillId="3" borderId="0" xfId="15" applyFont="1" applyFill="1" applyAlignment="1">
      <alignment vertical="center"/>
    </xf>
    <xf numFmtId="0" fontId="81" fillId="3" borderId="0" xfId="15" applyFont="1" applyFill="1" applyAlignment="1">
      <alignment horizontal="left" vertical="center"/>
    </xf>
    <xf numFmtId="4" fontId="65" fillId="3" borderId="13" xfId="15" applyNumberFormat="1" applyFont="1" applyFill="1" applyBorder="1" applyAlignment="1">
      <alignment vertical="center"/>
    </xf>
    <xf numFmtId="4" fontId="65" fillId="3" borderId="17" xfId="15" applyNumberFormat="1" applyFont="1" applyFill="1" applyBorder="1" applyAlignment="1">
      <alignment vertical="center"/>
    </xf>
    <xf numFmtId="4" fontId="71" fillId="3" borderId="31" xfId="15" applyNumberFormat="1" applyFont="1" applyFill="1" applyBorder="1" applyAlignment="1">
      <alignment vertical="center"/>
    </xf>
    <xf numFmtId="0" fontId="72" fillId="3" borderId="33" xfId="15" applyFont="1" applyFill="1" applyBorder="1" applyAlignment="1">
      <alignment vertical="center" wrapText="1"/>
    </xf>
    <xf numFmtId="2" fontId="71" fillId="3" borderId="0" xfId="15" applyNumberFormat="1" applyFont="1" applyFill="1" applyAlignment="1">
      <alignment vertical="center"/>
    </xf>
    <xf numFmtId="0" fontId="72" fillId="3" borderId="12" xfId="15" applyFont="1" applyFill="1" applyBorder="1" applyAlignment="1">
      <alignment vertical="center" wrapText="1"/>
    </xf>
    <xf numFmtId="2" fontId="80" fillId="3" borderId="0" xfId="15" applyNumberFormat="1" applyFont="1" applyFill="1" applyAlignment="1">
      <alignment vertical="center"/>
    </xf>
    <xf numFmtId="0" fontId="71" fillId="3" borderId="35" xfId="15" applyFont="1" applyFill="1" applyBorder="1" applyAlignment="1">
      <alignment horizontal="left" vertical="center" wrapText="1"/>
    </xf>
    <xf numFmtId="2" fontId="72" fillId="3" borderId="0" xfId="15" applyNumberFormat="1" applyFont="1" applyFill="1" applyAlignment="1">
      <alignment vertical="center"/>
    </xf>
    <xf numFmtId="0" fontId="72" fillId="3" borderId="16" xfId="15" applyFont="1" applyFill="1" applyBorder="1" applyAlignment="1">
      <alignment horizontal="left" vertical="center" wrapText="1"/>
    </xf>
    <xf numFmtId="0" fontId="67" fillId="3" borderId="0" xfId="15" applyFont="1" applyFill="1" applyAlignment="1">
      <alignment vertical="center"/>
    </xf>
    <xf numFmtId="2" fontId="67" fillId="3" borderId="0" xfId="15" applyNumberFormat="1" applyFont="1" applyFill="1" applyAlignment="1">
      <alignment vertical="center"/>
    </xf>
    <xf numFmtId="4" fontId="67" fillId="3" borderId="13" xfId="15" applyNumberFormat="1" applyFont="1" applyFill="1" applyBorder="1" applyAlignment="1">
      <alignment vertical="center"/>
    </xf>
    <xf numFmtId="49" fontId="67" fillId="3" borderId="16" xfId="15" applyNumberFormat="1" applyFont="1" applyFill="1" applyBorder="1" applyAlignment="1">
      <alignment horizontal="left" vertical="center" wrapText="1"/>
    </xf>
    <xf numFmtId="4" fontId="65" fillId="3" borderId="33" xfId="15" applyNumberFormat="1" applyFont="1" applyFill="1" applyBorder="1" applyAlignment="1">
      <alignment vertical="center"/>
    </xf>
    <xf numFmtId="4" fontId="82" fillId="3" borderId="12" xfId="15" applyNumberFormat="1" applyFont="1" applyFill="1" applyBorder="1" applyAlignment="1">
      <alignment vertical="center"/>
    </xf>
    <xf numFmtId="0" fontId="67" fillId="3" borderId="16" xfId="15" applyFont="1" applyFill="1" applyBorder="1" applyAlignment="1">
      <alignment horizontal="left" vertical="center" wrapText="1"/>
    </xf>
    <xf numFmtId="0" fontId="67" fillId="3" borderId="0" xfId="15" applyFont="1" applyFill="1" applyAlignment="1">
      <alignment vertical="center" wrapText="1"/>
    </xf>
    <xf numFmtId="0" fontId="67" fillId="3" borderId="12" xfId="15" applyFont="1" applyFill="1" applyBorder="1" applyAlignment="1">
      <alignment horizontal="left" vertical="center" wrapText="1"/>
    </xf>
    <xf numFmtId="4" fontId="67" fillId="3" borderId="17" xfId="15" applyNumberFormat="1" applyFont="1" applyFill="1" applyBorder="1" applyAlignment="1">
      <alignment vertical="center"/>
    </xf>
    <xf numFmtId="0" fontId="67" fillId="3" borderId="36" xfId="15" applyFont="1" applyFill="1" applyBorder="1" applyAlignment="1">
      <alignment horizontal="left" vertical="center" wrapText="1"/>
    </xf>
    <xf numFmtId="4" fontId="65" fillId="3" borderId="13" xfId="15" applyNumberFormat="1" applyFont="1" applyFill="1" applyBorder="1" applyAlignment="1">
      <alignment horizontal="right" vertical="center"/>
    </xf>
    <xf numFmtId="4" fontId="71" fillId="3" borderId="37" xfId="15" applyNumberFormat="1" applyFont="1" applyFill="1" applyBorder="1" applyAlignment="1">
      <alignment horizontal="right" vertical="center"/>
    </xf>
    <xf numFmtId="4" fontId="65" fillId="3" borderId="34" xfId="15" applyNumberFormat="1" applyFont="1" applyFill="1" applyBorder="1" applyAlignment="1">
      <alignment horizontal="right" vertical="center"/>
    </xf>
    <xf numFmtId="4" fontId="65" fillId="3" borderId="37" xfId="15" applyNumberFormat="1" applyFont="1" applyFill="1" applyBorder="1" applyAlignment="1">
      <alignment horizontal="right" vertical="center"/>
    </xf>
    <xf numFmtId="0" fontId="72" fillId="3" borderId="34" xfId="15" applyFont="1" applyFill="1" applyBorder="1" applyAlignment="1">
      <alignment vertical="center" wrapText="1"/>
    </xf>
    <xf numFmtId="4" fontId="72" fillId="3" borderId="40" xfId="15" applyNumberFormat="1" applyFont="1" applyFill="1" applyBorder="1" applyAlignment="1">
      <alignment vertical="center"/>
    </xf>
    <xf numFmtId="4" fontId="72" fillId="3" borderId="35" xfId="15" applyNumberFormat="1" applyFont="1" applyFill="1" applyBorder="1" applyAlignment="1">
      <alignment vertical="center"/>
    </xf>
    <xf numFmtId="0" fontId="67" fillId="3" borderId="34" xfId="15" applyFont="1" applyFill="1" applyBorder="1" applyAlignment="1">
      <alignment horizontal="left" vertical="center" wrapText="1"/>
    </xf>
    <xf numFmtId="4" fontId="65" fillId="3" borderId="19" xfId="15" applyNumberFormat="1" applyFont="1" applyFill="1" applyBorder="1" applyAlignment="1">
      <alignment horizontal="right" vertical="center"/>
    </xf>
    <xf numFmtId="0" fontId="65" fillId="3" borderId="34" xfId="15" applyFont="1" applyFill="1" applyBorder="1" applyAlignment="1">
      <alignment vertical="center" wrapText="1"/>
    </xf>
    <xf numFmtId="4" fontId="65" fillId="3" borderId="35" xfId="15" applyNumberFormat="1" applyFont="1" applyFill="1" applyBorder="1" applyAlignment="1">
      <alignment vertical="center"/>
    </xf>
    <xf numFmtId="0" fontId="65" fillId="3" borderId="33" xfId="15" applyFont="1" applyFill="1" applyBorder="1" applyAlignment="1">
      <alignment vertical="center" wrapText="1"/>
    </xf>
    <xf numFmtId="4" fontId="65" fillId="3" borderId="41" xfId="15" applyNumberFormat="1" applyFont="1" applyFill="1" applyBorder="1" applyAlignment="1">
      <alignment vertical="center"/>
    </xf>
    <xf numFmtId="4" fontId="65" fillId="3" borderId="36" xfId="15" applyNumberFormat="1" applyFont="1" applyFill="1" applyBorder="1" applyAlignment="1">
      <alignment vertical="center"/>
    </xf>
    <xf numFmtId="4" fontId="65" fillId="3" borderId="31" xfId="15" applyNumberFormat="1" applyFont="1" applyFill="1" applyBorder="1" applyAlignment="1">
      <alignment vertical="center"/>
    </xf>
    <xf numFmtId="0" fontId="65" fillId="3" borderId="17" xfId="15" applyFont="1" applyFill="1" applyBorder="1" applyAlignment="1">
      <alignment vertical="center" wrapText="1"/>
    </xf>
    <xf numFmtId="4" fontId="67" fillId="3" borderId="41" xfId="15" applyNumberFormat="1" applyFont="1" applyFill="1" applyBorder="1" applyAlignment="1">
      <alignment vertical="center"/>
    </xf>
    <xf numFmtId="0" fontId="67" fillId="3" borderId="17" xfId="15" applyFont="1" applyFill="1" applyBorder="1" applyAlignment="1">
      <alignment horizontal="left" vertical="center" wrapText="1"/>
    </xf>
    <xf numFmtId="4" fontId="67" fillId="3" borderId="33" xfId="15" applyNumberFormat="1" applyFont="1" applyFill="1" applyBorder="1" applyAlignment="1">
      <alignment horizontal="right" vertical="center"/>
    </xf>
    <xf numFmtId="0" fontId="74" fillId="3" borderId="0" xfId="15" applyFont="1" applyFill="1"/>
    <xf numFmtId="0" fontId="74" fillId="3" borderId="0" xfId="15" applyFont="1" applyFill="1" applyAlignment="1">
      <alignment horizontal="center"/>
    </xf>
    <xf numFmtId="0" fontId="74" fillId="3" borderId="12" xfId="15" applyFont="1" applyFill="1" applyBorder="1" applyAlignment="1">
      <alignment horizontal="center"/>
    </xf>
    <xf numFmtId="0" fontId="74" fillId="3" borderId="14" xfId="15" applyFont="1" applyFill="1" applyBorder="1" applyAlignment="1">
      <alignment horizontal="center"/>
    </xf>
    <xf numFmtId="0" fontId="83" fillId="3" borderId="0" xfId="15" applyFont="1" applyFill="1"/>
    <xf numFmtId="0" fontId="75" fillId="3" borderId="0" xfId="15" applyFont="1" applyFill="1" applyAlignment="1">
      <alignment horizontal="center" vertical="center" wrapText="1"/>
    </xf>
    <xf numFmtId="4" fontId="75" fillId="3" borderId="0" xfId="15" applyNumberFormat="1" applyFont="1" applyFill="1" applyAlignment="1">
      <alignment horizontal="center" vertical="center" wrapText="1"/>
    </xf>
    <xf numFmtId="0" fontId="75" fillId="3" borderId="17" xfId="15" applyFont="1" applyFill="1" applyBorder="1" applyAlignment="1">
      <alignment horizontal="center" vertical="center" wrapText="1"/>
    </xf>
    <xf numFmtId="0" fontId="75" fillId="3" borderId="41" xfId="15" applyFont="1" applyFill="1" applyBorder="1" applyAlignment="1">
      <alignment horizontal="center" vertical="center" wrapText="1"/>
    </xf>
    <xf numFmtId="0" fontId="79" fillId="3" borderId="0" xfId="4" applyFont="1" applyFill="1" applyAlignment="1">
      <alignment horizontal="center" vertical="center" wrapText="1"/>
    </xf>
    <xf numFmtId="0" fontId="85" fillId="3" borderId="0" xfId="4" applyFont="1" applyFill="1"/>
    <xf numFmtId="0" fontId="80" fillId="3" borderId="0" xfId="15" applyFont="1" applyFill="1"/>
    <xf numFmtId="0" fontId="71" fillId="3" borderId="0" xfId="15" applyFont="1" applyFill="1" applyAlignment="1">
      <alignment horizontal="right"/>
    </xf>
    <xf numFmtId="0" fontId="80" fillId="3" borderId="0" xfId="15" applyFont="1" applyFill="1" applyAlignment="1">
      <alignment horizontal="left"/>
    </xf>
    <xf numFmtId="0" fontId="70" fillId="3" borderId="0" xfId="4" applyFont="1" applyFill="1" applyAlignment="1">
      <alignment horizontal="center"/>
    </xf>
    <xf numFmtId="0" fontId="65" fillId="3" borderId="0" xfId="15" applyFont="1" applyFill="1" applyAlignment="1">
      <alignment horizontal="center"/>
    </xf>
    <xf numFmtId="0" fontId="66" fillId="3" borderId="0" xfId="15" applyFont="1" applyFill="1" applyAlignment="1">
      <alignment horizontal="center"/>
    </xf>
    <xf numFmtId="0" fontId="67" fillId="3" borderId="0" xfId="15" applyFont="1" applyFill="1" applyAlignment="1">
      <alignment horizontal="center"/>
    </xf>
    <xf numFmtId="0" fontId="88" fillId="3" borderId="0" xfId="15" applyFont="1" applyFill="1" applyAlignment="1">
      <alignment horizontal="left"/>
    </xf>
    <xf numFmtId="0" fontId="66" fillId="3" borderId="0" xfId="15" applyFont="1" applyFill="1" applyAlignment="1">
      <alignment horizontal="left"/>
    </xf>
    <xf numFmtId="0" fontId="89" fillId="3" borderId="0" xfId="4" applyFont="1" applyFill="1"/>
    <xf numFmtId="0" fontId="76" fillId="3" borderId="0" xfId="4" applyFont="1" applyFill="1" applyAlignment="1">
      <alignment wrapText="1"/>
    </xf>
    <xf numFmtId="0" fontId="65" fillId="3" borderId="0" xfId="15" applyFont="1" applyFill="1" applyAlignment="1">
      <alignment horizontal="left"/>
    </xf>
    <xf numFmtId="0" fontId="90" fillId="3" borderId="0" xfId="15" applyFont="1" applyFill="1" applyAlignment="1">
      <alignment horizontal="left"/>
    </xf>
    <xf numFmtId="0" fontId="91" fillId="3" borderId="0" xfId="4" applyFont="1" applyFill="1"/>
    <xf numFmtId="0" fontId="93" fillId="3" borderId="0" xfId="17" applyFont="1" applyFill="1"/>
    <xf numFmtId="0" fontId="65" fillId="3" borderId="0" xfId="32" applyFont="1" applyFill="1"/>
    <xf numFmtId="0" fontId="94" fillId="3" borderId="0" xfId="32" applyFont="1" applyFill="1"/>
    <xf numFmtId="0" fontId="78" fillId="3" borderId="0" xfId="1" applyFont="1" applyFill="1" applyAlignment="1">
      <alignment horizontal="right"/>
    </xf>
    <xf numFmtId="0" fontId="78" fillId="3" borderId="0" xfId="1" applyFont="1" applyFill="1"/>
    <xf numFmtId="0" fontId="76" fillId="3" borderId="0" xfId="4" applyFont="1" applyFill="1"/>
    <xf numFmtId="0" fontId="78" fillId="3" borderId="0" xfId="1" applyFont="1" applyFill="1" applyAlignment="1">
      <alignment horizontal="center"/>
    </xf>
    <xf numFmtId="0" fontId="65" fillId="3" borderId="0" xfId="32" applyFont="1" applyFill="1" applyAlignment="1">
      <alignment horizontal="left" vertical="center" wrapText="1"/>
    </xf>
    <xf numFmtId="0" fontId="95" fillId="3" borderId="0" xfId="17" applyFont="1" applyFill="1"/>
    <xf numFmtId="0" fontId="96" fillId="3" borderId="0" xfId="8" applyFont="1" applyFill="1"/>
    <xf numFmtId="0" fontId="93" fillId="3" borderId="0" xfId="17" applyFont="1" applyFill="1" applyAlignment="1">
      <alignment vertical="center"/>
    </xf>
    <xf numFmtId="0" fontId="78" fillId="3" borderId="0" xfId="1" applyFont="1" applyFill="1" applyAlignment="1">
      <alignment vertical="center"/>
    </xf>
    <xf numFmtId="0" fontId="97" fillId="3" borderId="0" xfId="4" applyFont="1" applyFill="1" applyAlignment="1">
      <alignment wrapText="1"/>
    </xf>
    <xf numFmtId="0" fontId="98" fillId="3" borderId="0" xfId="8" applyFont="1" applyFill="1" applyAlignment="1">
      <alignment horizontal="left" wrapText="1"/>
    </xf>
    <xf numFmtId="49" fontId="99" fillId="3" borderId="0" xfId="8" applyNumberFormat="1" applyFont="1" applyFill="1" applyAlignment="1">
      <alignment horizontal="center"/>
    </xf>
    <xf numFmtId="49" fontId="99" fillId="3" borderId="0" xfId="8" applyNumberFormat="1" applyFont="1" applyFill="1" applyAlignment="1">
      <alignment horizontal="center" vertical="top"/>
    </xf>
    <xf numFmtId="49" fontId="98" fillId="3" borderId="0" xfId="8" applyNumberFormat="1" applyFont="1" applyFill="1" applyAlignment="1">
      <alignment horizontal="left" vertical="center"/>
    </xf>
    <xf numFmtId="4" fontId="71" fillId="3" borderId="0" xfId="8" applyNumberFormat="1" applyFont="1" applyFill="1" applyAlignment="1">
      <alignment horizontal="center" vertical="center"/>
    </xf>
    <xf numFmtId="4" fontId="71" fillId="3" borderId="0" xfId="8" applyNumberFormat="1" applyFont="1" applyFill="1" applyAlignment="1">
      <alignment vertical="center"/>
    </xf>
    <xf numFmtId="4" fontId="71" fillId="3" borderId="0" xfId="8" applyNumberFormat="1" applyFont="1" applyFill="1" applyAlignment="1">
      <alignment horizontal="left" vertical="center" indent="1"/>
    </xf>
    <xf numFmtId="0" fontId="84" fillId="3" borderId="0" xfId="4" applyFont="1" applyFill="1" applyAlignment="1">
      <alignment vertical="center" wrapText="1"/>
    </xf>
    <xf numFmtId="0" fontId="77" fillId="3" borderId="0" xfId="15" applyFont="1" applyFill="1" applyAlignment="1">
      <alignment vertical="center" wrapText="1"/>
    </xf>
    <xf numFmtId="0" fontId="84" fillId="3" borderId="0" xfId="4" applyFont="1" applyFill="1" applyAlignment="1">
      <alignment horizontal="center" vertical="center" wrapText="1"/>
    </xf>
    <xf numFmtId="4" fontId="71" fillId="3" borderId="13" xfId="8" applyNumberFormat="1" applyFont="1" applyFill="1" applyBorder="1" applyAlignment="1">
      <alignment horizontal="center" vertical="center"/>
    </xf>
    <xf numFmtId="4" fontId="71" fillId="3" borderId="13" xfId="8" applyNumberFormat="1" applyFont="1" applyFill="1" applyBorder="1" applyAlignment="1">
      <alignment horizontal="right" vertical="center"/>
    </xf>
    <xf numFmtId="4" fontId="71" fillId="3" borderId="13" xfId="8" applyNumberFormat="1" applyFont="1" applyFill="1" applyBorder="1" applyAlignment="1">
      <alignment vertical="center"/>
    </xf>
    <xf numFmtId="4" fontId="71" fillId="3" borderId="19" xfId="8" applyNumberFormat="1" applyFont="1" applyFill="1" applyBorder="1" applyAlignment="1">
      <alignment vertical="center"/>
    </xf>
    <xf numFmtId="4" fontId="71" fillId="3" borderId="13" xfId="8" applyNumberFormat="1" applyFont="1" applyFill="1" applyBorder="1" applyAlignment="1">
      <alignment horizontal="right" vertical="center" indent="1"/>
    </xf>
    <xf numFmtId="4" fontId="71" fillId="3" borderId="34" xfId="8" applyNumberFormat="1" applyFont="1" applyFill="1" applyBorder="1" applyAlignment="1">
      <alignment horizontal="right" vertical="center" indent="1"/>
    </xf>
    <xf numFmtId="4" fontId="71" fillId="3" borderId="33" xfId="8" applyNumberFormat="1" applyFont="1" applyFill="1" applyBorder="1" applyAlignment="1">
      <alignment horizontal="center" vertical="center"/>
    </xf>
    <xf numFmtId="4" fontId="71" fillId="3" borderId="33" xfId="8" applyNumberFormat="1" applyFont="1" applyFill="1" applyBorder="1" applyAlignment="1">
      <alignment horizontal="right" vertical="center"/>
    </xf>
    <xf numFmtId="4" fontId="71" fillId="3" borderId="33" xfId="8" applyNumberFormat="1" applyFont="1" applyFill="1" applyBorder="1" applyAlignment="1">
      <alignment vertical="center"/>
    </xf>
    <xf numFmtId="4" fontId="71" fillId="3" borderId="33" xfId="8" applyNumberFormat="1" applyFont="1" applyFill="1" applyBorder="1" applyAlignment="1">
      <alignment horizontal="right" vertical="center" indent="1"/>
    </xf>
    <xf numFmtId="4" fontId="71" fillId="3" borderId="35" xfId="8" applyNumberFormat="1" applyFont="1" applyFill="1" applyBorder="1" applyAlignment="1">
      <alignment horizontal="right" vertical="center" indent="1"/>
    </xf>
    <xf numFmtId="4" fontId="71" fillId="3" borderId="17" xfId="8" applyNumberFormat="1" applyFont="1" applyFill="1" applyBorder="1" applyAlignment="1">
      <alignment horizontal="center" vertical="center"/>
    </xf>
    <xf numFmtId="4" fontId="71" fillId="3" borderId="17" xfId="8" applyNumberFormat="1" applyFont="1" applyFill="1" applyBorder="1" applyAlignment="1">
      <alignment vertical="center"/>
    </xf>
    <xf numFmtId="4" fontId="72" fillId="3" borderId="12" xfId="8" applyNumberFormat="1" applyFont="1" applyFill="1" applyBorder="1" applyAlignment="1">
      <alignment vertical="center"/>
    </xf>
    <xf numFmtId="4" fontId="72" fillId="3" borderId="15" xfId="8" applyNumberFormat="1" applyFont="1" applyFill="1" applyBorder="1" applyAlignment="1">
      <alignment vertical="center"/>
    </xf>
    <xf numFmtId="4" fontId="72" fillId="3" borderId="12" xfId="8" applyNumberFormat="1" applyFont="1" applyFill="1" applyBorder="1" applyAlignment="1">
      <alignment horizontal="right" vertical="center"/>
    </xf>
    <xf numFmtId="4" fontId="72" fillId="3" borderId="16" xfId="8" applyNumberFormat="1" applyFont="1" applyFill="1" applyBorder="1" applyAlignment="1">
      <alignment vertical="center"/>
    </xf>
    <xf numFmtId="4" fontId="71" fillId="3" borderId="34" xfId="8" applyNumberFormat="1" applyFont="1" applyFill="1" applyBorder="1" applyAlignment="1">
      <alignment horizontal="right" vertical="center"/>
    </xf>
    <xf numFmtId="4" fontId="71" fillId="3" borderId="35" xfId="8" applyNumberFormat="1" applyFont="1" applyFill="1" applyBorder="1" applyAlignment="1">
      <alignment horizontal="right" vertical="center"/>
    </xf>
    <xf numFmtId="3" fontId="71" fillId="3" borderId="33" xfId="8" applyNumberFormat="1" applyFont="1" applyFill="1" applyBorder="1" applyAlignment="1">
      <alignment horizontal="center" vertical="center"/>
    </xf>
    <xf numFmtId="3" fontId="71" fillId="3" borderId="17" xfId="8" applyNumberFormat="1" applyFont="1" applyFill="1" applyBorder="1" applyAlignment="1">
      <alignment horizontal="center" vertical="center"/>
    </xf>
    <xf numFmtId="3" fontId="72" fillId="3" borderId="12" xfId="8" applyNumberFormat="1" applyFont="1" applyFill="1" applyBorder="1" applyAlignment="1">
      <alignment horizontal="center" vertical="center"/>
    </xf>
    <xf numFmtId="4" fontId="78" fillId="3" borderId="33" xfId="4" applyNumberFormat="1" applyFont="1" applyFill="1" applyBorder="1" applyAlignment="1">
      <alignment vertical="center"/>
    </xf>
    <xf numFmtId="3" fontId="71" fillId="3" borderId="13" xfId="8" applyNumberFormat="1" applyFont="1" applyFill="1" applyBorder="1" applyAlignment="1">
      <alignment horizontal="center" vertical="center"/>
    </xf>
    <xf numFmtId="4" fontId="71" fillId="3" borderId="31" xfId="8" applyNumberFormat="1" applyFont="1" applyFill="1" applyBorder="1" applyAlignment="1">
      <alignment vertical="center"/>
    </xf>
    <xf numFmtId="4" fontId="71" fillId="3" borderId="37" xfId="8" applyNumberFormat="1" applyFont="1" applyFill="1" applyBorder="1" applyAlignment="1">
      <alignment vertical="center"/>
    </xf>
    <xf numFmtId="4" fontId="71" fillId="3" borderId="40" xfId="8" applyNumberFormat="1" applyFont="1" applyFill="1" applyBorder="1" applyAlignment="1">
      <alignment vertical="center"/>
    </xf>
    <xf numFmtId="4" fontId="71" fillId="3" borderId="41" xfId="8" applyNumberFormat="1" applyFont="1" applyFill="1" applyBorder="1" applyAlignment="1">
      <alignment vertical="center"/>
    </xf>
    <xf numFmtId="0" fontId="73" fillId="3" borderId="0" xfId="4" applyFont="1" applyFill="1"/>
    <xf numFmtId="4" fontId="73" fillId="3" borderId="0" xfId="4" applyNumberFormat="1" applyFont="1" applyFill="1"/>
    <xf numFmtId="3" fontId="72" fillId="3" borderId="12" xfId="8" applyNumberFormat="1" applyFont="1" applyFill="1" applyBorder="1" applyAlignment="1">
      <alignment horizontal="center" vertical="center" wrapText="1"/>
    </xf>
    <xf numFmtId="0" fontId="84" fillId="3" borderId="0" xfId="4" applyFont="1" applyFill="1"/>
    <xf numFmtId="4" fontId="84" fillId="3" borderId="0" xfId="4" applyNumberFormat="1" applyFont="1" applyFill="1"/>
    <xf numFmtId="4" fontId="72" fillId="3" borderId="12" xfId="8" applyNumberFormat="1" applyFont="1" applyFill="1" applyBorder="1" applyAlignment="1">
      <alignment horizontal="right" vertical="center" wrapText="1"/>
    </xf>
    <xf numFmtId="49" fontId="74" fillId="3" borderId="17" xfId="8" applyNumberFormat="1" applyFont="1" applyFill="1" applyBorder="1" applyAlignment="1">
      <alignment horizontal="center" vertical="center" wrapText="1"/>
    </xf>
    <xf numFmtId="0" fontId="100" fillId="3" borderId="12" xfId="8" applyFont="1" applyFill="1" applyBorder="1" applyAlignment="1">
      <alignment horizontal="center" vertical="center" wrapText="1"/>
    </xf>
    <xf numFmtId="2" fontId="71" fillId="3" borderId="12" xfId="8" applyNumberFormat="1" applyFont="1" applyFill="1" applyBorder="1" applyAlignment="1">
      <alignment horizontal="center" vertical="center" wrapText="1"/>
    </xf>
    <xf numFmtId="0" fontId="72" fillId="3" borderId="12" xfId="8" applyFont="1" applyFill="1" applyBorder="1" applyAlignment="1">
      <alignment horizontal="center" vertical="center" wrapText="1"/>
    </xf>
    <xf numFmtId="0" fontId="71" fillId="3" borderId="0" xfId="8" applyFont="1" applyFill="1" applyAlignment="1">
      <alignment horizontal="center" vertical="center" wrapText="1"/>
    </xf>
    <xf numFmtId="0" fontId="65" fillId="3" borderId="0" xfId="15" applyFont="1" applyFill="1" applyAlignment="1">
      <alignment horizontal="left" wrapText="1"/>
    </xf>
    <xf numFmtId="0" fontId="101" fillId="3" borderId="0" xfId="17" applyFont="1" applyFill="1"/>
    <xf numFmtId="0" fontId="15" fillId="0" borderId="0" xfId="33" applyFont="1"/>
    <xf numFmtId="4" fontId="15" fillId="0" borderId="0" xfId="33" applyNumberFormat="1" applyFont="1"/>
    <xf numFmtId="0" fontId="13" fillId="0" borderId="0" xfId="33" applyFont="1"/>
    <xf numFmtId="49" fontId="62" fillId="0" borderId="0" xfId="33" applyNumberFormat="1" applyFont="1" applyAlignment="1">
      <alignment vertical="top" wrapText="1"/>
    </xf>
    <xf numFmtId="49" fontId="15" fillId="0" borderId="0" xfId="33" applyNumberFormat="1" applyFont="1" applyAlignment="1">
      <alignment vertical="top" wrapText="1"/>
    </xf>
    <xf numFmtId="4" fontId="62" fillId="0" borderId="0" xfId="33" applyNumberFormat="1" applyFont="1" applyAlignment="1">
      <alignment horizontal="center" vertical="center" wrapText="1"/>
    </xf>
    <xf numFmtId="4" fontId="62" fillId="0" borderId="43" xfId="33" applyNumberFormat="1" applyFont="1" applyBorder="1" applyAlignment="1">
      <alignment horizontal="center" vertical="center" wrapText="1"/>
    </xf>
    <xf numFmtId="4" fontId="62" fillId="0" borderId="44" xfId="33" applyNumberFormat="1" applyFont="1" applyBorder="1" applyAlignment="1">
      <alignment horizontal="center" vertical="center" wrapText="1"/>
    </xf>
    <xf numFmtId="49" fontId="15" fillId="0" borderId="0" xfId="33" applyNumberFormat="1" applyFont="1" applyAlignment="1">
      <alignment horizontal="right" vertical="top" wrapText="1"/>
    </xf>
    <xf numFmtId="4" fontId="15" fillId="0" borderId="17" xfId="33" applyNumberFormat="1" applyFont="1" applyBorder="1" applyAlignment="1">
      <alignment horizontal="center" vertical="center" wrapText="1"/>
    </xf>
    <xf numFmtId="49" fontId="15" fillId="0" borderId="17" xfId="33" applyNumberFormat="1" applyFont="1" applyBorder="1" applyAlignment="1">
      <alignment horizontal="left" vertical="justify" wrapText="1"/>
    </xf>
    <xf numFmtId="49" fontId="15" fillId="0" borderId="17" xfId="33" applyNumberFormat="1" applyFont="1" applyBorder="1" applyAlignment="1">
      <alignment horizontal="center" vertical="top" wrapText="1"/>
    </xf>
    <xf numFmtId="4" fontId="15" fillId="0" borderId="12" xfId="33" applyNumberFormat="1" applyFont="1" applyBorder="1" applyAlignment="1">
      <alignment horizontal="center" vertical="center" wrapText="1"/>
    </xf>
    <xf numFmtId="49" fontId="15" fillId="0" borderId="12" xfId="33" applyNumberFormat="1" applyFont="1" applyBorder="1" applyAlignment="1">
      <alignment vertical="justify" wrapText="1"/>
    </xf>
    <xf numFmtId="49" fontId="15" fillId="0" borderId="12" xfId="33" applyNumberFormat="1" applyFont="1" applyBorder="1" applyAlignment="1">
      <alignment horizontal="right" vertical="top" wrapText="1"/>
    </xf>
    <xf numFmtId="49" fontId="15" fillId="0" borderId="12" xfId="33" applyNumberFormat="1" applyFont="1" applyBorder="1" applyAlignment="1">
      <alignment horizontal="center" vertical="top" wrapText="1"/>
    </xf>
    <xf numFmtId="4" fontId="62" fillId="0" borderId="12" xfId="33" applyNumberFormat="1" applyFont="1" applyBorder="1" applyAlignment="1">
      <alignment horizontal="center" vertical="center" wrapText="1"/>
    </xf>
    <xf numFmtId="49" fontId="62" fillId="0" borderId="12" xfId="33" applyNumberFormat="1" applyFont="1" applyBorder="1" applyAlignment="1">
      <alignment vertical="justify" wrapText="1"/>
    </xf>
    <xf numFmtId="49" fontId="62" fillId="0" borderId="12" xfId="33" applyNumberFormat="1" applyFont="1" applyBorder="1" applyAlignment="1">
      <alignment horizontal="center" vertical="top" wrapText="1"/>
    </xf>
    <xf numFmtId="49" fontId="15" fillId="0" borderId="12" xfId="33" applyNumberFormat="1" applyFont="1" applyBorder="1" applyAlignment="1">
      <alignment horizontal="right" vertical="justify" wrapText="1"/>
    </xf>
    <xf numFmtId="4" fontId="15" fillId="0" borderId="12" xfId="33" applyNumberFormat="1" applyFont="1" applyBorder="1" applyAlignment="1">
      <alignment horizontal="center" vertical="top" wrapText="1"/>
    </xf>
    <xf numFmtId="4" fontId="62" fillId="0" borderId="12" xfId="33" applyNumberFormat="1" applyFont="1" applyBorder="1" applyAlignment="1">
      <alignment horizontal="center" vertical="top" wrapText="1"/>
    </xf>
    <xf numFmtId="0" fontId="62" fillId="0" borderId="12" xfId="33" applyFont="1" applyBorder="1" applyAlignment="1">
      <alignment horizontal="center" vertical="top" wrapText="1"/>
    </xf>
    <xf numFmtId="4" fontId="15" fillId="0" borderId="0" xfId="33" applyNumberFormat="1" applyFont="1" applyAlignment="1">
      <alignment horizontal="right"/>
    </xf>
    <xf numFmtId="4" fontId="15" fillId="0" borderId="0" xfId="33" applyNumberFormat="1" applyFont="1" applyAlignment="1">
      <alignment horizontal="center"/>
    </xf>
    <xf numFmtId="0" fontId="62" fillId="0" borderId="0" xfId="33" applyFont="1" applyAlignment="1">
      <alignment horizontal="center"/>
    </xf>
    <xf numFmtId="0" fontId="48" fillId="0" borderId="0" xfId="32" applyFont="1"/>
    <xf numFmtId="0" fontId="105" fillId="0" borderId="0" xfId="32" applyFont="1" applyAlignment="1">
      <alignment horizontal="center"/>
    </xf>
    <xf numFmtId="0" fontId="58" fillId="0" borderId="0" xfId="32" applyFont="1"/>
    <xf numFmtId="0" fontId="106" fillId="0" borderId="0" xfId="32" applyFont="1"/>
    <xf numFmtId="0" fontId="15" fillId="0" borderId="0" xfId="1" applyFont="1" applyAlignment="1">
      <alignment horizontal="center" vertical="top"/>
    </xf>
    <xf numFmtId="0" fontId="58" fillId="0" borderId="0" xfId="32" applyFont="1" applyAlignment="1">
      <alignment vertical="top"/>
    </xf>
    <xf numFmtId="0" fontId="58" fillId="0" borderId="0" xfId="8" applyFont="1"/>
    <xf numFmtId="3" fontId="15" fillId="0" borderId="0" xfId="1" applyNumberFormat="1" applyFont="1" applyAlignment="1">
      <alignment horizontal="left"/>
    </xf>
    <xf numFmtId="0" fontId="1" fillId="0" borderId="0" xfId="34" applyAlignment="1">
      <alignment horizontal="left"/>
    </xf>
    <xf numFmtId="0" fontId="15" fillId="0" borderId="0" xfId="1" applyFont="1" applyAlignment="1">
      <alignment horizontal="center"/>
    </xf>
    <xf numFmtId="0" fontId="58" fillId="0" borderId="0" xfId="32" applyFont="1" applyAlignment="1">
      <alignment horizontal="left" vertical="center" wrapText="1"/>
    </xf>
    <xf numFmtId="3" fontId="98" fillId="0" borderId="0" xfId="32" applyNumberFormat="1" applyFont="1"/>
    <xf numFmtId="3" fontId="99" fillId="0" borderId="0" xfId="32" applyNumberFormat="1" applyFont="1" applyAlignment="1">
      <alignment horizontal="right"/>
    </xf>
    <xf numFmtId="3" fontId="98" fillId="0" borderId="0" xfId="32" applyNumberFormat="1" applyFont="1" applyAlignment="1">
      <alignment horizontal="center"/>
    </xf>
    <xf numFmtId="3" fontId="99" fillId="0" borderId="0" xfId="32" applyNumberFormat="1" applyFont="1"/>
    <xf numFmtId="0" fontId="111" fillId="0" borderId="0" xfId="32" applyFont="1"/>
    <xf numFmtId="3" fontId="112" fillId="0" borderId="0" xfId="32" applyNumberFormat="1" applyFont="1"/>
    <xf numFmtId="3" fontId="109" fillId="0" borderId="12" xfId="32" applyNumberFormat="1" applyFont="1" applyBorder="1"/>
    <xf numFmtId="3" fontId="113" fillId="0" borderId="12" xfId="32" applyNumberFormat="1" applyFont="1" applyBorder="1" applyAlignment="1">
      <alignment horizontal="right"/>
    </xf>
    <xf numFmtId="3" fontId="113" fillId="0" borderId="12" xfId="32" applyNumberFormat="1" applyFont="1" applyBorder="1"/>
    <xf numFmtId="0" fontId="115" fillId="0" borderId="0" xfId="32" applyFont="1" applyAlignment="1">
      <alignment horizontal="center" vertical="center" wrapText="1"/>
    </xf>
    <xf numFmtId="0" fontId="115" fillId="0" borderId="12" xfId="32" applyFont="1" applyBorder="1" applyAlignment="1">
      <alignment horizontal="center" vertical="center" wrapText="1"/>
    </xf>
    <xf numFmtId="49" fontId="117" fillId="0" borderId="12" xfId="32" applyNumberFormat="1" applyFont="1" applyBorder="1" applyAlignment="1">
      <alignment horizontal="center" vertical="center" wrapText="1"/>
    </xf>
    <xf numFmtId="0" fontId="117" fillId="0" borderId="12" xfId="32" applyFont="1" applyBorder="1" applyAlignment="1">
      <alignment horizontal="center" vertical="center" wrapText="1"/>
    </xf>
    <xf numFmtId="0" fontId="116" fillId="3" borderId="0" xfId="34" applyFont="1" applyFill="1" applyAlignment="1">
      <alignment horizontal="center" vertical="center"/>
    </xf>
    <xf numFmtId="0" fontId="48" fillId="3" borderId="0" xfId="32" applyFont="1" applyFill="1"/>
    <xf numFmtId="0" fontId="66" fillId="3" borderId="0" xfId="32" applyFont="1" applyFill="1" applyAlignment="1">
      <alignment horizontal="center" vertical="center" wrapText="1"/>
    </xf>
    <xf numFmtId="3" fontId="120" fillId="3" borderId="0" xfId="32" applyNumberFormat="1" applyFont="1" applyFill="1" applyAlignment="1">
      <alignment horizontal="right" vertical="center" wrapText="1"/>
    </xf>
    <xf numFmtId="3" fontId="115" fillId="3" borderId="12" xfId="32" applyNumberFormat="1" applyFont="1" applyFill="1" applyBorder="1" applyAlignment="1">
      <alignment horizontal="right" vertical="center" wrapText="1"/>
    </xf>
    <xf numFmtId="3" fontId="109" fillId="0" borderId="12" xfId="32" applyNumberFormat="1" applyFont="1" applyBorder="1" applyAlignment="1">
      <alignment horizontal="right" vertical="center"/>
    </xf>
    <xf numFmtId="3" fontId="113" fillId="0" borderId="12" xfId="32" applyNumberFormat="1" applyFont="1" applyBorder="1" applyAlignment="1">
      <alignment horizontal="right" vertical="center"/>
    </xf>
    <xf numFmtId="3" fontId="113" fillId="3" borderId="12" xfId="32" applyNumberFormat="1" applyFont="1" applyFill="1" applyBorder="1" applyAlignment="1">
      <alignment horizontal="right" vertical="center"/>
    </xf>
    <xf numFmtId="3" fontId="109" fillId="3" borderId="12" xfId="32" applyNumberFormat="1" applyFont="1" applyFill="1" applyBorder="1" applyAlignment="1">
      <alignment horizontal="right" vertical="center"/>
    </xf>
    <xf numFmtId="0" fontId="121" fillId="3" borderId="12" xfId="32" applyFont="1" applyFill="1" applyBorder="1" applyAlignment="1">
      <alignment vertical="center" wrapText="1"/>
    </xf>
    <xf numFmtId="49" fontId="114" fillId="3" borderId="12" xfId="32" applyNumberFormat="1" applyFont="1" applyFill="1" applyBorder="1" applyAlignment="1">
      <alignment horizontal="center" vertical="center"/>
    </xf>
    <xf numFmtId="0" fontId="122" fillId="0" borderId="0" xfId="32" applyFont="1" applyAlignment="1">
      <alignment horizontal="center" vertical="center" wrapText="1"/>
    </xf>
    <xf numFmtId="0" fontId="122" fillId="0" borderId="12" xfId="32" applyFont="1" applyBorder="1" applyAlignment="1">
      <alignment horizontal="center" vertical="center"/>
    </xf>
    <xf numFmtId="0" fontId="122" fillId="0" borderId="12" xfId="32" applyFont="1" applyBorder="1" applyAlignment="1">
      <alignment horizontal="center" vertical="center" wrapText="1"/>
    </xf>
    <xf numFmtId="0" fontId="52" fillId="0" borderId="0" xfId="32" applyFont="1" applyAlignment="1">
      <alignment horizontal="center" vertical="center"/>
    </xf>
    <xf numFmtId="0" fontId="52" fillId="0" borderId="0" xfId="32" applyFont="1" applyAlignment="1">
      <alignment horizontal="center" vertical="center" wrapText="1"/>
    </xf>
    <xf numFmtId="0" fontId="123" fillId="0" borderId="12" xfId="32" applyFont="1" applyBorder="1" applyAlignment="1">
      <alignment horizontal="center" vertical="center" wrapText="1"/>
    </xf>
    <xf numFmtId="0" fontId="123" fillId="0" borderId="0" xfId="32" applyFont="1" applyAlignment="1">
      <alignment horizontal="center" vertical="center" wrapText="1"/>
    </xf>
    <xf numFmtId="3" fontId="62" fillId="3" borderId="12" xfId="32" applyNumberFormat="1" applyFont="1" applyFill="1" applyBorder="1" applyAlignment="1">
      <alignment horizontal="center" vertical="center" wrapText="1"/>
    </xf>
    <xf numFmtId="3" fontId="62" fillId="3" borderId="12" xfId="32" applyNumberFormat="1" applyFont="1" applyFill="1" applyBorder="1" applyAlignment="1">
      <alignment horizontal="right" vertical="center"/>
    </xf>
    <xf numFmtId="3" fontId="15" fillId="3" borderId="12" xfId="32" applyNumberFormat="1" applyFont="1" applyFill="1" applyBorder="1" applyAlignment="1">
      <alignment horizontal="center" vertical="center" wrapText="1"/>
    </xf>
    <xf numFmtId="3" fontId="15" fillId="3" borderId="12" xfId="32" applyNumberFormat="1" applyFont="1" applyFill="1" applyBorder="1" applyAlignment="1">
      <alignment horizontal="right" vertical="center"/>
    </xf>
    <xf numFmtId="0" fontId="116" fillId="3" borderId="12" xfId="32" applyFont="1" applyFill="1" applyBorder="1" applyAlignment="1">
      <alignment vertical="center" wrapText="1"/>
    </xf>
    <xf numFmtId="3" fontId="124" fillId="3" borderId="0" xfId="32" applyNumberFormat="1" applyFont="1" applyFill="1" applyAlignment="1">
      <alignment horizontal="right" vertical="center" wrapText="1"/>
    </xf>
    <xf numFmtId="3" fontId="15" fillId="3" borderId="12" xfId="32" applyNumberFormat="1" applyFont="1" applyFill="1" applyBorder="1" applyAlignment="1">
      <alignment horizontal="right" vertical="center" wrapText="1"/>
    </xf>
    <xf numFmtId="0" fontId="115" fillId="0" borderId="12" xfId="32" applyFont="1" applyBorder="1" applyAlignment="1">
      <alignment horizontal="center" vertical="center"/>
    </xf>
    <xf numFmtId="0" fontId="41" fillId="0" borderId="0" xfId="32" applyFont="1"/>
    <xf numFmtId="0" fontId="114" fillId="0" borderId="0" xfId="32" applyFont="1" applyAlignment="1">
      <alignment horizontal="center" vertical="center" wrapText="1"/>
    </xf>
    <xf numFmtId="0" fontId="114" fillId="0" borderId="13" xfId="32" applyFont="1" applyBorder="1" applyAlignment="1">
      <alignment horizontal="center" vertical="center" wrapText="1"/>
    </xf>
    <xf numFmtId="0" fontId="119" fillId="0" borderId="13" xfId="32" applyFont="1" applyBorder="1" applyAlignment="1">
      <alignment horizontal="center" vertical="center" wrapText="1"/>
    </xf>
    <xf numFmtId="0" fontId="114" fillId="0" borderId="12" xfId="32" applyFont="1" applyBorder="1" applyAlignment="1">
      <alignment horizontal="center" vertical="center" wrapText="1"/>
    </xf>
    <xf numFmtId="0" fontId="43" fillId="0" borderId="0" xfId="32" applyFont="1"/>
    <xf numFmtId="0" fontId="59" fillId="0" borderId="0" xfId="32" applyFont="1"/>
    <xf numFmtId="0" fontId="60" fillId="0" borderId="0" xfId="32" applyFont="1" applyAlignment="1">
      <alignment horizontal="right" vertical="top"/>
    </xf>
    <xf numFmtId="0" fontId="60" fillId="0" borderId="0" xfId="32" applyFont="1" applyAlignment="1">
      <alignment horizontal="center" vertical="top"/>
    </xf>
    <xf numFmtId="0" fontId="109" fillId="0" borderId="0" xfId="32" applyFont="1" applyAlignment="1">
      <alignment horizontal="center"/>
    </xf>
    <xf numFmtId="0" fontId="128" fillId="0" borderId="0" xfId="32" applyFont="1" applyAlignment="1">
      <alignment horizontal="center"/>
    </xf>
    <xf numFmtId="0" fontId="58" fillId="0" borderId="0" xfId="8" applyFont="1" applyAlignment="1">
      <alignment horizontal="center" vertical="center"/>
    </xf>
    <xf numFmtId="0" fontId="65" fillId="0" borderId="0" xfId="32" applyFont="1"/>
    <xf numFmtId="0" fontId="71" fillId="0" borderId="0" xfId="32" applyFont="1"/>
    <xf numFmtId="0" fontId="99" fillId="0" borderId="0" xfId="32" applyFont="1" applyAlignment="1">
      <alignment horizontal="center" vertical="center"/>
    </xf>
    <xf numFmtId="0" fontId="113" fillId="0" borderId="0" xfId="32" applyFont="1" applyAlignment="1">
      <alignment horizontal="right"/>
    </xf>
    <xf numFmtId="0" fontId="106" fillId="0" borderId="0" xfId="32" applyFont="1" applyAlignment="1">
      <alignment horizontal="left"/>
    </xf>
    <xf numFmtId="0" fontId="58" fillId="0" borderId="0" xfId="32" applyFont="1" applyAlignment="1">
      <alignment horizontal="left"/>
    </xf>
    <xf numFmtId="0" fontId="58" fillId="0" borderId="0" xfId="32" applyFont="1" applyAlignment="1">
      <alignment horizontal="center"/>
    </xf>
    <xf numFmtId="0" fontId="60" fillId="0" borderId="0" xfId="32" applyFont="1" applyAlignment="1">
      <alignment horizontal="right"/>
    </xf>
    <xf numFmtId="0" fontId="113" fillId="0" borderId="0" xfId="32" applyFont="1" applyAlignment="1">
      <alignment horizontal="left"/>
    </xf>
    <xf numFmtId="0" fontId="109" fillId="3" borderId="0" xfId="4" applyFont="1" applyFill="1"/>
    <xf numFmtId="0" fontId="113" fillId="3" borderId="0" xfId="4" applyFont="1" applyFill="1"/>
    <xf numFmtId="4" fontId="113" fillId="3" borderId="0" xfId="4" applyNumberFormat="1" applyFont="1" applyFill="1"/>
    <xf numFmtId="4" fontId="109" fillId="3" borderId="0" xfId="4" applyNumberFormat="1" applyFont="1" applyFill="1"/>
    <xf numFmtId="0" fontId="15" fillId="3" borderId="0" xfId="4" applyFont="1" applyFill="1" applyAlignment="1">
      <alignment horizontal="center" vertical="center"/>
    </xf>
    <xf numFmtId="0" fontId="58" fillId="3" borderId="0" xfId="15" applyFont="1" applyFill="1" applyAlignment="1">
      <alignment vertical="center"/>
    </xf>
    <xf numFmtId="166" fontId="60" fillId="3" borderId="0" xfId="15" applyNumberFormat="1" applyFont="1" applyFill="1" applyAlignment="1">
      <alignment vertical="top"/>
    </xf>
    <xf numFmtId="0" fontId="58" fillId="3" borderId="0" xfId="15" applyFont="1" applyFill="1" applyAlignment="1">
      <alignment vertical="top"/>
    </xf>
    <xf numFmtId="0" fontId="58" fillId="3" borderId="0" xfId="15" applyFont="1" applyFill="1"/>
    <xf numFmtId="0" fontId="130" fillId="3" borderId="19" xfId="15" applyFont="1" applyFill="1" applyBorder="1"/>
    <xf numFmtId="0" fontId="129" fillId="3" borderId="19" xfId="4" applyFont="1" applyFill="1" applyBorder="1"/>
    <xf numFmtId="0" fontId="129" fillId="3" borderId="0" xfId="4" applyFont="1" applyFill="1"/>
    <xf numFmtId="0" fontId="58" fillId="3" borderId="0" xfId="15" applyFont="1" applyFill="1" applyAlignment="1">
      <alignment horizontal="left"/>
    </xf>
    <xf numFmtId="0" fontId="130" fillId="3" borderId="0" xfId="15" applyFont="1" applyFill="1"/>
    <xf numFmtId="0" fontId="58" fillId="3" borderId="0" xfId="15" applyFont="1" applyFill="1" applyAlignment="1">
      <alignment vertical="center" wrapText="1"/>
    </xf>
    <xf numFmtId="0" fontId="18" fillId="3" borderId="0" xfId="4" applyFill="1"/>
    <xf numFmtId="4" fontId="62" fillId="3" borderId="12" xfId="4" applyNumberFormat="1" applyFont="1" applyFill="1" applyBorder="1" applyAlignment="1">
      <alignment vertical="center"/>
    </xf>
    <xf numFmtId="0" fontId="131" fillId="3" borderId="12" xfId="4" applyFont="1" applyFill="1" applyBorder="1" applyAlignment="1">
      <alignment horizontal="right" vertical="center" wrapText="1"/>
    </xf>
    <xf numFmtId="4" fontId="109" fillId="3" borderId="12" xfId="4" applyNumberFormat="1" applyFont="1" applyFill="1" applyBorder="1" applyAlignment="1">
      <alignment horizontal="right" vertical="center"/>
    </xf>
    <xf numFmtId="166" fontId="109" fillId="3" borderId="12" xfId="1" applyNumberFormat="1" applyFont="1" applyFill="1" applyBorder="1" applyAlignment="1">
      <alignment horizontal="left" vertical="center" wrapText="1"/>
    </xf>
    <xf numFmtId="4" fontId="113" fillId="3" borderId="12" xfId="4" applyNumberFormat="1" applyFont="1" applyFill="1" applyBorder="1" applyAlignment="1">
      <alignment horizontal="right" vertical="center"/>
    </xf>
    <xf numFmtId="166" fontId="113" fillId="3" borderId="12" xfId="1" applyNumberFormat="1" applyFont="1" applyFill="1" applyBorder="1" applyAlignment="1">
      <alignment horizontal="right" vertical="center" wrapText="1"/>
    </xf>
    <xf numFmtId="0" fontId="115" fillId="3" borderId="12" xfId="1" applyFont="1" applyFill="1" applyBorder="1" applyAlignment="1">
      <alignment horizontal="center" vertical="center" wrapText="1"/>
    </xf>
    <xf numFmtId="0" fontId="109" fillId="3" borderId="12" xfId="4" applyFont="1" applyFill="1" applyBorder="1" applyAlignment="1">
      <alignment horizontal="center" vertical="center" wrapText="1"/>
    </xf>
    <xf numFmtId="0" fontId="109" fillId="3" borderId="0" xfId="32" applyFont="1" applyFill="1" applyAlignment="1">
      <alignment horizontal="right"/>
    </xf>
    <xf numFmtId="49" fontId="109" fillId="3" borderId="0" xfId="8" applyNumberFormat="1" applyFont="1" applyFill="1" applyAlignment="1">
      <alignment horizontal="left" vertical="center" wrapText="1"/>
    </xf>
    <xf numFmtId="4" fontId="113" fillId="3" borderId="12" xfId="1" applyNumberFormat="1" applyFont="1" applyFill="1" applyBorder="1" applyAlignment="1">
      <alignment horizontal="right" vertical="center" wrapText="1"/>
    </xf>
    <xf numFmtId="4" fontId="109" fillId="3" borderId="12" xfId="1" applyNumberFormat="1" applyFont="1" applyFill="1" applyBorder="1" applyAlignment="1">
      <alignment horizontal="right" vertical="center" wrapText="1"/>
    </xf>
    <xf numFmtId="0" fontId="113" fillId="3" borderId="13" xfId="8" applyFont="1" applyFill="1" applyBorder="1" applyAlignment="1">
      <alignment horizontal="center" vertical="center" wrapText="1"/>
    </xf>
    <xf numFmtId="0" fontId="113" fillId="3" borderId="0" xfId="1" applyFont="1" applyFill="1" applyAlignment="1">
      <alignment horizontal="center" vertical="center" wrapText="1"/>
    </xf>
    <xf numFmtId="49" fontId="113" fillId="3" borderId="33" xfId="8" applyNumberFormat="1" applyFont="1" applyFill="1" applyBorder="1" applyAlignment="1">
      <alignment horizontal="center" vertical="center" wrapText="1"/>
    </xf>
    <xf numFmtId="49" fontId="113" fillId="3" borderId="12" xfId="8" applyNumberFormat="1" applyFont="1" applyFill="1" applyBorder="1" applyAlignment="1">
      <alignment horizontal="center" vertical="center" wrapText="1"/>
    </xf>
    <xf numFmtId="49" fontId="113" fillId="3" borderId="17" xfId="8" applyNumberFormat="1" applyFont="1" applyFill="1" applyBorder="1" applyAlignment="1">
      <alignment horizontal="center" vertical="center" wrapText="1"/>
    </xf>
    <xf numFmtId="0" fontId="115" fillId="3" borderId="12" xfId="8" applyFont="1" applyFill="1" applyBorder="1" applyAlignment="1">
      <alignment horizontal="center" vertical="center" wrapText="1"/>
    </xf>
    <xf numFmtId="0" fontId="109" fillId="3" borderId="17" xfId="8" applyFont="1" applyFill="1" applyBorder="1" applyAlignment="1">
      <alignment horizontal="center" vertical="center" wrapText="1"/>
    </xf>
    <xf numFmtId="1" fontId="109" fillId="3" borderId="0" xfId="4" applyNumberFormat="1" applyFont="1" applyFill="1"/>
    <xf numFmtId="1" fontId="113" fillId="3" borderId="0" xfId="4" applyNumberFormat="1" applyFont="1" applyFill="1"/>
    <xf numFmtId="166" fontId="109" fillId="3" borderId="0" xfId="1" applyNumberFormat="1" applyFont="1" applyFill="1" applyAlignment="1">
      <alignment horizontal="left" vertical="center" wrapText="1"/>
    </xf>
    <xf numFmtId="166" fontId="109" fillId="3" borderId="0" xfId="1" applyNumberFormat="1" applyFont="1" applyFill="1" applyAlignment="1">
      <alignment vertical="center" wrapText="1"/>
    </xf>
    <xf numFmtId="0" fontId="133" fillId="3" borderId="0" xfId="4" applyFont="1" applyFill="1"/>
    <xf numFmtId="0" fontId="115" fillId="3" borderId="0" xfId="4" applyFont="1" applyFill="1"/>
    <xf numFmtId="0" fontId="109" fillId="3" borderId="12" xfId="1" applyFont="1" applyFill="1" applyBorder="1" applyAlignment="1">
      <alignment horizontal="center" vertical="center" wrapText="1"/>
    </xf>
    <xf numFmtId="0" fontId="109" fillId="3" borderId="0" xfId="4" applyFont="1" applyFill="1" applyAlignment="1">
      <alignment horizontal="center"/>
    </xf>
    <xf numFmtId="0" fontId="113" fillId="3" borderId="0" xfId="32" applyFont="1" applyFill="1" applyAlignment="1">
      <alignment horizontal="center" vertical="center"/>
    </xf>
    <xf numFmtId="0" fontId="109" fillId="3" borderId="0" xfId="32" applyFont="1" applyFill="1" applyAlignment="1">
      <alignment horizontal="center"/>
    </xf>
    <xf numFmtId="0" fontId="115" fillId="3" borderId="0" xfId="32" applyFont="1" applyFill="1" applyAlignment="1">
      <alignment horizontal="left"/>
    </xf>
    <xf numFmtId="4" fontId="109" fillId="3" borderId="0" xfId="32" applyNumberFormat="1" applyFont="1" applyFill="1" applyAlignment="1">
      <alignment horizontal="center"/>
    </xf>
    <xf numFmtId="0" fontId="109" fillId="3" borderId="0" xfId="8" applyFont="1" applyFill="1" applyAlignment="1">
      <alignment horizontal="center" vertical="center"/>
    </xf>
    <xf numFmtId="0" fontId="109" fillId="3" borderId="0" xfId="8" applyFont="1" applyFill="1"/>
    <xf numFmtId="0" fontId="109" fillId="3" borderId="0" xfId="1" applyFont="1" applyFill="1"/>
    <xf numFmtId="2" fontId="30" fillId="0" borderId="0" xfId="28" applyNumberFormat="1"/>
    <xf numFmtId="2" fontId="137" fillId="0" borderId="47" xfId="28" applyNumberFormat="1" applyFont="1" applyBorder="1" applyAlignment="1">
      <alignment horizontal="center"/>
    </xf>
    <xf numFmtId="2" fontId="137" fillId="0" borderId="48" xfId="28" applyNumberFormat="1" applyFont="1" applyBorder="1" applyAlignment="1">
      <alignment horizontal="center"/>
    </xf>
    <xf numFmtId="0" fontId="15" fillId="0" borderId="32" xfId="28" applyFont="1" applyBorder="1"/>
    <xf numFmtId="0" fontId="15" fillId="0" borderId="48" xfId="28" applyFont="1" applyBorder="1"/>
    <xf numFmtId="0" fontId="62" fillId="0" borderId="32" xfId="28" applyFont="1" applyBorder="1" applyAlignment="1">
      <alignment horizontal="center"/>
    </xf>
    <xf numFmtId="2" fontId="137" fillId="0" borderId="42" xfId="28" applyNumberFormat="1" applyFont="1" applyBorder="1" applyAlignment="1">
      <alignment horizontal="center"/>
    </xf>
    <xf numFmtId="2" fontId="137" fillId="0" borderId="49" xfId="28" applyNumberFormat="1" applyFont="1" applyBorder="1" applyAlignment="1">
      <alignment horizontal="center"/>
    </xf>
    <xf numFmtId="0" fontId="15" fillId="0" borderId="38" xfId="28" applyFont="1" applyBorder="1"/>
    <xf numFmtId="0" fontId="15" fillId="0" borderId="50" xfId="28" applyFont="1" applyBorder="1"/>
    <xf numFmtId="0" fontId="62" fillId="0" borderId="38" xfId="28" applyFont="1" applyBorder="1" applyAlignment="1">
      <alignment horizontal="center"/>
    </xf>
    <xf numFmtId="0" fontId="62" fillId="0" borderId="51" xfId="28" applyFont="1" applyBorder="1" applyAlignment="1">
      <alignment horizontal="center"/>
    </xf>
    <xf numFmtId="0" fontId="62" fillId="0" borderId="53" xfId="28" applyFont="1" applyBorder="1" applyAlignment="1">
      <alignment horizontal="center"/>
    </xf>
    <xf numFmtId="0" fontId="62" fillId="0" borderId="39" xfId="28" applyFont="1" applyBorder="1" applyAlignment="1">
      <alignment horizontal="center"/>
    </xf>
    <xf numFmtId="0" fontId="62" fillId="0" borderId="52" xfId="28" applyFont="1" applyBorder="1" applyAlignment="1">
      <alignment horizontal="center"/>
    </xf>
    <xf numFmtId="0" fontId="62" fillId="0" borderId="54" xfId="28" applyFont="1" applyBorder="1" applyAlignment="1">
      <alignment horizontal="center"/>
    </xf>
    <xf numFmtId="0" fontId="62" fillId="0" borderId="55" xfId="28" applyFont="1" applyBorder="1" applyAlignment="1">
      <alignment horizontal="center"/>
    </xf>
    <xf numFmtId="0" fontId="44" fillId="0" borderId="0" xfId="28" applyFont="1" applyAlignment="1">
      <alignment horizontal="right"/>
    </xf>
    <xf numFmtId="0" fontId="47" fillId="0" borderId="0" xfId="28" applyFont="1" applyAlignment="1">
      <alignment horizontal="left"/>
    </xf>
    <xf numFmtId="0" fontId="30" fillId="0" borderId="0" xfId="28" applyAlignment="1">
      <alignment horizontal="right"/>
    </xf>
    <xf numFmtId="4" fontId="72" fillId="3" borderId="16" xfId="15" applyNumberFormat="1" applyFont="1" applyFill="1" applyBorder="1" applyAlignment="1">
      <alignment horizontal="right" vertical="center"/>
    </xf>
    <xf numFmtId="4" fontId="72" fillId="3" borderId="14" xfId="15" applyNumberFormat="1" applyFont="1" applyFill="1" applyBorder="1" applyAlignment="1">
      <alignment horizontal="right" vertical="center"/>
    </xf>
    <xf numFmtId="4" fontId="71" fillId="3" borderId="40" xfId="15" applyNumberFormat="1" applyFont="1" applyFill="1" applyBorder="1" applyAlignment="1">
      <alignment vertical="center"/>
    </xf>
    <xf numFmtId="4" fontId="71" fillId="3" borderId="41" xfId="15" applyNumberFormat="1" applyFont="1" applyFill="1" applyBorder="1" applyAlignment="1">
      <alignment vertical="center"/>
    </xf>
    <xf numFmtId="0" fontId="35" fillId="0" borderId="0" xfId="32" applyFont="1" applyAlignment="1">
      <alignment horizontal="left" wrapText="1"/>
    </xf>
    <xf numFmtId="0" fontId="110" fillId="0" borderId="0" xfId="34" applyFont="1"/>
    <xf numFmtId="3" fontId="138" fillId="3" borderId="0" xfId="32" applyNumberFormat="1" applyFont="1" applyFill="1" applyAlignment="1">
      <alignment horizontal="right" vertical="center" wrapText="1"/>
    </xf>
    <xf numFmtId="3" fontId="115" fillId="0" borderId="0" xfId="32" applyNumberFormat="1" applyFont="1" applyAlignment="1">
      <alignment horizontal="center" vertical="center" wrapText="1"/>
    </xf>
    <xf numFmtId="3" fontId="139" fillId="0" borderId="0" xfId="32" applyNumberFormat="1" applyFont="1" applyAlignment="1">
      <alignment horizontal="center" vertical="center" wrapText="1"/>
    </xf>
    <xf numFmtId="4" fontId="13" fillId="0" borderId="0" xfId="33" applyNumberFormat="1" applyFont="1"/>
    <xf numFmtId="0" fontId="140" fillId="3" borderId="0" xfId="15" applyFont="1" applyFill="1"/>
    <xf numFmtId="0" fontId="141" fillId="0" borderId="0" xfId="0" applyFont="1"/>
    <xf numFmtId="4" fontId="78" fillId="3" borderId="33" xfId="15" applyNumberFormat="1" applyFont="1" applyFill="1" applyBorder="1" applyAlignment="1">
      <alignment horizontal="right" vertical="center"/>
    </xf>
    <xf numFmtId="4" fontId="109" fillId="3" borderId="12" xfId="1" applyNumberFormat="1" applyFont="1" applyFill="1" applyBorder="1" applyAlignment="1">
      <alignment horizontal="center" vertical="center" wrapText="1"/>
    </xf>
    <xf numFmtId="0" fontId="142" fillId="0" borderId="0" xfId="0" applyFont="1"/>
    <xf numFmtId="0" fontId="71" fillId="0" borderId="35" xfId="15" applyFont="1" applyBorder="1" applyAlignment="1">
      <alignment vertical="center" wrapText="1"/>
    </xf>
    <xf numFmtId="0" fontId="67" fillId="3" borderId="13" xfId="15" applyFont="1" applyFill="1" applyBorder="1" applyAlignment="1">
      <alignment horizontal="right" vertical="center" wrapText="1"/>
    </xf>
    <xf numFmtId="0" fontId="67" fillId="3" borderId="0" xfId="15" applyFont="1" applyFill="1" applyAlignment="1">
      <alignment horizontal="right" vertical="center" wrapText="1"/>
    </xf>
    <xf numFmtId="49" fontId="66" fillId="3" borderId="17" xfId="15" applyNumberFormat="1" applyFont="1" applyFill="1" applyBorder="1" applyAlignment="1">
      <alignment horizontal="center" vertical="center"/>
    </xf>
    <xf numFmtId="0" fontId="79" fillId="3" borderId="33" xfId="4" applyFont="1" applyFill="1" applyBorder="1" applyAlignment="1">
      <alignment horizontal="center" vertical="center"/>
    </xf>
    <xf numFmtId="0" fontId="79" fillId="3" borderId="13" xfId="4" applyFont="1" applyFill="1" applyBorder="1" applyAlignment="1">
      <alignment horizontal="center" vertical="center"/>
    </xf>
    <xf numFmtId="4" fontId="65" fillId="3" borderId="33" xfId="15" applyNumberFormat="1" applyFont="1" applyFill="1" applyBorder="1" applyAlignment="1">
      <alignment horizontal="right" vertical="center"/>
    </xf>
    <xf numFmtId="49" fontId="66" fillId="3" borderId="13" xfId="15" applyNumberFormat="1" applyFont="1" applyFill="1" applyBorder="1" applyAlignment="1">
      <alignment horizontal="center" vertical="center"/>
    </xf>
    <xf numFmtId="49" fontId="74" fillId="3" borderId="12" xfId="15" applyNumberFormat="1" applyFont="1" applyFill="1" applyBorder="1" applyAlignment="1">
      <alignment horizontal="center" vertical="center"/>
    </xf>
    <xf numFmtId="49" fontId="74" fillId="3" borderId="13" xfId="15" applyNumberFormat="1" applyFont="1" applyFill="1" applyBorder="1" applyAlignment="1">
      <alignment horizontal="center" vertical="center"/>
    </xf>
    <xf numFmtId="49" fontId="66" fillId="3" borderId="12" xfId="15" applyNumberFormat="1" applyFont="1" applyFill="1" applyBorder="1" applyAlignment="1">
      <alignment horizontal="center" vertical="center"/>
    </xf>
    <xf numFmtId="1" fontId="74" fillId="3" borderId="12" xfId="15" applyNumberFormat="1" applyFont="1" applyFill="1" applyBorder="1" applyAlignment="1">
      <alignment horizontal="center" vertical="center"/>
    </xf>
    <xf numFmtId="0" fontId="79" fillId="3" borderId="35" xfId="4" applyFont="1" applyFill="1" applyBorder="1" applyAlignment="1">
      <alignment horizontal="center" vertical="center" textRotation="90"/>
    </xf>
    <xf numFmtId="0" fontId="74" fillId="3" borderId="12" xfId="15" applyFont="1" applyFill="1" applyBorder="1" applyAlignment="1">
      <alignment horizontal="center" vertical="center" textRotation="90"/>
    </xf>
    <xf numFmtId="1" fontId="74" fillId="3" borderId="17" xfId="15" applyNumberFormat="1" applyFont="1" applyFill="1" applyBorder="1" applyAlignment="1">
      <alignment horizontal="center" vertical="center"/>
    </xf>
    <xf numFmtId="4" fontId="71" fillId="3" borderId="0" xfId="15" applyNumberFormat="1" applyFont="1" applyFill="1" applyAlignment="1">
      <alignment vertical="center" wrapText="1"/>
    </xf>
    <xf numFmtId="4" fontId="71" fillId="3" borderId="37" xfId="15" applyNumberFormat="1" applyFont="1" applyFill="1" applyBorder="1" applyAlignment="1">
      <alignment vertical="center"/>
    </xf>
    <xf numFmtId="0" fontId="74" fillId="3" borderId="17" xfId="15" applyFont="1" applyFill="1" applyBorder="1" applyAlignment="1">
      <alignment horizontal="center" vertical="center"/>
    </xf>
    <xf numFmtId="0" fontId="74" fillId="3" borderId="12" xfId="15" applyFont="1" applyFill="1" applyBorder="1" applyAlignment="1">
      <alignment horizontal="center" vertical="center"/>
    </xf>
    <xf numFmtId="0" fontId="22" fillId="0" borderId="0" xfId="0" applyFont="1" applyAlignment="1">
      <alignment horizontal="center"/>
    </xf>
    <xf numFmtId="0" fontId="13" fillId="0" borderId="0" xfId="0" applyFont="1" applyAlignment="1">
      <alignment horizontal="left" wrapText="1"/>
    </xf>
    <xf numFmtId="0" fontId="13" fillId="0" borderId="0" xfId="0" applyFont="1" applyAlignment="1">
      <alignment horizontal="center"/>
    </xf>
    <xf numFmtId="0" fontId="13" fillId="0" borderId="0" xfId="0" applyFont="1" applyAlignment="1">
      <alignment horizontal="center" wrapText="1"/>
    </xf>
    <xf numFmtId="0" fontId="58" fillId="0" borderId="0" xfId="32" applyFont="1" applyAlignment="1">
      <alignment horizontal="left"/>
    </xf>
    <xf numFmtId="0" fontId="1" fillId="0" borderId="0" xfId="34" applyAlignment="1">
      <alignment horizontal="left"/>
    </xf>
    <xf numFmtId="0" fontId="113" fillId="0" borderId="0" xfId="32" applyFont="1" applyAlignment="1">
      <alignment horizontal="left"/>
    </xf>
    <xf numFmtId="0" fontId="109" fillId="0" borderId="0" xfId="32" applyFont="1" applyAlignment="1">
      <alignment horizontal="center" vertical="center"/>
    </xf>
    <xf numFmtId="0" fontId="1" fillId="0" borderId="0" xfId="34" applyAlignment="1">
      <alignment horizontal="center" vertical="center"/>
    </xf>
    <xf numFmtId="0" fontId="109" fillId="0" borderId="0" xfId="32" applyFont="1" applyAlignment="1">
      <alignment horizontal="center"/>
    </xf>
    <xf numFmtId="0" fontId="1" fillId="0" borderId="0" xfId="34" applyAlignment="1">
      <alignment horizontal="center"/>
    </xf>
    <xf numFmtId="0" fontId="58" fillId="0" borderId="0" xfId="8" applyFont="1" applyAlignment="1">
      <alignment horizontal="center" vertical="center"/>
    </xf>
    <xf numFmtId="0" fontId="109" fillId="0" borderId="0" xfId="8" applyFont="1" applyAlignment="1">
      <alignment horizontal="center" vertical="center" wrapText="1"/>
    </xf>
    <xf numFmtId="0" fontId="115" fillId="0" borderId="0" xfId="32" applyFont="1" applyAlignment="1">
      <alignment horizontal="left" vertical="top"/>
    </xf>
    <xf numFmtId="3" fontId="15" fillId="3" borderId="16" xfId="32" applyNumberFormat="1" applyFont="1" applyFill="1" applyBorder="1" applyAlignment="1">
      <alignment horizontal="center" vertical="center" wrapText="1"/>
    </xf>
    <xf numFmtId="3" fontId="15" fillId="3" borderId="14" xfId="34" applyNumberFormat="1" applyFont="1" applyFill="1" applyBorder="1" applyAlignment="1">
      <alignment horizontal="center" vertical="center" wrapText="1"/>
    </xf>
    <xf numFmtId="0" fontId="66" fillId="4" borderId="12" xfId="32" applyFont="1" applyFill="1" applyBorder="1" applyAlignment="1">
      <alignment horizontal="center" vertical="center"/>
    </xf>
    <xf numFmtId="0" fontId="1" fillId="4" borderId="12" xfId="34" applyFill="1" applyBorder="1" applyAlignment="1">
      <alignment horizontal="center" vertical="center"/>
    </xf>
    <xf numFmtId="0" fontId="110" fillId="0" borderId="0" xfId="34" applyFont="1" applyAlignment="1">
      <alignment horizontal="left"/>
    </xf>
    <xf numFmtId="0" fontId="60" fillId="0" borderId="0" xfId="32" applyFont="1" applyAlignment="1">
      <alignment horizontal="center"/>
    </xf>
    <xf numFmtId="0" fontId="20" fillId="0" borderId="0" xfId="34" applyFont="1"/>
    <xf numFmtId="0" fontId="58" fillId="0" borderId="0" xfId="32" applyFont="1" applyAlignment="1">
      <alignment horizontal="center"/>
    </xf>
    <xf numFmtId="0" fontId="99" fillId="0" borderId="0" xfId="32" applyFont="1" applyAlignment="1">
      <alignment horizontal="center" vertical="center"/>
    </xf>
    <xf numFmtId="0" fontId="123" fillId="0" borderId="12" xfId="32" applyFont="1" applyBorder="1" applyAlignment="1">
      <alignment horizontal="center" vertical="center" wrapText="1"/>
    </xf>
    <xf numFmtId="0" fontId="126" fillId="0" borderId="12" xfId="34" applyFont="1" applyBorder="1" applyAlignment="1">
      <alignment horizontal="center" vertical="center"/>
    </xf>
    <xf numFmtId="0" fontId="123" fillId="0" borderId="16" xfId="32" applyFont="1" applyBorder="1" applyAlignment="1">
      <alignment horizontal="center" vertical="center" wrapText="1"/>
    </xf>
    <xf numFmtId="0" fontId="1" fillId="0" borderId="15" xfId="34" applyBorder="1" applyAlignment="1">
      <alignment horizontal="center" vertical="center" wrapText="1"/>
    </xf>
    <xf numFmtId="0" fontId="1" fillId="0" borderId="14" xfId="34" applyBorder="1" applyAlignment="1">
      <alignment horizontal="center" vertical="center" wrapText="1"/>
    </xf>
    <xf numFmtId="0" fontId="125" fillId="0" borderId="12" xfId="34" applyFont="1" applyBorder="1" applyAlignment="1">
      <alignment horizontal="center" vertical="center" wrapText="1"/>
    </xf>
    <xf numFmtId="0" fontId="114" fillId="0" borderId="12" xfId="32" applyFont="1" applyBorder="1" applyAlignment="1">
      <alignment horizontal="center" vertical="center"/>
    </xf>
    <xf numFmtId="0" fontId="123" fillId="0" borderId="36" xfId="32" applyFont="1" applyBorder="1" applyAlignment="1">
      <alignment horizontal="center" vertical="center" wrapText="1"/>
    </xf>
    <xf numFmtId="0" fontId="1" fillId="0" borderId="41" xfId="34" applyBorder="1" applyAlignment="1">
      <alignment horizontal="center" vertical="center" wrapText="1"/>
    </xf>
    <xf numFmtId="0" fontId="123" fillId="0" borderId="34" xfId="32" applyFont="1" applyBorder="1" applyAlignment="1">
      <alignment horizontal="center" vertical="center" wrapText="1"/>
    </xf>
    <xf numFmtId="0" fontId="1" fillId="0" borderId="37" xfId="34" applyBorder="1" applyAlignment="1">
      <alignment horizontal="center" vertical="center" wrapText="1"/>
    </xf>
    <xf numFmtId="0" fontId="115" fillId="0" borderId="16" xfId="32" applyFont="1" applyBorder="1" applyAlignment="1">
      <alignment horizontal="center" vertical="center" wrapText="1"/>
    </xf>
    <xf numFmtId="0" fontId="123" fillId="0" borderId="12" xfId="32" applyFont="1" applyBorder="1" applyAlignment="1">
      <alignment horizontal="center" vertical="center"/>
    </xf>
    <xf numFmtId="0" fontId="121" fillId="0" borderId="12" xfId="32" applyFont="1" applyBorder="1" applyAlignment="1">
      <alignment horizontal="center" vertical="center" wrapText="1"/>
    </xf>
    <xf numFmtId="0" fontId="118" fillId="0" borderId="12" xfId="32" applyFont="1" applyBorder="1" applyAlignment="1">
      <alignment horizontal="center" vertical="center" wrapText="1"/>
    </xf>
    <xf numFmtId="49" fontId="116" fillId="0" borderId="17" xfId="32" applyNumberFormat="1" applyFont="1" applyBorder="1" applyAlignment="1">
      <alignment horizontal="center" vertical="center" wrapText="1"/>
    </xf>
    <xf numFmtId="0" fontId="1" fillId="0" borderId="13" xfId="34" applyBorder="1" applyAlignment="1">
      <alignment horizontal="center" vertical="center" wrapText="1"/>
    </xf>
    <xf numFmtId="49" fontId="114" fillId="3" borderId="16" xfId="32" applyNumberFormat="1" applyFont="1" applyFill="1" applyBorder="1" applyAlignment="1">
      <alignment horizontal="right" vertical="center"/>
    </xf>
    <xf numFmtId="0" fontId="1" fillId="0" borderId="14" xfId="34" applyBorder="1" applyAlignment="1">
      <alignment horizontal="right" vertical="center"/>
    </xf>
    <xf numFmtId="49" fontId="114" fillId="3" borderId="12" xfId="32" applyNumberFormat="1" applyFont="1" applyFill="1" applyBorder="1" applyAlignment="1">
      <alignment horizontal="right" vertical="center"/>
    </xf>
    <xf numFmtId="3" fontId="62" fillId="3" borderId="16" xfId="32" applyNumberFormat="1" applyFont="1" applyFill="1" applyBorder="1" applyAlignment="1">
      <alignment horizontal="center" vertical="center" wrapText="1"/>
    </xf>
    <xf numFmtId="3" fontId="22" fillId="3" borderId="14" xfId="34" applyNumberFormat="1" applyFont="1" applyFill="1" applyBorder="1" applyAlignment="1">
      <alignment horizontal="center" vertical="center" wrapText="1"/>
    </xf>
    <xf numFmtId="0" fontId="66" fillId="4" borderId="12" xfId="32" applyFont="1" applyFill="1" applyBorder="1" applyAlignment="1">
      <alignment horizontal="center" vertical="center" wrapText="1"/>
    </xf>
    <xf numFmtId="0" fontId="1" fillId="4" borderId="12" xfId="34" applyFill="1" applyBorder="1" applyAlignment="1">
      <alignment horizontal="center" vertical="center" wrapText="1"/>
    </xf>
    <xf numFmtId="0" fontId="1" fillId="0" borderId="12" xfId="34" applyBorder="1" applyAlignment="1">
      <alignment horizontal="center" vertical="center" wrapText="1"/>
    </xf>
    <xf numFmtId="49" fontId="116" fillId="3" borderId="16" xfId="32" applyNumberFormat="1" applyFont="1" applyFill="1" applyBorder="1" applyAlignment="1">
      <alignment horizontal="left" vertical="center" wrapText="1"/>
    </xf>
    <xf numFmtId="0" fontId="1" fillId="0" borderId="14" xfId="34" applyBorder="1" applyAlignment="1">
      <alignment horizontal="left" vertical="center" wrapText="1"/>
    </xf>
    <xf numFmtId="49" fontId="114" fillId="3" borderId="12" xfId="32" applyNumberFormat="1" applyFont="1" applyFill="1" applyBorder="1" applyAlignment="1">
      <alignment horizontal="center" vertical="center" wrapText="1"/>
    </xf>
    <xf numFmtId="0" fontId="116" fillId="3" borderId="12" xfId="34" applyFont="1" applyFill="1" applyBorder="1" applyAlignment="1">
      <alignment horizontal="center" vertical="center"/>
    </xf>
    <xf numFmtId="49" fontId="116" fillId="3" borderId="12" xfId="32" applyNumberFormat="1" applyFont="1" applyFill="1" applyBorder="1" applyAlignment="1">
      <alignment horizontal="center" vertical="center" wrapText="1"/>
    </xf>
    <xf numFmtId="0" fontId="15" fillId="0" borderId="31" xfId="1" applyFont="1" applyBorder="1" applyAlignment="1">
      <alignment horizontal="center" vertical="top"/>
    </xf>
    <xf numFmtId="0" fontId="1" fillId="0" borderId="31" xfId="34" applyBorder="1" applyAlignment="1">
      <alignment horizontal="center" vertical="top"/>
    </xf>
    <xf numFmtId="0" fontId="15" fillId="0" borderId="0" xfId="1" applyFont="1" applyAlignment="1">
      <alignment horizontal="center" vertical="top"/>
    </xf>
    <xf numFmtId="0" fontId="1" fillId="0" borderId="0" xfId="34" applyAlignment="1">
      <alignment horizontal="center" vertical="top"/>
    </xf>
    <xf numFmtId="49" fontId="116" fillId="3" borderId="0" xfId="32" applyNumberFormat="1" applyFont="1" applyFill="1" applyAlignment="1">
      <alignment horizontal="center" vertical="center" wrapText="1"/>
    </xf>
    <xf numFmtId="0" fontId="115" fillId="0" borderId="12" xfId="32" applyFont="1" applyBorder="1" applyAlignment="1">
      <alignment horizontal="center" vertical="center" wrapText="1"/>
    </xf>
    <xf numFmtId="0" fontId="114" fillId="0" borderId="12" xfId="32" applyFont="1" applyBorder="1" applyAlignment="1">
      <alignment horizontal="left" wrapText="1"/>
    </xf>
    <xf numFmtId="3" fontId="109" fillId="0" borderId="12" xfId="32" applyNumberFormat="1" applyFont="1" applyBorder="1" applyAlignment="1">
      <alignment horizontal="right"/>
    </xf>
    <xf numFmtId="49" fontId="119" fillId="0" borderId="12" xfId="32" applyNumberFormat="1" applyFont="1" applyBorder="1" applyAlignment="1">
      <alignment horizontal="center" vertical="center" wrapText="1"/>
    </xf>
    <xf numFmtId="49" fontId="116" fillId="3" borderId="12" xfId="32" applyNumberFormat="1" applyFont="1" applyFill="1" applyBorder="1" applyAlignment="1">
      <alignment horizontal="center" vertical="center"/>
    </xf>
    <xf numFmtId="0" fontId="1" fillId="0" borderId="12" xfId="34" applyBorder="1" applyAlignment="1">
      <alignment horizontal="center" vertical="center"/>
    </xf>
    <xf numFmtId="49" fontId="118" fillId="3" borderId="12" xfId="32" applyNumberFormat="1" applyFont="1" applyFill="1" applyBorder="1" applyAlignment="1">
      <alignment horizontal="center" vertical="center" wrapText="1"/>
    </xf>
    <xf numFmtId="0" fontId="35" fillId="0" borderId="31" xfId="32" applyFont="1" applyBorder="1" applyAlignment="1">
      <alignment horizontal="left" wrapText="1"/>
    </xf>
    <xf numFmtId="0" fontId="110" fillId="0" borderId="31" xfId="34" applyFont="1" applyBorder="1"/>
    <xf numFmtId="0" fontId="109" fillId="0" borderId="0" xfId="32" applyFont="1" applyAlignment="1">
      <alignment horizontal="left" wrapText="1"/>
    </xf>
    <xf numFmtId="0" fontId="108" fillId="0" borderId="0" xfId="34" applyFont="1" applyAlignment="1">
      <alignment horizontal="left" wrapText="1"/>
    </xf>
    <xf numFmtId="3" fontId="109" fillId="0" borderId="0" xfId="32" applyNumberFormat="1" applyFont="1" applyAlignment="1">
      <alignment horizontal="left"/>
    </xf>
    <xf numFmtId="0" fontId="108" fillId="0" borderId="0" xfId="34" applyFont="1" applyAlignment="1">
      <alignment horizontal="left"/>
    </xf>
    <xf numFmtId="0" fontId="15" fillId="0" borderId="31" xfId="1" applyFont="1" applyBorder="1" applyAlignment="1">
      <alignment horizontal="center"/>
    </xf>
    <xf numFmtId="0" fontId="1" fillId="0" borderId="31" xfId="34" applyBorder="1" applyAlignment="1">
      <alignment horizontal="center"/>
    </xf>
    <xf numFmtId="0" fontId="15" fillId="0" borderId="0" xfId="1" applyFont="1" applyAlignment="1">
      <alignment horizontal="center"/>
    </xf>
    <xf numFmtId="0" fontId="58" fillId="0" borderId="0" xfId="32" applyFont="1"/>
    <xf numFmtId="0" fontId="107" fillId="0" borderId="0" xfId="1" applyFont="1"/>
    <xf numFmtId="0" fontId="15" fillId="0" borderId="19" xfId="1" applyFont="1" applyBorder="1" applyAlignment="1">
      <alignment horizontal="center"/>
    </xf>
    <xf numFmtId="0" fontId="15" fillId="0" borderId="0" xfId="1" applyFont="1" applyAlignment="1">
      <alignment horizontal="left"/>
    </xf>
    <xf numFmtId="4" fontId="15" fillId="0" borderId="0" xfId="33" applyNumberFormat="1" applyFont="1" applyAlignment="1">
      <alignment horizontal="left" vertical="top"/>
    </xf>
    <xf numFmtId="0" fontId="62" fillId="0" borderId="12" xfId="33" applyFont="1" applyBorder="1" applyAlignment="1">
      <alignment horizontal="center" vertical="top" wrapText="1"/>
    </xf>
    <xf numFmtId="4" fontId="62" fillId="0" borderId="12" xfId="33" applyNumberFormat="1" applyFont="1" applyBorder="1" applyAlignment="1">
      <alignment horizontal="center" vertical="top" wrapText="1"/>
    </xf>
    <xf numFmtId="0" fontId="62" fillId="0" borderId="0" xfId="33" applyFont="1" applyAlignment="1">
      <alignment horizontal="center"/>
    </xf>
    <xf numFmtId="0" fontId="104" fillId="0" borderId="0" xfId="33" applyFont="1" applyAlignment="1">
      <alignment horizontal="center"/>
    </xf>
    <xf numFmtId="0" fontId="15" fillId="0" borderId="0" xfId="33" applyFont="1" applyAlignment="1">
      <alignment horizontal="center"/>
    </xf>
    <xf numFmtId="0" fontId="15" fillId="0" borderId="0" xfId="33" applyFont="1" applyAlignment="1">
      <alignment horizontal="center" vertical="top"/>
    </xf>
    <xf numFmtId="0" fontId="13" fillId="0" borderId="0" xfId="33" applyFont="1" applyAlignment="1">
      <alignment horizontal="center"/>
    </xf>
    <xf numFmtId="0" fontId="13" fillId="0" borderId="0" xfId="33" applyFont="1"/>
    <xf numFmtId="0" fontId="13" fillId="0" borderId="17" xfId="33" applyFont="1" applyBorder="1" applyAlignment="1">
      <alignment horizontal="center" vertical="top"/>
    </xf>
    <xf numFmtId="0" fontId="13" fillId="0" borderId="33" xfId="33" applyFont="1" applyBorder="1" applyAlignment="1">
      <alignment horizontal="center" vertical="top"/>
    </xf>
    <xf numFmtId="0" fontId="13" fillId="0" borderId="13" xfId="33" applyFont="1" applyBorder="1" applyAlignment="1">
      <alignment horizontal="center" vertical="top"/>
    </xf>
    <xf numFmtId="0" fontId="13" fillId="0" borderId="12" xfId="33" applyFont="1" applyBorder="1" applyAlignment="1">
      <alignment horizontal="center" vertical="top"/>
    </xf>
    <xf numFmtId="49" fontId="15" fillId="0" borderId="12" xfId="33" applyNumberFormat="1" applyFont="1" applyBorder="1" applyAlignment="1">
      <alignment horizontal="center" vertical="top" wrapText="1"/>
    </xf>
    <xf numFmtId="0" fontId="22" fillId="0" borderId="46" xfId="33" applyFont="1" applyBorder="1"/>
    <xf numFmtId="0" fontId="22" fillId="0" borderId="45" xfId="33" applyFont="1" applyBorder="1"/>
    <xf numFmtId="0" fontId="102" fillId="0" borderId="19" xfId="33" applyFont="1" applyBorder="1" applyAlignment="1">
      <alignment horizontal="left"/>
    </xf>
    <xf numFmtId="0" fontId="69" fillId="3" borderId="0" xfId="8" applyFont="1" applyFill="1" applyAlignment="1">
      <alignment vertical="center" wrapText="1"/>
    </xf>
    <xf numFmtId="0" fontId="68" fillId="3" borderId="0" xfId="4" applyFont="1" applyFill="1" applyAlignment="1">
      <alignment vertical="center" wrapText="1"/>
    </xf>
    <xf numFmtId="0" fontId="65" fillId="3" borderId="31" xfId="15" applyFont="1" applyFill="1" applyBorder="1" applyAlignment="1">
      <alignment horizontal="center" vertical="center"/>
    </xf>
    <xf numFmtId="0" fontId="70" fillId="3" borderId="31" xfId="4" applyFont="1" applyFill="1" applyBorder="1" applyAlignment="1">
      <alignment horizontal="center" vertical="center"/>
    </xf>
    <xf numFmtId="0" fontId="71" fillId="3" borderId="16" xfId="15" applyFont="1" applyFill="1" applyBorder="1" applyAlignment="1">
      <alignment horizontal="left" vertical="center" wrapText="1"/>
    </xf>
    <xf numFmtId="0" fontId="71" fillId="3" borderId="14" xfId="15" applyFont="1" applyFill="1" applyBorder="1" applyAlignment="1">
      <alignment horizontal="left" vertical="center" wrapText="1"/>
    </xf>
    <xf numFmtId="0" fontId="72" fillId="3" borderId="16" xfId="15" applyFont="1" applyFill="1" applyBorder="1" applyAlignment="1">
      <alignment horizontal="left" vertical="center" wrapText="1"/>
    </xf>
    <xf numFmtId="0" fontId="72" fillId="3" borderId="14" xfId="15" applyFont="1" applyFill="1" applyBorder="1" applyAlignment="1">
      <alignment horizontal="left" vertical="center" wrapText="1"/>
    </xf>
    <xf numFmtId="0" fontId="65" fillId="3" borderId="0" xfId="15" applyFont="1" applyFill="1"/>
    <xf numFmtId="0" fontId="70" fillId="3" borderId="0" xfId="4" applyFont="1" applyFill="1"/>
    <xf numFmtId="0" fontId="71" fillId="3" borderId="0" xfId="8" applyFont="1" applyFill="1" applyAlignment="1">
      <alignment horizontal="left" vertical="center" wrapText="1"/>
    </xf>
    <xf numFmtId="0" fontId="65" fillId="3" borderId="0" xfId="15" applyFont="1" applyFill="1" applyAlignment="1">
      <alignment horizontal="right"/>
    </xf>
    <xf numFmtId="0" fontId="70" fillId="3" borderId="0" xfId="4" applyFont="1" applyFill="1" applyAlignment="1">
      <alignment horizontal="right"/>
    </xf>
    <xf numFmtId="0" fontId="72" fillId="3" borderId="16" xfId="15" applyFont="1" applyFill="1" applyBorder="1" applyAlignment="1">
      <alignment vertical="center" wrapText="1"/>
    </xf>
    <xf numFmtId="0" fontId="72" fillId="3" borderId="14" xfId="15" applyFont="1" applyFill="1" applyBorder="1" applyAlignment="1">
      <alignment vertical="center" wrapText="1"/>
    </xf>
    <xf numFmtId="0" fontId="65" fillId="3" borderId="0" xfId="15" applyFont="1" applyFill="1" applyAlignment="1">
      <alignment vertical="center" wrapText="1"/>
    </xf>
    <xf numFmtId="0" fontId="65" fillId="3" borderId="0" xfId="15" applyFont="1" applyFill="1" applyAlignment="1">
      <alignment horizontal="right" vertical="center"/>
    </xf>
    <xf numFmtId="0" fontId="71" fillId="3" borderId="16" xfId="15" applyFont="1" applyFill="1" applyBorder="1" applyAlignment="1">
      <alignment vertical="center" wrapText="1"/>
    </xf>
    <xf numFmtId="0" fontId="71" fillId="3" borderId="14" xfId="15" applyFont="1" applyFill="1" applyBorder="1" applyAlignment="1">
      <alignment vertical="center" wrapText="1"/>
    </xf>
    <xf numFmtId="0" fontId="74" fillId="3" borderId="17" xfId="15" applyFont="1" applyFill="1" applyBorder="1" applyAlignment="1">
      <alignment horizontal="center" vertical="center" textRotation="90"/>
    </xf>
    <xf numFmtId="0" fontId="79" fillId="3" borderId="35" xfId="4" applyFont="1" applyFill="1" applyBorder="1" applyAlignment="1">
      <alignment horizontal="center" vertical="center" textRotation="90"/>
    </xf>
    <xf numFmtId="0" fontId="79" fillId="3" borderId="34" xfId="4" applyFont="1" applyFill="1" applyBorder="1" applyAlignment="1">
      <alignment horizontal="center" vertical="center" textRotation="90"/>
    </xf>
    <xf numFmtId="1" fontId="74" fillId="3" borderId="36" xfId="15" applyNumberFormat="1" applyFont="1" applyFill="1" applyBorder="1" applyAlignment="1">
      <alignment horizontal="center" vertical="center" textRotation="90"/>
    </xf>
    <xf numFmtId="1" fontId="74" fillId="3" borderId="33" xfId="15" applyNumberFormat="1" applyFont="1" applyFill="1" applyBorder="1" applyAlignment="1">
      <alignment horizontal="center" vertical="center" textRotation="89"/>
    </xf>
    <xf numFmtId="0" fontId="79" fillId="3" borderId="35" xfId="4" applyFont="1" applyFill="1" applyBorder="1" applyAlignment="1">
      <alignment horizontal="center" vertical="center" textRotation="89"/>
    </xf>
    <xf numFmtId="0" fontId="79" fillId="3" borderId="34" xfId="4" applyFont="1" applyFill="1" applyBorder="1" applyAlignment="1">
      <alignment horizontal="center" vertical="center" textRotation="89"/>
    </xf>
    <xf numFmtId="0" fontId="74" fillId="3" borderId="17" xfId="15" applyFont="1" applyFill="1" applyBorder="1" applyAlignment="1">
      <alignment horizontal="center" vertical="center"/>
    </xf>
    <xf numFmtId="0" fontId="79" fillId="3" borderId="35" xfId="4" applyFont="1" applyFill="1" applyBorder="1" applyAlignment="1">
      <alignment horizontal="center" vertical="center"/>
    </xf>
    <xf numFmtId="0" fontId="79" fillId="3" borderId="34" xfId="4" applyFont="1" applyFill="1" applyBorder="1" applyAlignment="1">
      <alignment horizontal="center" vertical="center"/>
    </xf>
    <xf numFmtId="0" fontId="79" fillId="3" borderId="33" xfId="4" applyFont="1" applyFill="1" applyBorder="1" applyAlignment="1">
      <alignment horizontal="center" vertical="center" textRotation="90"/>
    </xf>
    <xf numFmtId="0" fontId="75" fillId="3" borderId="17" xfId="4" applyFont="1" applyFill="1" applyBorder="1" applyAlignment="1">
      <alignment horizontal="center" vertical="center" textRotation="90"/>
    </xf>
    <xf numFmtId="0" fontId="74" fillId="3" borderId="36" xfId="15" applyFont="1" applyFill="1" applyBorder="1" applyAlignment="1">
      <alignment horizontal="center" vertical="center"/>
    </xf>
    <xf numFmtId="0" fontId="75" fillId="3" borderId="17" xfId="15" applyFont="1" applyFill="1" applyBorder="1" applyAlignment="1">
      <alignment horizontal="center" vertical="center" wrapText="1"/>
    </xf>
    <xf numFmtId="0" fontId="79" fillId="3" borderId="33" xfId="4" applyFont="1" applyFill="1" applyBorder="1" applyAlignment="1">
      <alignment horizontal="center" vertical="center" wrapText="1"/>
    </xf>
    <xf numFmtId="49" fontId="74" fillId="3" borderId="17" xfId="15" applyNumberFormat="1" applyFont="1" applyFill="1" applyBorder="1" applyAlignment="1">
      <alignment horizontal="center" vertical="center"/>
    </xf>
    <xf numFmtId="0" fontId="76" fillId="3" borderId="33" xfId="4" applyFont="1" applyFill="1" applyBorder="1" applyAlignment="1">
      <alignment horizontal="center" vertical="center"/>
    </xf>
    <xf numFmtId="49" fontId="75" fillId="3" borderId="33" xfId="4" applyNumberFormat="1" applyFont="1" applyFill="1" applyBorder="1" applyAlignment="1">
      <alignment horizontal="center" vertical="center"/>
    </xf>
    <xf numFmtId="49" fontId="75" fillId="3" borderId="13" xfId="4" applyNumberFormat="1" applyFont="1" applyFill="1" applyBorder="1" applyAlignment="1">
      <alignment horizontal="center" vertical="center"/>
    </xf>
    <xf numFmtId="0" fontId="67" fillId="3" borderId="12" xfId="15" applyFont="1" applyFill="1" applyBorder="1" applyAlignment="1">
      <alignment horizontal="right" vertical="center" wrapText="1"/>
    </xf>
    <xf numFmtId="0" fontId="73" fillId="3" borderId="12" xfId="4" applyFont="1" applyFill="1" applyBorder="1" applyAlignment="1">
      <alignment horizontal="right" vertical="center" wrapText="1"/>
    </xf>
    <xf numFmtId="0" fontId="67" fillId="3" borderId="16" xfId="15" applyFont="1" applyFill="1" applyBorder="1" applyAlignment="1">
      <alignment horizontal="left" vertical="center" wrapText="1"/>
    </xf>
    <xf numFmtId="0" fontId="67" fillId="3" borderId="14" xfId="15" applyFont="1" applyFill="1" applyBorder="1" applyAlignment="1">
      <alignment horizontal="left" vertical="center" wrapText="1"/>
    </xf>
    <xf numFmtId="49" fontId="66" fillId="3" borderId="17" xfId="15" applyNumberFormat="1" applyFont="1" applyFill="1" applyBorder="1" applyAlignment="1">
      <alignment horizontal="center" vertical="center"/>
    </xf>
    <xf numFmtId="0" fontId="79" fillId="3" borderId="33" xfId="4" applyFont="1" applyFill="1" applyBorder="1" applyAlignment="1">
      <alignment horizontal="center" vertical="center"/>
    </xf>
    <xf numFmtId="0" fontId="79" fillId="3" borderId="13" xfId="4" applyFont="1" applyFill="1" applyBorder="1" applyAlignment="1">
      <alignment horizontal="center" vertical="center"/>
    </xf>
    <xf numFmtId="0" fontId="75" fillId="3" borderId="16" xfId="15" applyFont="1" applyFill="1" applyBorder="1" applyAlignment="1">
      <alignment horizontal="center" vertical="center" wrapText="1"/>
    </xf>
    <xf numFmtId="0" fontId="79" fillId="3" borderId="14" xfId="4" applyFont="1" applyFill="1" applyBorder="1" applyAlignment="1">
      <alignment horizontal="center" vertical="center" wrapText="1"/>
    </xf>
    <xf numFmtId="0" fontId="66" fillId="3" borderId="17" xfId="15" applyFont="1" applyFill="1" applyBorder="1" applyAlignment="1">
      <alignment horizontal="center" vertical="center"/>
    </xf>
    <xf numFmtId="0" fontId="65" fillId="3" borderId="0" xfId="15" applyFont="1" applyFill="1" applyAlignment="1">
      <alignment horizontal="center"/>
    </xf>
    <xf numFmtId="0" fontId="84" fillId="3" borderId="33" xfId="4" applyFont="1" applyFill="1" applyBorder="1" applyAlignment="1">
      <alignment horizontal="center" vertical="center" wrapText="1"/>
    </xf>
    <xf numFmtId="0" fontId="70" fillId="3" borderId="0" xfId="4" applyFont="1" applyFill="1" applyAlignment="1">
      <alignment horizontal="center"/>
    </xf>
    <xf numFmtId="0" fontId="65" fillId="3" borderId="0" xfId="15" applyFont="1" applyFill="1" applyAlignment="1">
      <alignment wrapText="1"/>
    </xf>
    <xf numFmtId="0" fontId="76" fillId="3" borderId="0" xfId="4" applyFont="1" applyFill="1" applyAlignment="1">
      <alignment wrapText="1"/>
    </xf>
    <xf numFmtId="0" fontId="67" fillId="3" borderId="0" xfId="15" applyFont="1" applyFill="1" applyAlignment="1">
      <alignment horizontal="center"/>
    </xf>
    <xf numFmtId="0" fontId="88" fillId="3" borderId="0" xfId="15" applyFont="1" applyFill="1" applyAlignment="1">
      <alignment horizontal="center"/>
    </xf>
    <xf numFmtId="0" fontId="80" fillId="3" borderId="0" xfId="8" applyFont="1" applyFill="1" applyAlignment="1">
      <alignment horizontal="left" vertical="center"/>
    </xf>
    <xf numFmtId="0" fontId="86" fillId="3" borderId="0" xfId="4" applyFont="1" applyFill="1"/>
    <xf numFmtId="0" fontId="75" fillId="3" borderId="15" xfId="15" applyFont="1" applyFill="1" applyBorder="1" applyAlignment="1">
      <alignment horizontal="center" vertical="center" wrapText="1"/>
    </xf>
    <xf numFmtId="0" fontId="65" fillId="3" borderId="0" xfId="15" applyFont="1" applyFill="1" applyAlignment="1">
      <alignment horizontal="left" wrapText="1"/>
    </xf>
    <xf numFmtId="0" fontId="72" fillId="3" borderId="0" xfId="8" applyFont="1" applyFill="1" applyAlignment="1">
      <alignment horizontal="center"/>
    </xf>
    <xf numFmtId="0" fontId="71" fillId="3" borderId="0" xfId="8" applyFont="1" applyFill="1" applyAlignment="1">
      <alignment horizontal="center"/>
    </xf>
    <xf numFmtId="0" fontId="67" fillId="3" borderId="0" xfId="8" applyFont="1" applyFill="1" applyAlignment="1">
      <alignment horizontal="center" vertical="center" wrapText="1"/>
    </xf>
    <xf numFmtId="0" fontId="65" fillId="3" borderId="0" xfId="8" applyFont="1" applyFill="1" applyAlignment="1">
      <alignment horizontal="center" wrapText="1"/>
    </xf>
    <xf numFmtId="0" fontId="71" fillId="3" borderId="0" xfId="8" applyFont="1" applyFill="1" applyAlignment="1">
      <alignment horizontal="center" vertical="center" wrapText="1"/>
    </xf>
    <xf numFmtId="0" fontId="80" fillId="3" borderId="19" xfId="8" applyFont="1" applyFill="1" applyBorder="1" applyAlignment="1">
      <alignment horizontal="left" vertical="center"/>
    </xf>
    <xf numFmtId="0" fontId="86" fillId="3" borderId="19" xfId="4" applyFont="1" applyFill="1" applyBorder="1"/>
    <xf numFmtId="0" fontId="71" fillId="3" borderId="0" xfId="8" applyFont="1" applyFill="1" applyAlignment="1">
      <alignment horizontal="right" vertical="center"/>
    </xf>
    <xf numFmtId="0" fontId="65" fillId="3" borderId="0" xfId="8" applyFont="1" applyFill="1" applyAlignment="1">
      <alignment horizontal="center" vertical="center"/>
    </xf>
    <xf numFmtId="0" fontId="72" fillId="3" borderId="12" xfId="8" applyFont="1" applyFill="1" applyBorder="1" applyAlignment="1">
      <alignment horizontal="center" vertical="center" wrapText="1"/>
    </xf>
    <xf numFmtId="49" fontId="83" fillId="3" borderId="12" xfId="4" applyNumberFormat="1" applyFont="1" applyFill="1" applyBorder="1" applyAlignment="1">
      <alignment horizontal="center" vertical="center" wrapText="1"/>
    </xf>
    <xf numFmtId="0" fontId="84" fillId="3" borderId="12" xfId="4" applyFont="1" applyFill="1" applyBorder="1" applyAlignment="1">
      <alignment horizontal="center" vertical="center" wrapText="1"/>
    </xf>
    <xf numFmtId="0" fontId="74" fillId="3" borderId="14" xfId="8" applyFont="1" applyFill="1" applyBorder="1" applyAlignment="1">
      <alignment horizontal="left" vertical="center" wrapText="1"/>
    </xf>
    <xf numFmtId="0" fontId="79" fillId="3" borderId="12" xfId="4" applyFont="1" applyFill="1" applyBorder="1" applyAlignment="1">
      <alignment horizontal="left" vertical="center" wrapText="1"/>
    </xf>
    <xf numFmtId="0" fontId="77" fillId="3" borderId="0" xfId="15" applyFont="1" applyFill="1" applyAlignment="1">
      <alignment vertical="center" wrapText="1"/>
    </xf>
    <xf numFmtId="0" fontId="84" fillId="3" borderId="0" xfId="4" applyFont="1" applyFill="1" applyAlignment="1">
      <alignment vertical="center" wrapText="1"/>
    </xf>
    <xf numFmtId="0" fontId="100" fillId="3" borderId="16" xfId="8" applyFont="1" applyFill="1" applyBorder="1" applyAlignment="1">
      <alignment horizontal="center" vertical="center" wrapText="1"/>
    </xf>
    <xf numFmtId="0" fontId="100" fillId="3" borderId="14" xfId="8" applyFont="1" applyFill="1" applyBorder="1" applyAlignment="1">
      <alignment horizontal="center" vertical="center" wrapText="1"/>
    </xf>
    <xf numFmtId="49" fontId="77" fillId="3" borderId="17" xfId="8" applyNumberFormat="1" applyFont="1" applyFill="1" applyBorder="1" applyAlignment="1">
      <alignment horizontal="center" vertical="center" wrapText="1"/>
    </xf>
    <xf numFmtId="49" fontId="77" fillId="3" borderId="33" xfId="8" applyNumberFormat="1" applyFont="1" applyFill="1" applyBorder="1" applyAlignment="1">
      <alignment horizontal="center" vertical="center" wrapText="1"/>
    </xf>
    <xf numFmtId="49" fontId="75" fillId="3" borderId="12" xfId="4" applyNumberFormat="1" applyFont="1" applyFill="1" applyBorder="1" applyAlignment="1">
      <alignment horizontal="center" vertical="center" wrapText="1"/>
    </xf>
    <xf numFmtId="0" fontId="74" fillId="3" borderId="16" xfId="8" applyFont="1" applyFill="1" applyBorder="1" applyAlignment="1">
      <alignment horizontal="left" vertical="center" wrapText="1"/>
    </xf>
    <xf numFmtId="0" fontId="77" fillId="3" borderId="36" xfId="15" applyFont="1" applyFill="1" applyBorder="1" applyAlignment="1">
      <alignment vertical="center" wrapText="1"/>
    </xf>
    <xf numFmtId="0" fontId="77" fillId="3" borderId="41" xfId="15" applyFont="1" applyFill="1" applyBorder="1" applyAlignment="1">
      <alignment vertical="center" wrapText="1"/>
    </xf>
    <xf numFmtId="0" fontId="77" fillId="3" borderId="35" xfId="15" applyFont="1" applyFill="1" applyBorder="1" applyAlignment="1">
      <alignment vertical="center" wrapText="1"/>
    </xf>
    <xf numFmtId="0" fontId="77" fillId="3" borderId="40" xfId="15" applyFont="1" applyFill="1" applyBorder="1" applyAlignment="1">
      <alignment vertical="center" wrapText="1"/>
    </xf>
    <xf numFmtId="0" fontId="77" fillId="3" borderId="34" xfId="15" applyFont="1" applyFill="1" applyBorder="1" applyAlignment="1">
      <alignment vertical="center" wrapText="1"/>
    </xf>
    <xf numFmtId="0" fontId="77" fillId="3" borderId="37" xfId="15" applyFont="1" applyFill="1" applyBorder="1" applyAlignment="1">
      <alignment vertical="center" wrapText="1"/>
    </xf>
    <xf numFmtId="0" fontId="84" fillId="3" borderId="41" xfId="4" applyFont="1" applyFill="1" applyBorder="1" applyAlignment="1">
      <alignment vertical="center" wrapText="1"/>
    </xf>
    <xf numFmtId="0" fontId="84" fillId="3" borderId="40" xfId="4" applyFont="1" applyFill="1" applyBorder="1" applyAlignment="1">
      <alignment vertical="center" wrapText="1"/>
    </xf>
    <xf numFmtId="0" fontId="84" fillId="3" borderId="37" xfId="4" applyFont="1" applyFill="1" applyBorder="1" applyAlignment="1">
      <alignment vertical="center" wrapText="1"/>
    </xf>
    <xf numFmtId="0" fontId="78" fillId="3" borderId="19" xfId="1" applyFont="1" applyFill="1" applyBorder="1"/>
    <xf numFmtId="0" fontId="70" fillId="3" borderId="19" xfId="4" applyFont="1" applyFill="1" applyBorder="1"/>
    <xf numFmtId="0" fontId="77" fillId="3" borderId="19" xfId="15" applyFont="1" applyFill="1" applyBorder="1" applyAlignment="1">
      <alignment vertical="center" wrapText="1"/>
    </xf>
    <xf numFmtId="0" fontId="84" fillId="3" borderId="19" xfId="4" applyFont="1" applyFill="1" applyBorder="1" applyAlignment="1">
      <alignment vertical="center" wrapText="1"/>
    </xf>
    <xf numFmtId="0" fontId="0" fillId="0" borderId="14" xfId="0" applyBorder="1" applyAlignment="1">
      <alignment horizontal="left" vertical="center" wrapText="1"/>
    </xf>
    <xf numFmtId="0" fontId="78" fillId="3" borderId="0" xfId="1" applyFont="1" applyFill="1" applyAlignment="1">
      <alignment horizontal="right" vertical="center"/>
    </xf>
    <xf numFmtId="0" fontId="78" fillId="3" borderId="0" xfId="1" applyFont="1" applyFill="1" applyAlignment="1">
      <alignment horizontal="right"/>
    </xf>
    <xf numFmtId="0" fontId="65" fillId="3" borderId="0" xfId="32" applyFont="1" applyFill="1"/>
    <xf numFmtId="0" fontId="93" fillId="3" borderId="0" xfId="1" applyFont="1" applyFill="1"/>
    <xf numFmtId="0" fontId="76" fillId="3" borderId="0" xfId="4" applyFont="1" applyFill="1"/>
    <xf numFmtId="0" fontId="92" fillId="3" borderId="0" xfId="1" applyFont="1" applyFill="1" applyAlignment="1">
      <alignment horizontal="right" vertical="top"/>
    </xf>
    <xf numFmtId="49" fontId="75" fillId="3" borderId="16" xfId="4" applyNumberFormat="1" applyFont="1" applyFill="1" applyBorder="1" applyAlignment="1">
      <alignment horizontal="center" vertical="center" wrapText="1"/>
    </xf>
    <xf numFmtId="0" fontId="84" fillId="3" borderId="16" xfId="4" applyFont="1" applyFill="1" applyBorder="1" applyAlignment="1">
      <alignment horizontal="center" vertical="center" wrapText="1"/>
    </xf>
    <xf numFmtId="0" fontId="74" fillId="3" borderId="12" xfId="8" applyFont="1" applyFill="1" applyBorder="1" applyAlignment="1">
      <alignment horizontal="left" vertical="center" wrapText="1"/>
    </xf>
    <xf numFmtId="0" fontId="98" fillId="3" borderId="0" xfId="8" applyFont="1" applyFill="1" applyAlignment="1">
      <alignment horizontal="left" vertical="center" wrapText="1"/>
    </xf>
    <xf numFmtId="0" fontId="98" fillId="0" borderId="0" xfId="8" applyFont="1" applyAlignment="1">
      <alignment horizontal="left" vertical="top" wrapText="1"/>
    </xf>
    <xf numFmtId="0" fontId="97" fillId="0" borderId="0" xfId="4" applyFont="1" applyAlignment="1">
      <alignment vertical="top" wrapText="1"/>
    </xf>
    <xf numFmtId="0" fontId="65" fillId="3" borderId="0" xfId="32" applyFont="1" applyFill="1" applyAlignment="1">
      <alignment horizontal="left" vertical="center" wrapText="1"/>
    </xf>
    <xf numFmtId="0" fontId="78" fillId="3" borderId="19" xfId="1" applyFont="1" applyFill="1" applyBorder="1" applyAlignment="1">
      <alignment vertical="center"/>
    </xf>
    <xf numFmtId="0" fontId="70" fillId="3" borderId="19" xfId="4" applyFont="1" applyFill="1" applyBorder="1" applyAlignment="1">
      <alignment vertical="center"/>
    </xf>
    <xf numFmtId="0" fontId="109" fillId="3" borderId="0" xfId="32" applyFont="1" applyFill="1" applyAlignment="1">
      <alignment horizontal="center"/>
    </xf>
    <xf numFmtId="0" fontId="113" fillId="3" borderId="12" xfId="32" applyFont="1" applyFill="1" applyBorder="1" applyAlignment="1">
      <alignment horizontal="center"/>
    </xf>
    <xf numFmtId="0" fontId="115" fillId="3" borderId="12" xfId="1" applyFont="1" applyFill="1" applyBorder="1" applyAlignment="1">
      <alignment horizontal="center" vertical="center" wrapText="1"/>
    </xf>
    <xf numFmtId="166" fontId="109" fillId="3" borderId="12" xfId="1" applyNumberFormat="1" applyFont="1" applyFill="1" applyBorder="1" applyAlignment="1">
      <alignment horizontal="center" vertical="center" wrapText="1"/>
    </xf>
    <xf numFmtId="0" fontId="113" fillId="3" borderId="12" xfId="1" applyFont="1" applyFill="1" applyBorder="1" applyAlignment="1">
      <alignment horizontal="center" vertical="center" wrapText="1"/>
    </xf>
    <xf numFmtId="0" fontId="109" fillId="3" borderId="12" xfId="1" applyFont="1" applyFill="1" applyBorder="1" applyAlignment="1">
      <alignment horizontal="center" vertical="center" wrapText="1"/>
    </xf>
    <xf numFmtId="0" fontId="109" fillId="3" borderId="0" xfId="8" applyFont="1" applyFill="1" applyAlignment="1">
      <alignment vertical="center" wrapText="1"/>
    </xf>
    <xf numFmtId="0" fontId="113" fillId="3" borderId="0" xfId="8" applyFont="1" applyFill="1" applyAlignment="1">
      <alignment horizontal="center"/>
    </xf>
    <xf numFmtId="0" fontId="136" fillId="3" borderId="0" xfId="4" applyFont="1" applyFill="1" applyAlignment="1">
      <alignment horizontal="center"/>
    </xf>
    <xf numFmtId="0" fontId="109" fillId="3" borderId="0" xfId="8" applyFont="1" applyFill="1" applyAlignment="1">
      <alignment horizontal="center"/>
    </xf>
    <xf numFmtId="0" fontId="135" fillId="3" borderId="0" xfId="4" applyFont="1" applyFill="1" applyAlignment="1">
      <alignment horizontal="center"/>
    </xf>
    <xf numFmtId="0" fontId="60" fillId="3" borderId="0" xfId="8" applyFont="1" applyFill="1" applyAlignment="1">
      <alignment horizontal="center" vertical="center" wrapText="1"/>
    </xf>
    <xf numFmtId="0" fontId="109" fillId="3" borderId="12" xfId="4" applyFont="1" applyFill="1" applyBorder="1" applyAlignment="1">
      <alignment horizontal="center" vertical="center" wrapText="1"/>
    </xf>
    <xf numFmtId="0" fontId="109" fillId="3" borderId="36" xfId="8" applyFont="1" applyFill="1" applyBorder="1" applyAlignment="1">
      <alignment horizontal="center" vertical="center" wrapText="1"/>
    </xf>
    <xf numFmtId="0" fontId="109" fillId="3" borderId="41" xfId="8" applyFont="1" applyFill="1" applyBorder="1" applyAlignment="1">
      <alignment horizontal="center" vertical="center" wrapText="1"/>
    </xf>
    <xf numFmtId="0" fontId="18" fillId="3" borderId="0" xfId="4" applyFill="1"/>
    <xf numFmtId="166" fontId="109" fillId="3" borderId="31" xfId="1" applyNumberFormat="1" applyFont="1" applyFill="1" applyBorder="1" applyAlignment="1">
      <alignment horizontal="left" vertical="center" wrapText="1"/>
    </xf>
    <xf numFmtId="0" fontId="109" fillId="3" borderId="0" xfId="8" applyFont="1" applyFill="1" applyAlignment="1">
      <alignment horizontal="center" vertical="center"/>
    </xf>
    <xf numFmtId="0" fontId="115" fillId="3" borderId="0" xfId="32" applyFont="1" applyFill="1" applyAlignment="1">
      <alignment horizontal="left"/>
    </xf>
    <xf numFmtId="0" fontId="133" fillId="3" borderId="19" xfId="32" applyFont="1" applyFill="1" applyBorder="1" applyAlignment="1">
      <alignment wrapText="1"/>
    </xf>
    <xf numFmtId="0" fontId="134" fillId="3" borderId="19" xfId="4" applyFont="1" applyFill="1" applyBorder="1" applyAlignment="1">
      <alignment wrapText="1"/>
    </xf>
    <xf numFmtId="0" fontId="113" fillId="3" borderId="36" xfId="1" applyFont="1" applyFill="1" applyBorder="1" applyAlignment="1">
      <alignment horizontal="center" vertical="center" wrapText="1"/>
    </xf>
    <xf numFmtId="0" fontId="113" fillId="3" borderId="31" xfId="1" applyFont="1" applyFill="1" applyBorder="1" applyAlignment="1">
      <alignment horizontal="center" vertical="center" wrapText="1"/>
    </xf>
    <xf numFmtId="0" fontId="113" fillId="3" borderId="41" xfId="1" applyFont="1" applyFill="1" applyBorder="1" applyAlignment="1">
      <alignment horizontal="center" vertical="center" wrapText="1"/>
    </xf>
    <xf numFmtId="0" fontId="113" fillId="3" borderId="17" xfId="8" applyFont="1" applyFill="1" applyBorder="1" applyAlignment="1">
      <alignment horizontal="center" vertical="center" wrapText="1"/>
    </xf>
    <xf numFmtId="0" fontId="113" fillId="3" borderId="33" xfId="8" applyFont="1" applyFill="1" applyBorder="1" applyAlignment="1">
      <alignment horizontal="center" vertical="center" wrapText="1"/>
    </xf>
    <xf numFmtId="0" fontId="113" fillId="3" borderId="13" xfId="8" applyFont="1" applyFill="1" applyBorder="1" applyAlignment="1">
      <alignment horizontal="center" vertical="center" wrapText="1"/>
    </xf>
    <xf numFmtId="0" fontId="113" fillId="3" borderId="16" xfId="8" applyFont="1" applyFill="1" applyBorder="1" applyAlignment="1">
      <alignment horizontal="center" vertical="center" wrapText="1"/>
    </xf>
    <xf numFmtId="0" fontId="113" fillId="3" borderId="14" xfId="8" applyFont="1" applyFill="1" applyBorder="1" applyAlignment="1">
      <alignment horizontal="center" vertical="center" wrapText="1"/>
    </xf>
    <xf numFmtId="0" fontId="113" fillId="3" borderId="12" xfId="8" applyFont="1" applyFill="1" applyBorder="1" applyAlignment="1">
      <alignment horizontal="center" vertical="center" wrapText="1"/>
    </xf>
    <xf numFmtId="0" fontId="113" fillId="3" borderId="36" xfId="8" applyFont="1" applyFill="1" applyBorder="1" applyAlignment="1">
      <alignment horizontal="center" vertical="center" wrapText="1"/>
    </xf>
    <xf numFmtId="0" fontId="113" fillId="3" borderId="41" xfId="8" applyFont="1" applyFill="1" applyBorder="1" applyAlignment="1">
      <alignment horizontal="center" vertical="center" wrapText="1"/>
    </xf>
    <xf numFmtId="0" fontId="109" fillId="3" borderId="17" xfId="4" applyFont="1" applyFill="1" applyBorder="1" applyAlignment="1">
      <alignment horizontal="center" vertical="center" wrapText="1"/>
    </xf>
    <xf numFmtId="0" fontId="109" fillId="3" borderId="13" xfId="4" applyFont="1" applyFill="1" applyBorder="1" applyAlignment="1">
      <alignment horizontal="center" vertical="center" wrapText="1"/>
    </xf>
    <xf numFmtId="0" fontId="115" fillId="3" borderId="12" xfId="8" applyFont="1" applyFill="1" applyBorder="1" applyAlignment="1">
      <alignment horizontal="center" vertical="center" wrapText="1"/>
    </xf>
    <xf numFmtId="49" fontId="113" fillId="3" borderId="17" xfId="8" applyNumberFormat="1" applyFont="1" applyFill="1" applyBorder="1" applyAlignment="1">
      <alignment horizontal="center" vertical="center" wrapText="1"/>
    </xf>
    <xf numFmtId="49" fontId="113" fillId="3" borderId="33" xfId="8" applyNumberFormat="1" applyFont="1" applyFill="1" applyBorder="1" applyAlignment="1">
      <alignment horizontal="center" vertical="center" wrapText="1"/>
    </xf>
    <xf numFmtId="49" fontId="113" fillId="3" borderId="13" xfId="8" applyNumberFormat="1" applyFont="1" applyFill="1" applyBorder="1" applyAlignment="1">
      <alignment horizontal="center" vertical="center" wrapText="1"/>
    </xf>
    <xf numFmtId="0" fontId="132" fillId="3" borderId="16" xfId="8" applyFont="1" applyFill="1" applyBorder="1" applyAlignment="1">
      <alignment horizontal="left" vertical="center" wrapText="1"/>
    </xf>
    <xf numFmtId="0" fontId="132" fillId="3" borderId="14" xfId="8" applyFont="1" applyFill="1" applyBorder="1" applyAlignment="1">
      <alignment horizontal="left" vertical="center" wrapText="1"/>
    </xf>
    <xf numFmtId="0" fontId="109" fillId="3" borderId="12" xfId="8" applyFont="1" applyFill="1" applyBorder="1" applyAlignment="1">
      <alignment horizontal="left" vertical="center"/>
    </xf>
    <xf numFmtId="0" fontId="109" fillId="3" borderId="16" xfId="8" applyFont="1" applyFill="1" applyBorder="1" applyAlignment="1">
      <alignment horizontal="left" vertical="center"/>
    </xf>
    <xf numFmtId="0" fontId="109" fillId="3" borderId="14" xfId="8" applyFont="1" applyFill="1" applyBorder="1" applyAlignment="1">
      <alignment horizontal="left" vertical="center"/>
    </xf>
    <xf numFmtId="0" fontId="132" fillId="3" borderId="36" xfId="8" applyFont="1" applyFill="1" applyBorder="1" applyAlignment="1">
      <alignment horizontal="left" vertical="center" wrapText="1"/>
    </xf>
    <xf numFmtId="0" fontId="132" fillId="3" borderId="41" xfId="8" applyFont="1" applyFill="1" applyBorder="1" applyAlignment="1">
      <alignment horizontal="left" vertical="center" wrapText="1"/>
    </xf>
    <xf numFmtId="0" fontId="109" fillId="3" borderId="13" xfId="8" applyFont="1" applyFill="1" applyBorder="1" applyAlignment="1">
      <alignment horizontal="left" vertical="center"/>
    </xf>
    <xf numFmtId="0" fontId="109" fillId="3" borderId="31" xfId="4" applyFont="1" applyFill="1" applyBorder="1" applyAlignment="1">
      <alignment vertical="top" wrapText="1"/>
    </xf>
    <xf numFmtId="0" fontId="113" fillId="3" borderId="12" xfId="8" applyFont="1" applyFill="1" applyBorder="1" applyAlignment="1">
      <alignment horizontal="left" vertical="center" wrapText="1"/>
    </xf>
    <xf numFmtId="0" fontId="113" fillId="3" borderId="16" xfId="8" applyFont="1" applyFill="1" applyBorder="1" applyAlignment="1">
      <alignment horizontal="right" vertical="center" wrapText="1"/>
    </xf>
    <xf numFmtId="0" fontId="113" fillId="3" borderId="15" xfId="8" applyFont="1" applyFill="1" applyBorder="1" applyAlignment="1">
      <alignment horizontal="right" vertical="center" wrapText="1"/>
    </xf>
    <xf numFmtId="0" fontId="113" fillId="3" borderId="14" xfId="8" applyFont="1" applyFill="1" applyBorder="1" applyAlignment="1">
      <alignment horizontal="right" vertical="center" wrapText="1"/>
    </xf>
    <xf numFmtId="49" fontId="109" fillId="3" borderId="0" xfId="8" applyNumberFormat="1" applyFont="1" applyFill="1" applyAlignment="1">
      <alignment horizontal="left" vertical="center"/>
    </xf>
    <xf numFmtId="49" fontId="109" fillId="3" borderId="0" xfId="8" applyNumberFormat="1" applyFont="1" applyFill="1" applyAlignment="1">
      <alignment horizontal="left" vertical="top" wrapText="1"/>
    </xf>
    <xf numFmtId="0" fontId="113" fillId="3" borderId="34" xfId="1" applyFont="1" applyFill="1" applyBorder="1" applyAlignment="1">
      <alignment horizontal="center" vertical="center" wrapText="1"/>
    </xf>
    <xf numFmtId="0" fontId="113" fillId="3" borderId="19" xfId="1" applyFont="1" applyFill="1" applyBorder="1" applyAlignment="1">
      <alignment horizontal="center" vertical="center" wrapText="1"/>
    </xf>
    <xf numFmtId="0" fontId="113" fillId="3" borderId="37" xfId="1" applyFont="1" applyFill="1" applyBorder="1" applyAlignment="1">
      <alignment horizontal="center" vertical="center" wrapText="1"/>
    </xf>
    <xf numFmtId="0" fontId="113" fillId="3" borderId="16" xfId="4" applyFont="1" applyFill="1" applyBorder="1" applyAlignment="1">
      <alignment horizontal="center" vertical="center"/>
    </xf>
    <xf numFmtId="0" fontId="113" fillId="3" borderId="14" xfId="4" applyFont="1" applyFill="1" applyBorder="1" applyAlignment="1">
      <alignment horizontal="center" vertical="center"/>
    </xf>
    <xf numFmtId="0" fontId="115" fillId="3" borderId="16" xfId="1" applyFont="1" applyFill="1" applyBorder="1" applyAlignment="1">
      <alignment horizontal="center" vertical="center" wrapText="1"/>
    </xf>
    <xf numFmtId="0" fontId="115" fillId="3" borderId="15" xfId="1" applyFont="1" applyFill="1" applyBorder="1" applyAlignment="1">
      <alignment horizontal="center" vertical="center" wrapText="1"/>
    </xf>
    <xf numFmtId="0" fontId="115" fillId="3" borderId="14" xfId="1" applyFont="1" applyFill="1" applyBorder="1" applyAlignment="1">
      <alignment horizontal="center" vertical="center" wrapText="1"/>
    </xf>
    <xf numFmtId="0" fontId="109" fillId="3" borderId="0" xfId="4" applyFont="1" applyFill="1" applyAlignment="1">
      <alignment horizontal="left"/>
    </xf>
    <xf numFmtId="0" fontId="18" fillId="3" borderId="0" xfId="4" applyFill="1" applyAlignment="1">
      <alignment horizontal="left"/>
    </xf>
    <xf numFmtId="0" fontId="129" fillId="3" borderId="19" xfId="4" applyFont="1" applyFill="1" applyBorder="1" applyAlignment="1">
      <alignment vertical="center" wrapText="1"/>
    </xf>
    <xf numFmtId="0" fontId="107" fillId="3" borderId="19" xfId="4" applyFont="1" applyFill="1" applyBorder="1" applyAlignment="1">
      <alignment vertical="center"/>
    </xf>
    <xf numFmtId="0" fontId="58" fillId="3" borderId="0" xfId="15" applyFont="1" applyFill="1" applyAlignment="1">
      <alignment horizontal="center" vertical="center"/>
    </xf>
    <xf numFmtId="0" fontId="18" fillId="3" borderId="0" xfId="4" applyFill="1" applyAlignment="1">
      <alignment horizontal="center" vertical="center"/>
    </xf>
    <xf numFmtId="0" fontId="129" fillId="3" borderId="0" xfId="4" applyFont="1" applyFill="1" applyAlignment="1">
      <alignment vertical="center" wrapText="1"/>
    </xf>
    <xf numFmtId="0" fontId="107" fillId="3" borderId="0" xfId="4" applyFont="1" applyFill="1" applyAlignment="1">
      <alignment vertical="center"/>
    </xf>
    <xf numFmtId="0" fontId="58" fillId="3" borderId="0" xfId="15" applyFont="1" applyFill="1" applyAlignment="1">
      <alignment horizontal="center" vertical="center" wrapText="1"/>
    </xf>
    <xf numFmtId="0" fontId="15" fillId="3" borderId="31" xfId="4" applyFont="1" applyFill="1" applyBorder="1" applyAlignment="1">
      <alignment horizontal="center" vertical="center"/>
    </xf>
    <xf numFmtId="0" fontId="15" fillId="3" borderId="31" xfId="4" applyFont="1" applyFill="1" applyBorder="1"/>
    <xf numFmtId="0" fontId="15" fillId="3" borderId="0" xfId="4" applyFont="1" applyFill="1" applyAlignment="1">
      <alignment horizontal="center" vertical="center"/>
    </xf>
    <xf numFmtId="0" fontId="15" fillId="3" borderId="0" xfId="4" applyFont="1" applyFill="1" applyAlignment="1">
      <alignment horizontal="center"/>
    </xf>
    <xf numFmtId="0" fontId="59" fillId="0" borderId="0" xfId="31" applyFont="1" applyAlignment="1">
      <alignment horizontal="left" wrapText="1"/>
    </xf>
    <xf numFmtId="0" fontId="60" fillId="0" borderId="0" xfId="31" applyFont="1" applyAlignment="1">
      <alignment horizontal="center" vertical="center" wrapText="1"/>
    </xf>
    <xf numFmtId="0" fontId="48" fillId="0" borderId="0" xfId="31" applyFont="1" applyAlignment="1">
      <alignment horizontal="center"/>
    </xf>
    <xf numFmtId="0" fontId="59" fillId="0" borderId="0" xfId="31" applyFont="1" applyAlignment="1">
      <alignment horizontal="left"/>
    </xf>
    <xf numFmtId="0" fontId="14" fillId="0" borderId="2" xfId="0" applyFont="1" applyBorder="1"/>
    <xf numFmtId="0" fontId="50" fillId="0" borderId="0" xfId="30" applyFont="1" applyAlignment="1">
      <alignment horizontal="center" vertical="top"/>
    </xf>
    <xf numFmtId="0" fontId="61" fillId="0" borderId="0" xfId="0" applyFont="1"/>
    <xf numFmtId="0" fontId="62" fillId="0" borderId="0" xfId="0" applyFont="1" applyAlignment="1">
      <alignment horizontal="center"/>
    </xf>
    <xf numFmtId="0" fontId="59" fillId="0" borderId="0" xfId="31" applyFont="1" applyAlignment="1">
      <alignment horizontal="center"/>
    </xf>
    <xf numFmtId="0" fontId="50" fillId="0" borderId="0" xfId="31" applyFont="1" applyAlignment="1">
      <alignment horizontal="center" vertical="top" wrapText="1"/>
    </xf>
    <xf numFmtId="0" fontId="14" fillId="0" borderId="0" xfId="0" applyFont="1" applyAlignment="1">
      <alignment horizontal="center" wrapText="1"/>
    </xf>
    <xf numFmtId="0" fontId="49" fillId="0" borderId="0" xfId="31" applyFont="1" applyAlignment="1">
      <alignment horizontal="center" vertical="top"/>
    </xf>
    <xf numFmtId="49" fontId="56" fillId="0" borderId="30" xfId="31" applyNumberFormat="1" applyFont="1" applyBorder="1" applyAlignment="1">
      <alignment horizontal="left" vertical="center" wrapText="1"/>
    </xf>
    <xf numFmtId="0" fontId="55" fillId="0" borderId="1" xfId="0" applyFont="1" applyBorder="1" applyAlignment="1">
      <alignment horizontal="left" vertical="center" wrapText="1"/>
    </xf>
    <xf numFmtId="0" fontId="55" fillId="0" borderId="26" xfId="0" applyFont="1" applyBorder="1" applyAlignment="1">
      <alignment horizontal="left" vertical="center" wrapText="1"/>
    </xf>
    <xf numFmtId="0" fontId="55" fillId="0" borderId="2" xfId="0" applyFont="1" applyBorder="1" applyAlignment="1">
      <alignment horizontal="left" vertical="center" wrapText="1"/>
    </xf>
    <xf numFmtId="0" fontId="56" fillId="0" borderId="28" xfId="31" applyFont="1" applyBorder="1" applyAlignment="1">
      <alignment horizontal="center" vertical="center"/>
    </xf>
    <xf numFmtId="0" fontId="55" fillId="0" borderId="25" xfId="0" applyFont="1" applyBorder="1" applyAlignment="1">
      <alignment horizontal="center"/>
    </xf>
    <xf numFmtId="0" fontId="36" fillId="0" borderId="29" xfId="0" applyFont="1" applyBorder="1" applyAlignment="1">
      <alignment horizontal="center" vertical="center" wrapText="1"/>
    </xf>
    <xf numFmtId="0" fontId="57" fillId="0" borderId="27" xfId="0" applyFont="1" applyBorder="1" applyAlignment="1">
      <alignment horizontal="center" vertical="center" wrapText="1"/>
    </xf>
    <xf numFmtId="0" fontId="34" fillId="0" borderId="21" xfId="0" applyFont="1" applyBorder="1" applyAlignment="1">
      <alignment horizontal="center" wrapText="1"/>
    </xf>
    <xf numFmtId="0" fontId="34" fillId="0" borderId="20" xfId="0" applyFont="1" applyBorder="1" applyAlignment="1">
      <alignment horizontal="center" wrapText="1"/>
    </xf>
    <xf numFmtId="166" fontId="56" fillId="0" borderId="28" xfId="31" applyNumberFormat="1" applyFont="1" applyBorder="1" applyAlignment="1">
      <alignment horizontal="center" vertical="center" wrapText="1"/>
    </xf>
    <xf numFmtId="0" fontId="55" fillId="0" borderId="25" xfId="0" applyFont="1" applyBorder="1" applyAlignment="1">
      <alignment horizontal="center" wrapText="1"/>
    </xf>
    <xf numFmtId="166" fontId="56" fillId="0" borderId="29" xfId="31" applyNumberFormat="1" applyFont="1" applyBorder="1" applyAlignment="1">
      <alignment horizontal="center" vertical="center" wrapText="1"/>
    </xf>
    <xf numFmtId="0" fontId="55" fillId="0" borderId="27" xfId="0" applyFont="1" applyBorder="1" applyAlignment="1">
      <alignment wrapText="1"/>
    </xf>
    <xf numFmtId="0" fontId="50" fillId="0" borderId="0" xfId="31" applyFont="1" applyAlignment="1">
      <alignment horizontal="center" vertical="center" wrapText="1"/>
    </xf>
    <xf numFmtId="0" fontId="48" fillId="0" borderId="0" xfId="31" applyFont="1"/>
    <xf numFmtId="0" fontId="14" fillId="0" borderId="0" xfId="0" applyFont="1"/>
    <xf numFmtId="49" fontId="42" fillId="0" borderId="21" xfId="31" applyNumberFormat="1" applyFont="1" applyBorder="1" applyAlignment="1">
      <alignment horizontal="center" vertical="center"/>
    </xf>
    <xf numFmtId="49" fontId="42" fillId="0" borderId="18" xfId="31" applyNumberFormat="1" applyFont="1" applyBorder="1" applyAlignment="1">
      <alignment horizontal="center" vertical="center"/>
    </xf>
    <xf numFmtId="49" fontId="42" fillId="0" borderId="20" xfId="31" applyNumberFormat="1" applyFont="1" applyBorder="1" applyAlignment="1">
      <alignment horizontal="center" vertical="center"/>
    </xf>
    <xf numFmtId="0" fontId="50" fillId="0" borderId="0" xfId="0" applyFont="1" applyAlignment="1">
      <alignment horizontal="right"/>
    </xf>
    <xf numFmtId="0" fontId="46" fillId="0" borderId="0" xfId="28" applyFont="1" applyAlignment="1">
      <alignment horizontal="center"/>
    </xf>
    <xf numFmtId="0" fontId="41" fillId="0" borderId="19" xfId="30" applyFont="1" applyBorder="1" applyAlignment="1">
      <alignment horizontal="center" vertical="center" wrapText="1"/>
    </xf>
    <xf numFmtId="0" fontId="45" fillId="0" borderId="19" xfId="30" applyFont="1" applyBorder="1" applyAlignment="1">
      <alignment horizontal="center"/>
    </xf>
    <xf numFmtId="0" fontId="41" fillId="0" borderId="0" xfId="30" applyFont="1" applyAlignment="1">
      <alignment horizontal="center" vertical="center" wrapText="1"/>
    </xf>
    <xf numFmtId="0" fontId="31" fillId="0" borderId="0" xfId="28" applyFont="1" applyAlignment="1">
      <alignment horizontal="left" vertical="center" wrapText="1"/>
    </xf>
    <xf numFmtId="0" fontId="47" fillId="0" borderId="0" xfId="28" applyFont="1" applyAlignment="1">
      <alignment horizontal="center"/>
    </xf>
    <xf numFmtId="0" fontId="43" fillId="0" borderId="0" xfId="30" applyFont="1" applyAlignment="1">
      <alignment horizontal="center"/>
    </xf>
    <xf numFmtId="0" fontId="32" fillId="0" borderId="0" xfId="28" applyFont="1" applyAlignment="1">
      <alignment horizontal="center" vertical="center"/>
    </xf>
    <xf numFmtId="0" fontId="46" fillId="0" borderId="0" xfId="28" applyFont="1" applyAlignment="1">
      <alignment horizontal="left"/>
    </xf>
    <xf numFmtId="49" fontId="43" fillId="0" borderId="0" xfId="29" applyNumberFormat="1" applyFont="1" applyAlignment="1">
      <alignment horizontal="left"/>
    </xf>
    <xf numFmtId="0" fontId="31" fillId="0" borderId="12" xfId="28" applyFont="1" applyBorder="1" applyAlignment="1">
      <alignment horizontal="center"/>
    </xf>
    <xf numFmtId="0" fontId="33" fillId="0" borderId="0" xfId="28" applyFont="1" applyAlignment="1">
      <alignment horizontal="left" vertical="center" wrapText="1"/>
    </xf>
    <xf numFmtId="49" fontId="44" fillId="0" borderId="18" xfId="29" applyNumberFormat="1" applyFont="1" applyBorder="1" applyAlignment="1">
      <alignment horizontal="left"/>
    </xf>
    <xf numFmtId="166" fontId="43" fillId="0" borderId="0" xfId="29" applyNumberFormat="1" applyFont="1" applyAlignment="1">
      <alignment horizontal="center"/>
    </xf>
    <xf numFmtId="0" fontId="31" fillId="0" borderId="12" xfId="28" applyFont="1" applyBorder="1" applyAlignment="1">
      <alignment horizontal="center" vertical="center" wrapText="1"/>
    </xf>
    <xf numFmtId="0" fontId="31" fillId="0" borderId="17" xfId="28" applyFont="1" applyBorder="1" applyAlignment="1">
      <alignment horizontal="center" vertical="center" wrapText="1"/>
    </xf>
    <xf numFmtId="0" fontId="31" fillId="0" borderId="13" xfId="28" applyFont="1" applyBorder="1" applyAlignment="1">
      <alignment horizontal="center" vertical="center" wrapText="1"/>
    </xf>
    <xf numFmtId="0" fontId="31" fillId="0" borderId="16" xfId="28" applyFont="1" applyBorder="1" applyAlignment="1">
      <alignment horizontal="center" vertical="center" wrapText="1"/>
    </xf>
    <xf numFmtId="0" fontId="31" fillId="0" borderId="15" xfId="28" applyFont="1" applyBorder="1" applyAlignment="1">
      <alignment horizontal="center" vertical="center" wrapText="1"/>
    </xf>
    <xf numFmtId="0" fontId="31" fillId="0" borderId="14" xfId="28" applyFont="1" applyBorder="1" applyAlignment="1">
      <alignment horizontal="center" vertical="center" wrapText="1"/>
    </xf>
    <xf numFmtId="1" fontId="36" fillId="0" borderId="12" xfId="28" applyNumberFormat="1" applyFont="1" applyBorder="1" applyAlignment="1" applyProtection="1">
      <alignment horizontal="center"/>
      <protection locked="0"/>
    </xf>
    <xf numFmtId="0" fontId="32" fillId="0" borderId="0" xfId="28" applyFont="1" applyAlignment="1">
      <alignment horizontal="left"/>
    </xf>
    <xf numFmtId="0" fontId="32" fillId="0" borderId="2" xfId="28" applyFont="1" applyBorder="1" applyAlignment="1">
      <alignment horizontal="center"/>
    </xf>
    <xf numFmtId="0" fontId="31" fillId="0" borderId="1" xfId="28" applyFont="1" applyBorder="1" applyAlignment="1">
      <alignment horizontal="center" vertical="center"/>
    </xf>
    <xf numFmtId="0" fontId="31" fillId="0" borderId="0" xfId="28" applyFont="1" applyAlignment="1">
      <alignment horizontal="left" wrapText="1"/>
    </xf>
    <xf numFmtId="0" fontId="31" fillId="0" borderId="0" xfId="28" applyFont="1" applyAlignment="1">
      <alignment horizontal="center" vertical="center"/>
    </xf>
    <xf numFmtId="0" fontId="15" fillId="0" borderId="0" xfId="28" applyFont="1"/>
    <xf numFmtId="0" fontId="62" fillId="0" borderId="55" xfId="28" applyFont="1" applyBorder="1" applyAlignment="1">
      <alignment horizontal="center" vertical="center" wrapText="1"/>
    </xf>
    <xf numFmtId="0" fontId="30" fillId="0" borderId="52" xfId="28" applyBorder="1" applyAlignment="1">
      <alignment horizontal="center" vertical="center" wrapText="1"/>
    </xf>
    <xf numFmtId="0" fontId="30" fillId="0" borderId="53" xfId="28" applyBorder="1" applyAlignment="1">
      <alignment horizontal="center" vertical="center" wrapText="1"/>
    </xf>
  </cellXfs>
  <cellStyles count="35">
    <cellStyle name="Įprastas" xfId="0" builtinId="0"/>
    <cellStyle name="Įprastas 10" xfId="16" xr:uid="{09827876-5E77-4F1D-AA48-E7C1DD5617C3}"/>
    <cellStyle name="Įprastas 11" xfId="18" xr:uid="{4B053FF8-3946-466C-AC9B-D896CFF28F78}"/>
    <cellStyle name="Įprastas 12" xfId="19" xr:uid="{B8C09623-F9CA-496C-BE80-A73DB1BBC589}"/>
    <cellStyle name="Įprastas 13" xfId="20" xr:uid="{856A6021-0F37-4D10-976F-15414BAC379B}"/>
    <cellStyle name="Įprastas 14" xfId="21" xr:uid="{4BBED5C5-92D3-48B4-94A5-1177F0AE6F9B}"/>
    <cellStyle name="Įprastas 15" xfId="23" xr:uid="{8E1FDC46-6C2E-4965-ADDF-A69545630B03}"/>
    <cellStyle name="Įprastas 16" xfId="24" xr:uid="{F7B5EB38-1CE5-4738-9D06-2FEEF5FAE9A6}"/>
    <cellStyle name="Įprastas 17" xfId="25" xr:uid="{B536E125-4F3A-4F26-BE0C-85F3455586C2}"/>
    <cellStyle name="Įprastas 18" xfId="26" xr:uid="{58965651-B5CB-42EA-A78D-9CE4BC769713}"/>
    <cellStyle name="Įprastas 18 2" xfId="34" xr:uid="{E3FC2CDB-597F-49A0-B079-3575A90CE51D}"/>
    <cellStyle name="Įprastas 19" xfId="27" xr:uid="{25CF9B2B-DB9B-4486-98E6-843B7CF118D1}"/>
    <cellStyle name="Įprastas 2" xfId="1" xr:uid="{7C43243F-13DB-4A60-BB2F-39867D4951C5}"/>
    <cellStyle name="Įprastas 2 2" xfId="9" xr:uid="{1F1DBB31-A465-4F77-A75E-56CC8EC154C5}"/>
    <cellStyle name="Įprastas 2 2 2" xfId="22" xr:uid="{3004C239-56B4-4776-9F17-7F2ABDE0E269}"/>
    <cellStyle name="Įprastas 20" xfId="28" xr:uid="{71A62D64-8F74-4D4D-96DB-DF51F355AD7B}"/>
    <cellStyle name="Įprastas 21" xfId="33" xr:uid="{A5A6D085-0236-45CF-BE98-31F393035793}"/>
    <cellStyle name="Įprastas 3" xfId="2" xr:uid="{FE915754-73B4-4804-8847-16BA5D426643}"/>
    <cellStyle name="Įprastas 3 2" xfId="4" xr:uid="{26277ECC-5E2F-4A67-8315-4BE4025994AF}"/>
    <cellStyle name="Įprastas 4" xfId="5" xr:uid="{765E3EA2-6768-46FA-B096-AE0FA7A2A020}"/>
    <cellStyle name="Įprastas 5" xfId="6" xr:uid="{9C3011FC-4C76-433E-8156-44D7D7C4AA7F}"/>
    <cellStyle name="Įprastas 5 2" xfId="10" xr:uid="{13149F60-91A8-48AC-9907-0A35FF631989}"/>
    <cellStyle name="Įprastas 5 3" xfId="17" xr:uid="{1D80C695-1545-4B88-9811-929F145CDDFC}"/>
    <cellStyle name="Įprastas 6" xfId="7" xr:uid="{FB4838E1-E889-4F8D-A379-2864B2A12C74}"/>
    <cellStyle name="Įprastas 7" xfId="12" xr:uid="{E8CDAF9E-B0E1-4216-9C12-A4BD06EF753F}"/>
    <cellStyle name="Įprastas 8" xfId="13" xr:uid="{1A0A8775-2A84-49BD-A6AF-63616698EF0B}"/>
    <cellStyle name="Įprastas 9" xfId="14" xr:uid="{177FB182-A65F-4134-92DE-93A43A559DCB}"/>
    <cellStyle name="Kablelis 2" xfId="11" xr:uid="{936173DC-B5B4-4593-9B14-176A3366CA2B}"/>
    <cellStyle name="Normal 2" xfId="3" xr:uid="{0F041103-A804-4B16-80D9-454E88A16937}"/>
    <cellStyle name="Normal 2 2" xfId="15" xr:uid="{D0FC2075-DA76-42DC-ADB6-656CD0643241}"/>
    <cellStyle name="Normal_1999 BIUDŽ projektas" xfId="8" xr:uid="{EB8AB84E-04BD-43CC-90B2-320DDFCCB3AF}"/>
    <cellStyle name="Normal_biudz uz 2001 atskaitomybe3" xfId="31" xr:uid="{981D0F18-C935-4811-A0FC-676C943ADCEE}"/>
    <cellStyle name="Normal_Sheet1" xfId="29" xr:uid="{3048054F-2BAF-42D3-BA84-F6C8ECD0ED05}"/>
    <cellStyle name="Normal_TRECFORMantras2001333" xfId="30" xr:uid="{A4C3AF33-47C9-45C2-9DB1-B08CE533F854}"/>
    <cellStyle name="Normal_VLK PSDFvykd" xfId="32" xr:uid="{0E9EC151-842E-409E-ABE1-98E636F0E9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3"/>
  <sheetViews>
    <sheetView view="pageBreakPreview" topLeftCell="A27" zoomScale="99" zoomScaleNormal="100" zoomScaleSheetLayoutView="99" workbookViewId="0">
      <selection activeCell="E34" sqref="E34"/>
    </sheetView>
  </sheetViews>
  <sheetFormatPr defaultRowHeight="14.4"/>
  <cols>
    <col min="9" max="9" width="11" customWidth="1"/>
  </cols>
  <sheetData>
    <row r="1" spans="1:9" ht="14.4" customHeight="1">
      <c r="A1" s="3"/>
    </row>
    <row r="5" spans="1:9" ht="15.6">
      <c r="A5" s="659" t="s">
        <v>0</v>
      </c>
      <c r="B5" s="659"/>
      <c r="C5" s="659"/>
      <c r="D5" s="659"/>
      <c r="E5" s="659"/>
      <c r="F5" s="659"/>
      <c r="G5" s="659"/>
      <c r="H5" s="659"/>
      <c r="I5" s="659"/>
    </row>
    <row r="12" spans="1:9" ht="15.6">
      <c r="A12" s="659" t="s">
        <v>1</v>
      </c>
      <c r="B12" s="659"/>
      <c r="C12" s="659"/>
      <c r="D12" s="659"/>
      <c r="E12" s="659"/>
      <c r="F12" s="659"/>
      <c r="G12" s="659"/>
      <c r="H12" s="659"/>
      <c r="I12" s="659"/>
    </row>
    <row r="13" spans="1:9" ht="15.6">
      <c r="A13" s="659" t="s">
        <v>2</v>
      </c>
      <c r="B13" s="659"/>
      <c r="C13" s="659"/>
      <c r="D13" s="659"/>
      <c r="E13" s="659"/>
      <c r="F13" s="659"/>
      <c r="G13" s="659"/>
      <c r="H13" s="659"/>
      <c r="I13" s="659"/>
    </row>
    <row r="14" spans="1:9">
      <c r="E14" s="639" t="s">
        <v>3</v>
      </c>
    </row>
    <row r="43" spans="1:9" ht="15.6">
      <c r="A43" s="659" t="s">
        <v>4</v>
      </c>
      <c r="B43" s="659"/>
      <c r="C43" s="659"/>
      <c r="D43" s="659"/>
      <c r="E43" s="659"/>
      <c r="F43" s="659"/>
      <c r="G43" s="659"/>
      <c r="H43" s="659"/>
      <c r="I43" s="659"/>
    </row>
  </sheetData>
  <mergeCells count="4">
    <mergeCell ref="A5:I5"/>
    <mergeCell ref="A12:I12"/>
    <mergeCell ref="A13:I13"/>
    <mergeCell ref="A43:I4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C87B4-8824-40B3-BF32-342CB0256CC8}">
  <sheetPr>
    <pageSetUpPr fitToPage="1"/>
  </sheetPr>
  <dimension ref="B1:K19"/>
  <sheetViews>
    <sheetView workbookViewId="0">
      <selection activeCell="E22" sqref="E22"/>
    </sheetView>
  </sheetViews>
  <sheetFormatPr defaultRowHeight="13.2"/>
  <cols>
    <col min="1" max="1" width="8.88671875" style="53"/>
    <col min="2" max="2" width="4.44140625" style="53" customWidth="1"/>
    <col min="3" max="3" width="36.109375" style="53" customWidth="1"/>
    <col min="4" max="4" width="23.6640625" style="53" customWidth="1"/>
    <col min="5" max="5" width="27.33203125" style="53" customWidth="1"/>
    <col min="6" max="6" width="28.33203125" style="53" customWidth="1"/>
    <col min="7" max="8" width="8.88671875" style="53"/>
    <col min="9" max="9" width="10.33203125" style="53" bestFit="1" customWidth="1"/>
    <col min="10" max="257" width="8.88671875" style="53"/>
    <col min="258" max="258" width="4.44140625" style="53" customWidth="1"/>
    <col min="259" max="259" width="36.109375" style="53" customWidth="1"/>
    <col min="260" max="260" width="23.6640625" style="53" customWidth="1"/>
    <col min="261" max="261" width="27.33203125" style="53" customWidth="1"/>
    <col min="262" max="262" width="28.33203125" style="53" customWidth="1"/>
    <col min="263" max="264" width="8.88671875" style="53"/>
    <col min="265" max="265" width="10.33203125" style="53" bestFit="1" customWidth="1"/>
    <col min="266" max="513" width="8.88671875" style="53"/>
    <col min="514" max="514" width="4.44140625" style="53" customWidth="1"/>
    <col min="515" max="515" width="36.109375" style="53" customWidth="1"/>
    <col min="516" max="516" width="23.6640625" style="53" customWidth="1"/>
    <col min="517" max="517" width="27.33203125" style="53" customWidth="1"/>
    <col min="518" max="518" width="28.33203125" style="53" customWidth="1"/>
    <col min="519" max="520" width="8.88671875" style="53"/>
    <col min="521" max="521" width="10.33203125" style="53" bestFit="1" customWidth="1"/>
    <col min="522" max="769" width="8.88671875" style="53"/>
    <col min="770" max="770" width="4.44140625" style="53" customWidth="1"/>
    <col min="771" max="771" width="36.109375" style="53" customWidth="1"/>
    <col min="772" max="772" width="23.6640625" style="53" customWidth="1"/>
    <col min="773" max="773" width="27.33203125" style="53" customWidth="1"/>
    <col min="774" max="774" width="28.33203125" style="53" customWidth="1"/>
    <col min="775" max="776" width="8.88671875" style="53"/>
    <col min="777" max="777" width="10.33203125" style="53" bestFit="1" customWidth="1"/>
    <col min="778" max="1025" width="8.88671875" style="53"/>
    <col min="1026" max="1026" width="4.44140625" style="53" customWidth="1"/>
    <col min="1027" max="1027" width="36.109375" style="53" customWidth="1"/>
    <col min="1028" max="1028" width="23.6640625" style="53" customWidth="1"/>
    <col min="1029" max="1029" width="27.33203125" style="53" customWidth="1"/>
    <col min="1030" max="1030" width="28.33203125" style="53" customWidth="1"/>
    <col min="1031" max="1032" width="8.88671875" style="53"/>
    <col min="1033" max="1033" width="10.33203125" style="53" bestFit="1" customWidth="1"/>
    <col min="1034" max="1281" width="8.88671875" style="53"/>
    <col min="1282" max="1282" width="4.44140625" style="53" customWidth="1"/>
    <col min="1283" max="1283" width="36.109375" style="53" customWidth="1"/>
    <col min="1284" max="1284" width="23.6640625" style="53" customWidth="1"/>
    <col min="1285" max="1285" width="27.33203125" style="53" customWidth="1"/>
    <col min="1286" max="1286" width="28.33203125" style="53" customWidth="1"/>
    <col min="1287" max="1288" width="8.88671875" style="53"/>
    <col min="1289" max="1289" width="10.33203125" style="53" bestFit="1" customWidth="1"/>
    <col min="1290" max="1537" width="8.88671875" style="53"/>
    <col min="1538" max="1538" width="4.44140625" style="53" customWidth="1"/>
    <col min="1539" max="1539" width="36.109375" style="53" customWidth="1"/>
    <col min="1540" max="1540" width="23.6640625" style="53" customWidth="1"/>
    <col min="1541" max="1541" width="27.33203125" style="53" customWidth="1"/>
    <col min="1542" max="1542" width="28.33203125" style="53" customWidth="1"/>
    <col min="1543" max="1544" width="8.88671875" style="53"/>
    <col min="1545" max="1545" width="10.33203125" style="53" bestFit="1" customWidth="1"/>
    <col min="1546" max="1793" width="8.88671875" style="53"/>
    <col min="1794" max="1794" width="4.44140625" style="53" customWidth="1"/>
    <col min="1795" max="1795" width="36.109375" style="53" customWidth="1"/>
    <col min="1796" max="1796" width="23.6640625" style="53" customWidth="1"/>
    <col min="1797" max="1797" width="27.33203125" style="53" customWidth="1"/>
    <col min="1798" max="1798" width="28.33203125" style="53" customWidth="1"/>
    <col min="1799" max="1800" width="8.88671875" style="53"/>
    <col min="1801" max="1801" width="10.33203125" style="53" bestFit="1" customWidth="1"/>
    <col min="1802" max="2049" width="8.88671875" style="53"/>
    <col min="2050" max="2050" width="4.44140625" style="53" customWidth="1"/>
    <col min="2051" max="2051" width="36.109375" style="53" customWidth="1"/>
    <col min="2052" max="2052" width="23.6640625" style="53" customWidth="1"/>
    <col min="2053" max="2053" width="27.33203125" style="53" customWidth="1"/>
    <col min="2054" max="2054" width="28.33203125" style="53" customWidth="1"/>
    <col min="2055" max="2056" width="8.88671875" style="53"/>
    <col min="2057" max="2057" width="10.33203125" style="53" bestFit="1" customWidth="1"/>
    <col min="2058" max="2305" width="8.88671875" style="53"/>
    <col min="2306" max="2306" width="4.44140625" style="53" customWidth="1"/>
    <col min="2307" max="2307" width="36.109375" style="53" customWidth="1"/>
    <col min="2308" max="2308" width="23.6640625" style="53" customWidth="1"/>
    <col min="2309" max="2309" width="27.33203125" style="53" customWidth="1"/>
    <col min="2310" max="2310" width="28.33203125" style="53" customWidth="1"/>
    <col min="2311" max="2312" width="8.88671875" style="53"/>
    <col min="2313" max="2313" width="10.33203125" style="53" bestFit="1" customWidth="1"/>
    <col min="2314" max="2561" width="8.88671875" style="53"/>
    <col min="2562" max="2562" width="4.44140625" style="53" customWidth="1"/>
    <col min="2563" max="2563" width="36.109375" style="53" customWidth="1"/>
    <col min="2564" max="2564" width="23.6640625" style="53" customWidth="1"/>
    <col min="2565" max="2565" width="27.33203125" style="53" customWidth="1"/>
    <col min="2566" max="2566" width="28.33203125" style="53" customWidth="1"/>
    <col min="2567" max="2568" width="8.88671875" style="53"/>
    <col min="2569" max="2569" width="10.33203125" style="53" bestFit="1" customWidth="1"/>
    <col min="2570" max="2817" width="8.88671875" style="53"/>
    <col min="2818" max="2818" width="4.44140625" style="53" customWidth="1"/>
    <col min="2819" max="2819" width="36.109375" style="53" customWidth="1"/>
    <col min="2820" max="2820" width="23.6640625" style="53" customWidth="1"/>
    <col min="2821" max="2821" width="27.33203125" style="53" customWidth="1"/>
    <col min="2822" max="2822" width="28.33203125" style="53" customWidth="1"/>
    <col min="2823" max="2824" width="8.88671875" style="53"/>
    <col min="2825" max="2825" width="10.33203125" style="53" bestFit="1" customWidth="1"/>
    <col min="2826" max="3073" width="8.88671875" style="53"/>
    <col min="3074" max="3074" width="4.44140625" style="53" customWidth="1"/>
    <col min="3075" max="3075" width="36.109375" style="53" customWidth="1"/>
    <col min="3076" max="3076" width="23.6640625" style="53" customWidth="1"/>
    <col min="3077" max="3077" width="27.33203125" style="53" customWidth="1"/>
    <col min="3078" max="3078" width="28.33203125" style="53" customWidth="1"/>
    <col min="3079" max="3080" width="8.88671875" style="53"/>
    <col min="3081" max="3081" width="10.33203125" style="53" bestFit="1" customWidth="1"/>
    <col min="3082" max="3329" width="8.88671875" style="53"/>
    <col min="3330" max="3330" width="4.44140625" style="53" customWidth="1"/>
    <col min="3331" max="3331" width="36.109375" style="53" customWidth="1"/>
    <col min="3332" max="3332" width="23.6640625" style="53" customWidth="1"/>
    <col min="3333" max="3333" width="27.33203125" style="53" customWidth="1"/>
    <col min="3334" max="3334" width="28.33203125" style="53" customWidth="1"/>
    <col min="3335" max="3336" width="8.88671875" style="53"/>
    <col min="3337" max="3337" width="10.33203125" style="53" bestFit="1" customWidth="1"/>
    <col min="3338" max="3585" width="8.88671875" style="53"/>
    <col min="3586" max="3586" width="4.44140625" style="53" customWidth="1"/>
    <col min="3587" max="3587" width="36.109375" style="53" customWidth="1"/>
    <col min="3588" max="3588" width="23.6640625" style="53" customWidth="1"/>
    <col min="3589" max="3589" width="27.33203125" style="53" customWidth="1"/>
    <col min="3590" max="3590" width="28.33203125" style="53" customWidth="1"/>
    <col min="3591" max="3592" width="8.88671875" style="53"/>
    <col min="3593" max="3593" width="10.33203125" style="53" bestFit="1" customWidth="1"/>
    <col min="3594" max="3841" width="8.88671875" style="53"/>
    <col min="3842" max="3842" width="4.44140625" style="53" customWidth="1"/>
    <col min="3843" max="3843" width="36.109375" style="53" customWidth="1"/>
    <col min="3844" max="3844" width="23.6640625" style="53" customWidth="1"/>
    <col min="3845" max="3845" width="27.33203125" style="53" customWidth="1"/>
    <col min="3846" max="3846" width="28.33203125" style="53" customWidth="1"/>
    <col min="3847" max="3848" width="8.88671875" style="53"/>
    <col min="3849" max="3849" width="10.33203125" style="53" bestFit="1" customWidth="1"/>
    <col min="3850" max="4097" width="8.88671875" style="53"/>
    <col min="4098" max="4098" width="4.44140625" style="53" customWidth="1"/>
    <col min="4099" max="4099" width="36.109375" style="53" customWidth="1"/>
    <col min="4100" max="4100" width="23.6640625" style="53" customWidth="1"/>
    <col min="4101" max="4101" width="27.33203125" style="53" customWidth="1"/>
    <col min="4102" max="4102" width="28.33203125" style="53" customWidth="1"/>
    <col min="4103" max="4104" width="8.88671875" style="53"/>
    <col min="4105" max="4105" width="10.33203125" style="53" bestFit="1" customWidth="1"/>
    <col min="4106" max="4353" width="8.88671875" style="53"/>
    <col min="4354" max="4354" width="4.44140625" style="53" customWidth="1"/>
    <col min="4355" max="4355" width="36.109375" style="53" customWidth="1"/>
    <col min="4356" max="4356" width="23.6640625" style="53" customWidth="1"/>
    <col min="4357" max="4357" width="27.33203125" style="53" customWidth="1"/>
    <col min="4358" max="4358" width="28.33203125" style="53" customWidth="1"/>
    <col min="4359" max="4360" width="8.88671875" style="53"/>
    <col min="4361" max="4361" width="10.33203125" style="53" bestFit="1" customWidth="1"/>
    <col min="4362" max="4609" width="8.88671875" style="53"/>
    <col min="4610" max="4610" width="4.44140625" style="53" customWidth="1"/>
    <col min="4611" max="4611" width="36.109375" style="53" customWidth="1"/>
    <col min="4612" max="4612" width="23.6640625" style="53" customWidth="1"/>
    <col min="4613" max="4613" width="27.33203125" style="53" customWidth="1"/>
    <col min="4614" max="4614" width="28.33203125" style="53" customWidth="1"/>
    <col min="4615" max="4616" width="8.88671875" style="53"/>
    <col min="4617" max="4617" width="10.33203125" style="53" bestFit="1" customWidth="1"/>
    <col min="4618" max="4865" width="8.88671875" style="53"/>
    <col min="4866" max="4866" width="4.44140625" style="53" customWidth="1"/>
    <col min="4867" max="4867" width="36.109375" style="53" customWidth="1"/>
    <col min="4868" max="4868" width="23.6640625" style="53" customWidth="1"/>
    <col min="4869" max="4869" width="27.33203125" style="53" customWidth="1"/>
    <col min="4870" max="4870" width="28.33203125" style="53" customWidth="1"/>
    <col min="4871" max="4872" width="8.88671875" style="53"/>
    <col min="4873" max="4873" width="10.33203125" style="53" bestFit="1" customWidth="1"/>
    <col min="4874" max="5121" width="8.88671875" style="53"/>
    <col min="5122" max="5122" width="4.44140625" style="53" customWidth="1"/>
    <col min="5123" max="5123" width="36.109375" style="53" customWidth="1"/>
    <col min="5124" max="5124" width="23.6640625" style="53" customWidth="1"/>
    <col min="5125" max="5125" width="27.33203125" style="53" customWidth="1"/>
    <col min="5126" max="5126" width="28.33203125" style="53" customWidth="1"/>
    <col min="5127" max="5128" width="8.88671875" style="53"/>
    <col min="5129" max="5129" width="10.33203125" style="53" bestFit="1" customWidth="1"/>
    <col min="5130" max="5377" width="8.88671875" style="53"/>
    <col min="5378" max="5378" width="4.44140625" style="53" customWidth="1"/>
    <col min="5379" max="5379" width="36.109375" style="53" customWidth="1"/>
    <col min="5380" max="5380" width="23.6640625" style="53" customWidth="1"/>
    <col min="5381" max="5381" width="27.33203125" style="53" customWidth="1"/>
    <col min="5382" max="5382" width="28.33203125" style="53" customWidth="1"/>
    <col min="5383" max="5384" width="8.88671875" style="53"/>
    <col min="5385" max="5385" width="10.33203125" style="53" bestFit="1" customWidth="1"/>
    <col min="5386" max="5633" width="8.88671875" style="53"/>
    <col min="5634" max="5634" width="4.44140625" style="53" customWidth="1"/>
    <col min="5635" max="5635" width="36.109375" style="53" customWidth="1"/>
    <col min="5636" max="5636" width="23.6640625" style="53" customWidth="1"/>
    <col min="5637" max="5637" width="27.33203125" style="53" customWidth="1"/>
    <col min="5638" max="5638" width="28.33203125" style="53" customWidth="1"/>
    <col min="5639" max="5640" width="8.88671875" style="53"/>
    <col min="5641" max="5641" width="10.33203125" style="53" bestFit="1" customWidth="1"/>
    <col min="5642" max="5889" width="8.88671875" style="53"/>
    <col min="5890" max="5890" width="4.44140625" style="53" customWidth="1"/>
    <col min="5891" max="5891" width="36.109375" style="53" customWidth="1"/>
    <col min="5892" max="5892" width="23.6640625" style="53" customWidth="1"/>
    <col min="5893" max="5893" width="27.33203125" style="53" customWidth="1"/>
    <col min="5894" max="5894" width="28.33203125" style="53" customWidth="1"/>
    <col min="5895" max="5896" width="8.88671875" style="53"/>
    <col min="5897" max="5897" width="10.33203125" style="53" bestFit="1" customWidth="1"/>
    <col min="5898" max="6145" width="8.88671875" style="53"/>
    <col min="6146" max="6146" width="4.44140625" style="53" customWidth="1"/>
    <col min="6147" max="6147" width="36.109375" style="53" customWidth="1"/>
    <col min="6148" max="6148" width="23.6640625" style="53" customWidth="1"/>
    <col min="6149" max="6149" width="27.33203125" style="53" customWidth="1"/>
    <col min="6150" max="6150" width="28.33203125" style="53" customWidth="1"/>
    <col min="6151" max="6152" width="8.88671875" style="53"/>
    <col min="6153" max="6153" width="10.33203125" style="53" bestFit="1" customWidth="1"/>
    <col min="6154" max="6401" width="8.88671875" style="53"/>
    <col min="6402" max="6402" width="4.44140625" style="53" customWidth="1"/>
    <col min="6403" max="6403" width="36.109375" style="53" customWidth="1"/>
    <col min="6404" max="6404" width="23.6640625" style="53" customWidth="1"/>
    <col min="6405" max="6405" width="27.33203125" style="53" customWidth="1"/>
    <col min="6406" max="6406" width="28.33203125" style="53" customWidth="1"/>
    <col min="6407" max="6408" width="8.88671875" style="53"/>
    <col min="6409" max="6409" width="10.33203125" style="53" bestFit="1" customWidth="1"/>
    <col min="6410" max="6657" width="8.88671875" style="53"/>
    <col min="6658" max="6658" width="4.44140625" style="53" customWidth="1"/>
    <col min="6659" max="6659" width="36.109375" style="53" customWidth="1"/>
    <col min="6660" max="6660" width="23.6640625" style="53" customWidth="1"/>
    <col min="6661" max="6661" width="27.33203125" style="53" customWidth="1"/>
    <col min="6662" max="6662" width="28.33203125" style="53" customWidth="1"/>
    <col min="6663" max="6664" width="8.88671875" style="53"/>
    <col min="6665" max="6665" width="10.33203125" style="53" bestFit="1" customWidth="1"/>
    <col min="6666" max="6913" width="8.88671875" style="53"/>
    <col min="6914" max="6914" width="4.44140625" style="53" customWidth="1"/>
    <col min="6915" max="6915" width="36.109375" style="53" customWidth="1"/>
    <col min="6916" max="6916" width="23.6640625" style="53" customWidth="1"/>
    <col min="6917" max="6917" width="27.33203125" style="53" customWidth="1"/>
    <col min="6918" max="6918" width="28.33203125" style="53" customWidth="1"/>
    <col min="6919" max="6920" width="8.88671875" style="53"/>
    <col min="6921" max="6921" width="10.33203125" style="53" bestFit="1" customWidth="1"/>
    <col min="6922" max="7169" width="8.88671875" style="53"/>
    <col min="7170" max="7170" width="4.44140625" style="53" customWidth="1"/>
    <col min="7171" max="7171" width="36.109375" style="53" customWidth="1"/>
    <col min="7172" max="7172" width="23.6640625" style="53" customWidth="1"/>
    <col min="7173" max="7173" width="27.33203125" style="53" customWidth="1"/>
    <col min="7174" max="7174" width="28.33203125" style="53" customWidth="1"/>
    <col min="7175" max="7176" width="8.88671875" style="53"/>
    <col min="7177" max="7177" width="10.33203125" style="53" bestFit="1" customWidth="1"/>
    <col min="7178" max="7425" width="8.88671875" style="53"/>
    <col min="7426" max="7426" width="4.44140625" style="53" customWidth="1"/>
    <col min="7427" max="7427" width="36.109375" style="53" customWidth="1"/>
    <col min="7428" max="7428" width="23.6640625" style="53" customWidth="1"/>
    <col min="7429" max="7429" width="27.33203125" style="53" customWidth="1"/>
    <col min="7430" max="7430" width="28.33203125" style="53" customWidth="1"/>
    <col min="7431" max="7432" width="8.88671875" style="53"/>
    <col min="7433" max="7433" width="10.33203125" style="53" bestFit="1" customWidth="1"/>
    <col min="7434" max="7681" width="8.88671875" style="53"/>
    <col min="7682" max="7682" width="4.44140625" style="53" customWidth="1"/>
    <col min="7683" max="7683" width="36.109375" style="53" customWidth="1"/>
    <col min="7684" max="7684" width="23.6640625" style="53" customWidth="1"/>
    <col min="7685" max="7685" width="27.33203125" style="53" customWidth="1"/>
    <col min="7686" max="7686" width="28.33203125" style="53" customWidth="1"/>
    <col min="7687" max="7688" width="8.88671875" style="53"/>
    <col min="7689" max="7689" width="10.33203125" style="53" bestFit="1" customWidth="1"/>
    <col min="7690" max="7937" width="8.88671875" style="53"/>
    <col min="7938" max="7938" width="4.44140625" style="53" customWidth="1"/>
    <col min="7939" max="7939" width="36.109375" style="53" customWidth="1"/>
    <col min="7940" max="7940" width="23.6640625" style="53" customWidth="1"/>
    <col min="7941" max="7941" width="27.33203125" style="53" customWidth="1"/>
    <col min="7942" max="7942" width="28.33203125" style="53" customWidth="1"/>
    <col min="7943" max="7944" width="8.88671875" style="53"/>
    <col min="7945" max="7945" width="10.33203125" style="53" bestFit="1" customWidth="1"/>
    <col min="7946" max="8193" width="8.88671875" style="53"/>
    <col min="8194" max="8194" width="4.44140625" style="53" customWidth="1"/>
    <col min="8195" max="8195" width="36.109375" style="53" customWidth="1"/>
    <col min="8196" max="8196" width="23.6640625" style="53" customWidth="1"/>
    <col min="8197" max="8197" width="27.33203125" style="53" customWidth="1"/>
    <col min="8198" max="8198" width="28.33203125" style="53" customWidth="1"/>
    <col min="8199" max="8200" width="8.88671875" style="53"/>
    <col min="8201" max="8201" width="10.33203125" style="53" bestFit="1" customWidth="1"/>
    <col min="8202" max="8449" width="8.88671875" style="53"/>
    <col min="8450" max="8450" width="4.44140625" style="53" customWidth="1"/>
    <col min="8451" max="8451" width="36.109375" style="53" customWidth="1"/>
    <col min="8452" max="8452" width="23.6640625" style="53" customWidth="1"/>
    <col min="8453" max="8453" width="27.33203125" style="53" customWidth="1"/>
    <col min="8454" max="8454" width="28.33203125" style="53" customWidth="1"/>
    <col min="8455" max="8456" width="8.88671875" style="53"/>
    <col min="8457" max="8457" width="10.33203125" style="53" bestFit="1" customWidth="1"/>
    <col min="8458" max="8705" width="8.88671875" style="53"/>
    <col min="8706" max="8706" width="4.44140625" style="53" customWidth="1"/>
    <col min="8707" max="8707" width="36.109375" style="53" customWidth="1"/>
    <col min="8708" max="8708" width="23.6640625" style="53" customWidth="1"/>
    <col min="8709" max="8709" width="27.33203125" style="53" customWidth="1"/>
    <col min="8710" max="8710" width="28.33203125" style="53" customWidth="1"/>
    <col min="8711" max="8712" width="8.88671875" style="53"/>
    <col min="8713" max="8713" width="10.33203125" style="53" bestFit="1" customWidth="1"/>
    <col min="8714" max="8961" width="8.88671875" style="53"/>
    <col min="8962" max="8962" width="4.44140625" style="53" customWidth="1"/>
    <col min="8963" max="8963" width="36.109375" style="53" customWidth="1"/>
    <col min="8964" max="8964" width="23.6640625" style="53" customWidth="1"/>
    <col min="8965" max="8965" width="27.33203125" style="53" customWidth="1"/>
    <col min="8966" max="8966" width="28.33203125" style="53" customWidth="1"/>
    <col min="8967" max="8968" width="8.88671875" style="53"/>
    <col min="8969" max="8969" width="10.33203125" style="53" bestFit="1" customWidth="1"/>
    <col min="8970" max="9217" width="8.88671875" style="53"/>
    <col min="9218" max="9218" width="4.44140625" style="53" customWidth="1"/>
    <col min="9219" max="9219" width="36.109375" style="53" customWidth="1"/>
    <col min="9220" max="9220" width="23.6640625" style="53" customWidth="1"/>
    <col min="9221" max="9221" width="27.33203125" style="53" customWidth="1"/>
    <col min="9222" max="9222" width="28.33203125" style="53" customWidth="1"/>
    <col min="9223" max="9224" width="8.88671875" style="53"/>
    <col min="9225" max="9225" width="10.33203125" style="53" bestFit="1" customWidth="1"/>
    <col min="9226" max="9473" width="8.88671875" style="53"/>
    <col min="9474" max="9474" width="4.44140625" style="53" customWidth="1"/>
    <col min="9475" max="9475" width="36.109375" style="53" customWidth="1"/>
    <col min="9476" max="9476" width="23.6640625" style="53" customWidth="1"/>
    <col min="9477" max="9477" width="27.33203125" style="53" customWidth="1"/>
    <col min="9478" max="9478" width="28.33203125" style="53" customWidth="1"/>
    <col min="9479" max="9480" width="8.88671875" style="53"/>
    <col min="9481" max="9481" width="10.33203125" style="53" bestFit="1" customWidth="1"/>
    <col min="9482" max="9729" width="8.88671875" style="53"/>
    <col min="9730" max="9730" width="4.44140625" style="53" customWidth="1"/>
    <col min="9731" max="9731" width="36.109375" style="53" customWidth="1"/>
    <col min="9732" max="9732" width="23.6640625" style="53" customWidth="1"/>
    <col min="9733" max="9733" width="27.33203125" style="53" customWidth="1"/>
    <col min="9734" max="9734" width="28.33203125" style="53" customWidth="1"/>
    <col min="9735" max="9736" width="8.88671875" style="53"/>
    <col min="9737" max="9737" width="10.33203125" style="53" bestFit="1" customWidth="1"/>
    <col min="9738" max="9985" width="8.88671875" style="53"/>
    <col min="9986" max="9986" width="4.44140625" style="53" customWidth="1"/>
    <col min="9987" max="9987" width="36.109375" style="53" customWidth="1"/>
    <col min="9988" max="9988" width="23.6640625" style="53" customWidth="1"/>
    <col min="9989" max="9989" width="27.33203125" style="53" customWidth="1"/>
    <col min="9990" max="9990" width="28.33203125" style="53" customWidth="1"/>
    <col min="9991" max="9992" width="8.88671875" style="53"/>
    <col min="9993" max="9993" width="10.33203125" style="53" bestFit="1" customWidth="1"/>
    <col min="9994" max="10241" width="8.88671875" style="53"/>
    <col min="10242" max="10242" width="4.44140625" style="53" customWidth="1"/>
    <col min="10243" max="10243" width="36.109375" style="53" customWidth="1"/>
    <col min="10244" max="10244" width="23.6640625" style="53" customWidth="1"/>
    <col min="10245" max="10245" width="27.33203125" style="53" customWidth="1"/>
    <col min="10246" max="10246" width="28.33203125" style="53" customWidth="1"/>
    <col min="10247" max="10248" width="8.88671875" style="53"/>
    <col min="10249" max="10249" width="10.33203125" style="53" bestFit="1" customWidth="1"/>
    <col min="10250" max="10497" width="8.88671875" style="53"/>
    <col min="10498" max="10498" width="4.44140625" style="53" customWidth="1"/>
    <col min="10499" max="10499" width="36.109375" style="53" customWidth="1"/>
    <col min="10500" max="10500" width="23.6640625" style="53" customWidth="1"/>
    <col min="10501" max="10501" width="27.33203125" style="53" customWidth="1"/>
    <col min="10502" max="10502" width="28.33203125" style="53" customWidth="1"/>
    <col min="10503" max="10504" width="8.88671875" style="53"/>
    <col min="10505" max="10505" width="10.33203125" style="53" bestFit="1" customWidth="1"/>
    <col min="10506" max="10753" width="8.88671875" style="53"/>
    <col min="10754" max="10754" width="4.44140625" style="53" customWidth="1"/>
    <col min="10755" max="10755" width="36.109375" style="53" customWidth="1"/>
    <col min="10756" max="10756" width="23.6640625" style="53" customWidth="1"/>
    <col min="10757" max="10757" width="27.33203125" style="53" customWidth="1"/>
    <col min="10758" max="10758" width="28.33203125" style="53" customWidth="1"/>
    <col min="10759" max="10760" width="8.88671875" style="53"/>
    <col min="10761" max="10761" width="10.33203125" style="53" bestFit="1" customWidth="1"/>
    <col min="10762" max="11009" width="8.88671875" style="53"/>
    <col min="11010" max="11010" width="4.44140625" style="53" customWidth="1"/>
    <col min="11011" max="11011" width="36.109375" style="53" customWidth="1"/>
    <col min="11012" max="11012" width="23.6640625" style="53" customWidth="1"/>
    <col min="11013" max="11013" width="27.33203125" style="53" customWidth="1"/>
    <col min="11014" max="11014" width="28.33203125" style="53" customWidth="1"/>
    <col min="11015" max="11016" width="8.88671875" style="53"/>
    <col min="11017" max="11017" width="10.33203125" style="53" bestFit="1" customWidth="1"/>
    <col min="11018" max="11265" width="8.88671875" style="53"/>
    <col min="11266" max="11266" width="4.44140625" style="53" customWidth="1"/>
    <col min="11267" max="11267" width="36.109375" style="53" customWidth="1"/>
    <col min="11268" max="11268" width="23.6640625" style="53" customWidth="1"/>
    <col min="11269" max="11269" width="27.33203125" style="53" customWidth="1"/>
    <col min="11270" max="11270" width="28.33203125" style="53" customWidth="1"/>
    <col min="11271" max="11272" width="8.88671875" style="53"/>
    <col min="11273" max="11273" width="10.33203125" style="53" bestFit="1" customWidth="1"/>
    <col min="11274" max="11521" width="8.88671875" style="53"/>
    <col min="11522" max="11522" width="4.44140625" style="53" customWidth="1"/>
    <col min="11523" max="11523" width="36.109375" style="53" customWidth="1"/>
    <col min="11524" max="11524" width="23.6640625" style="53" customWidth="1"/>
    <col min="11525" max="11525" width="27.33203125" style="53" customWidth="1"/>
    <col min="11526" max="11526" width="28.33203125" style="53" customWidth="1"/>
    <col min="11527" max="11528" width="8.88671875" style="53"/>
    <col min="11529" max="11529" width="10.33203125" style="53" bestFit="1" customWidth="1"/>
    <col min="11530" max="11777" width="8.88671875" style="53"/>
    <col min="11778" max="11778" width="4.44140625" style="53" customWidth="1"/>
    <col min="11779" max="11779" width="36.109375" style="53" customWidth="1"/>
    <col min="11780" max="11780" width="23.6640625" style="53" customWidth="1"/>
    <col min="11781" max="11781" width="27.33203125" style="53" customWidth="1"/>
    <col min="11782" max="11782" width="28.33203125" style="53" customWidth="1"/>
    <col min="11783" max="11784" width="8.88671875" style="53"/>
    <col min="11785" max="11785" width="10.33203125" style="53" bestFit="1" customWidth="1"/>
    <col min="11786" max="12033" width="8.88671875" style="53"/>
    <col min="12034" max="12034" width="4.44140625" style="53" customWidth="1"/>
    <col min="12035" max="12035" width="36.109375" style="53" customWidth="1"/>
    <col min="12036" max="12036" width="23.6640625" style="53" customWidth="1"/>
    <col min="12037" max="12037" width="27.33203125" style="53" customWidth="1"/>
    <col min="12038" max="12038" width="28.33203125" style="53" customWidth="1"/>
    <col min="12039" max="12040" width="8.88671875" style="53"/>
    <col min="12041" max="12041" width="10.33203125" style="53" bestFit="1" customWidth="1"/>
    <col min="12042" max="12289" width="8.88671875" style="53"/>
    <col min="12290" max="12290" width="4.44140625" style="53" customWidth="1"/>
    <col min="12291" max="12291" width="36.109375" style="53" customWidth="1"/>
    <col min="12292" max="12292" width="23.6640625" style="53" customWidth="1"/>
    <col min="12293" max="12293" width="27.33203125" style="53" customWidth="1"/>
    <col min="12294" max="12294" width="28.33203125" style="53" customWidth="1"/>
    <col min="12295" max="12296" width="8.88671875" style="53"/>
    <col min="12297" max="12297" width="10.33203125" style="53" bestFit="1" customWidth="1"/>
    <col min="12298" max="12545" width="8.88671875" style="53"/>
    <col min="12546" max="12546" width="4.44140625" style="53" customWidth="1"/>
    <col min="12547" max="12547" width="36.109375" style="53" customWidth="1"/>
    <col min="12548" max="12548" width="23.6640625" style="53" customWidth="1"/>
    <col min="12549" max="12549" width="27.33203125" style="53" customWidth="1"/>
    <col min="12550" max="12550" width="28.33203125" style="53" customWidth="1"/>
    <col min="12551" max="12552" width="8.88671875" style="53"/>
    <col min="12553" max="12553" width="10.33203125" style="53" bestFit="1" customWidth="1"/>
    <col min="12554" max="12801" width="8.88671875" style="53"/>
    <col min="12802" max="12802" width="4.44140625" style="53" customWidth="1"/>
    <col min="12803" max="12803" width="36.109375" style="53" customWidth="1"/>
    <col min="12804" max="12804" width="23.6640625" style="53" customWidth="1"/>
    <col min="12805" max="12805" width="27.33203125" style="53" customWidth="1"/>
    <col min="12806" max="12806" width="28.33203125" style="53" customWidth="1"/>
    <col min="12807" max="12808" width="8.88671875" style="53"/>
    <col min="12809" max="12809" width="10.33203125" style="53" bestFit="1" customWidth="1"/>
    <col min="12810" max="13057" width="8.88671875" style="53"/>
    <col min="13058" max="13058" width="4.44140625" style="53" customWidth="1"/>
    <col min="13059" max="13059" width="36.109375" style="53" customWidth="1"/>
    <col min="13060" max="13060" width="23.6640625" style="53" customWidth="1"/>
    <col min="13061" max="13061" width="27.33203125" style="53" customWidth="1"/>
    <col min="13062" max="13062" width="28.33203125" style="53" customWidth="1"/>
    <col min="13063" max="13064" width="8.88671875" style="53"/>
    <col min="13065" max="13065" width="10.33203125" style="53" bestFit="1" customWidth="1"/>
    <col min="13066" max="13313" width="8.88671875" style="53"/>
    <col min="13314" max="13314" width="4.44140625" style="53" customWidth="1"/>
    <col min="13315" max="13315" width="36.109375" style="53" customWidth="1"/>
    <col min="13316" max="13316" width="23.6640625" style="53" customWidth="1"/>
    <col min="13317" max="13317" width="27.33203125" style="53" customWidth="1"/>
    <col min="13318" max="13318" width="28.33203125" style="53" customWidth="1"/>
    <col min="13319" max="13320" width="8.88671875" style="53"/>
    <col min="13321" max="13321" width="10.33203125" style="53" bestFit="1" customWidth="1"/>
    <col min="13322" max="13569" width="8.88671875" style="53"/>
    <col min="13570" max="13570" width="4.44140625" style="53" customWidth="1"/>
    <col min="13571" max="13571" width="36.109375" style="53" customWidth="1"/>
    <col min="13572" max="13572" width="23.6640625" style="53" customWidth="1"/>
    <col min="13573" max="13573" width="27.33203125" style="53" customWidth="1"/>
    <col min="13574" max="13574" width="28.33203125" style="53" customWidth="1"/>
    <col min="13575" max="13576" width="8.88671875" style="53"/>
    <col min="13577" max="13577" width="10.33203125" style="53" bestFit="1" customWidth="1"/>
    <col min="13578" max="13825" width="8.88671875" style="53"/>
    <col min="13826" max="13826" width="4.44140625" style="53" customWidth="1"/>
    <col min="13827" max="13827" width="36.109375" style="53" customWidth="1"/>
    <col min="13828" max="13828" width="23.6640625" style="53" customWidth="1"/>
    <col min="13829" max="13829" width="27.33203125" style="53" customWidth="1"/>
    <col min="13830" max="13830" width="28.33203125" style="53" customWidth="1"/>
    <col min="13831" max="13832" width="8.88671875" style="53"/>
    <col min="13833" max="13833" width="10.33203125" style="53" bestFit="1" customWidth="1"/>
    <col min="13834" max="14081" width="8.88671875" style="53"/>
    <col min="14082" max="14082" width="4.44140625" style="53" customWidth="1"/>
    <col min="14083" max="14083" width="36.109375" style="53" customWidth="1"/>
    <col min="14084" max="14084" width="23.6640625" style="53" customWidth="1"/>
    <col min="14085" max="14085" width="27.33203125" style="53" customWidth="1"/>
    <col min="14086" max="14086" width="28.33203125" style="53" customWidth="1"/>
    <col min="14087" max="14088" width="8.88671875" style="53"/>
    <col min="14089" max="14089" width="10.33203125" style="53" bestFit="1" customWidth="1"/>
    <col min="14090" max="14337" width="8.88671875" style="53"/>
    <col min="14338" max="14338" width="4.44140625" style="53" customWidth="1"/>
    <col min="14339" max="14339" width="36.109375" style="53" customWidth="1"/>
    <col min="14340" max="14340" width="23.6640625" style="53" customWidth="1"/>
    <col min="14341" max="14341" width="27.33203125" style="53" customWidth="1"/>
    <col min="14342" max="14342" width="28.33203125" style="53" customWidth="1"/>
    <col min="14343" max="14344" width="8.88671875" style="53"/>
    <col min="14345" max="14345" width="10.33203125" style="53" bestFit="1" customWidth="1"/>
    <col min="14346" max="14593" width="8.88671875" style="53"/>
    <col min="14594" max="14594" width="4.44140625" style="53" customWidth="1"/>
    <col min="14595" max="14595" width="36.109375" style="53" customWidth="1"/>
    <col min="14596" max="14596" width="23.6640625" style="53" customWidth="1"/>
    <col min="14597" max="14597" width="27.33203125" style="53" customWidth="1"/>
    <col min="14598" max="14598" width="28.33203125" style="53" customWidth="1"/>
    <col min="14599" max="14600" width="8.88671875" style="53"/>
    <col min="14601" max="14601" width="10.33203125" style="53" bestFit="1" customWidth="1"/>
    <col min="14602" max="14849" width="8.88671875" style="53"/>
    <col min="14850" max="14850" width="4.44140625" style="53" customWidth="1"/>
    <col min="14851" max="14851" width="36.109375" style="53" customWidth="1"/>
    <col min="14852" max="14852" width="23.6640625" style="53" customWidth="1"/>
    <col min="14853" max="14853" width="27.33203125" style="53" customWidth="1"/>
    <col min="14854" max="14854" width="28.33203125" style="53" customWidth="1"/>
    <col min="14855" max="14856" width="8.88671875" style="53"/>
    <col min="14857" max="14857" width="10.33203125" style="53" bestFit="1" customWidth="1"/>
    <col min="14858" max="15105" width="8.88671875" style="53"/>
    <col min="15106" max="15106" width="4.44140625" style="53" customWidth="1"/>
    <col min="15107" max="15107" width="36.109375" style="53" customWidth="1"/>
    <col min="15108" max="15108" width="23.6640625" style="53" customWidth="1"/>
    <col min="15109" max="15109" width="27.33203125" style="53" customWidth="1"/>
    <col min="15110" max="15110" width="28.33203125" style="53" customWidth="1"/>
    <col min="15111" max="15112" width="8.88671875" style="53"/>
    <col min="15113" max="15113" width="10.33203125" style="53" bestFit="1" customWidth="1"/>
    <col min="15114" max="15361" width="8.88671875" style="53"/>
    <col min="15362" max="15362" width="4.44140625" style="53" customWidth="1"/>
    <col min="15363" max="15363" width="36.109375" style="53" customWidth="1"/>
    <col min="15364" max="15364" width="23.6640625" style="53" customWidth="1"/>
    <col min="15365" max="15365" width="27.33203125" style="53" customWidth="1"/>
    <col min="15366" max="15366" width="28.33203125" style="53" customWidth="1"/>
    <col min="15367" max="15368" width="8.88671875" style="53"/>
    <col min="15369" max="15369" width="10.33203125" style="53" bestFit="1" customWidth="1"/>
    <col min="15370" max="15617" width="8.88671875" style="53"/>
    <col min="15618" max="15618" width="4.44140625" style="53" customWidth="1"/>
    <col min="15619" max="15619" width="36.109375" style="53" customWidth="1"/>
    <col min="15620" max="15620" width="23.6640625" style="53" customWidth="1"/>
    <col min="15621" max="15621" width="27.33203125" style="53" customWidth="1"/>
    <col min="15622" max="15622" width="28.33203125" style="53" customWidth="1"/>
    <col min="15623" max="15624" width="8.88671875" style="53"/>
    <col min="15625" max="15625" width="10.33203125" style="53" bestFit="1" customWidth="1"/>
    <col min="15626" max="15873" width="8.88671875" style="53"/>
    <col min="15874" max="15874" width="4.44140625" style="53" customWidth="1"/>
    <col min="15875" max="15875" width="36.109375" style="53" customWidth="1"/>
    <col min="15876" max="15876" width="23.6640625" style="53" customWidth="1"/>
    <col min="15877" max="15877" width="27.33203125" style="53" customWidth="1"/>
    <col min="15878" max="15878" width="28.33203125" style="53" customWidth="1"/>
    <col min="15879" max="15880" width="8.88671875" style="53"/>
    <col min="15881" max="15881" width="10.33203125" style="53" bestFit="1" customWidth="1"/>
    <col min="15882" max="16129" width="8.88671875" style="53"/>
    <col min="16130" max="16130" width="4.44140625" style="53" customWidth="1"/>
    <col min="16131" max="16131" width="36.109375" style="53" customWidth="1"/>
    <col min="16132" max="16132" width="23.6640625" style="53" customWidth="1"/>
    <col min="16133" max="16133" width="27.33203125" style="53" customWidth="1"/>
    <col min="16134" max="16134" width="28.33203125" style="53" customWidth="1"/>
    <col min="16135" max="16136" width="8.88671875" style="53"/>
    <col min="16137" max="16137" width="10.33203125" style="53" bestFit="1" customWidth="1"/>
    <col min="16138" max="16384" width="8.88671875" style="53"/>
  </cols>
  <sheetData>
    <row r="1" spans="2:11">
      <c r="F1" s="624"/>
    </row>
    <row r="3" spans="2:11" ht="17.399999999999999">
      <c r="B3" s="976" t="s">
        <v>630</v>
      </c>
      <c r="C3" s="976"/>
      <c r="D3" s="976"/>
      <c r="E3" s="976"/>
      <c r="F3" s="976"/>
      <c r="G3" s="54"/>
    </row>
    <row r="4" spans="2:11" ht="17.399999999999999">
      <c r="B4" s="976" t="s">
        <v>631</v>
      </c>
      <c r="C4" s="976"/>
      <c r="D4" s="976"/>
      <c r="E4" s="976"/>
      <c r="F4" s="976"/>
      <c r="G4" s="623"/>
    </row>
    <row r="8" spans="2:11" ht="13.8" thickBot="1">
      <c r="F8" s="622" t="s">
        <v>373</v>
      </c>
    </row>
    <row r="9" spans="2:11" ht="15.6">
      <c r="B9" s="998" t="s">
        <v>376</v>
      </c>
      <c r="C9" s="621"/>
      <c r="D9" s="998" t="s">
        <v>257</v>
      </c>
      <c r="E9" s="998" t="s">
        <v>632</v>
      </c>
      <c r="F9" s="620"/>
    </row>
    <row r="10" spans="2:11" ht="15.6">
      <c r="B10" s="999"/>
      <c r="C10" s="619" t="s">
        <v>375</v>
      </c>
      <c r="D10" s="999"/>
      <c r="E10" s="999"/>
      <c r="F10" s="618" t="s">
        <v>340</v>
      </c>
    </row>
    <row r="11" spans="2:11" ht="16.2" thickBot="1">
      <c r="B11" s="1000"/>
      <c r="C11" s="617"/>
      <c r="D11" s="1000"/>
      <c r="E11" s="999"/>
      <c r="F11" s="616"/>
    </row>
    <row r="12" spans="2:11" ht="18">
      <c r="B12" s="615">
        <v>1</v>
      </c>
      <c r="C12" s="614" t="s">
        <v>385</v>
      </c>
      <c r="D12" s="613">
        <v>5426188.1799999997</v>
      </c>
      <c r="E12" s="612">
        <v>7679149.3700000001</v>
      </c>
      <c r="F12" s="611">
        <f>SUM(D12:E12)</f>
        <v>13105337.550000001</v>
      </c>
      <c r="I12" s="605"/>
      <c r="K12" s="605"/>
    </row>
    <row r="13" spans="2:11" ht="18.600000000000001" thickBot="1">
      <c r="B13" s="610">
        <v>2</v>
      </c>
      <c r="C13" s="609" t="s">
        <v>633</v>
      </c>
      <c r="D13" s="608">
        <v>79971.34</v>
      </c>
      <c r="E13" s="607">
        <v>117399.19</v>
      </c>
      <c r="F13" s="606">
        <f>SUM(D13:E13)</f>
        <v>197370.53</v>
      </c>
      <c r="I13" s="605"/>
      <c r="K13" s="605"/>
    </row>
    <row r="19" spans="2:6" ht="15.6">
      <c r="B19" s="997" t="s">
        <v>634</v>
      </c>
      <c r="C19" s="997"/>
      <c r="D19" s="997"/>
      <c r="E19" s="997"/>
      <c r="F19" s="997"/>
    </row>
  </sheetData>
  <protectedRanges>
    <protectedRange sqref="D13" name="Islaidos 2.2_3"/>
    <protectedRange sqref="D12" name="Islaidos 2.2_1"/>
    <protectedRange sqref="E13" name="Islaidos 2.2_2"/>
    <protectedRange sqref="E12" name="Islaidos 2.1_1"/>
  </protectedRanges>
  <mergeCells count="6">
    <mergeCell ref="B19:F19"/>
    <mergeCell ref="B3:F3"/>
    <mergeCell ref="B4:F4"/>
    <mergeCell ref="B9:B11"/>
    <mergeCell ref="D9:D11"/>
    <mergeCell ref="E9:E11"/>
  </mergeCells>
  <pageMargins left="0.70866141732283472" right="0.70866141732283472" top="0.74803149606299213" bottom="0.74803149606299213" header="0.31496062992125984" footer="0.31496062992125984"/>
  <pageSetup paperSize="9" scale="67" firstPageNumber="31" fitToHeight="0" orientation="portrait" useFirstPageNumber="1" r:id="rId1"/>
  <headerFooter>
    <oddHeader>&amp;C&amp;P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A258D-D2A5-41B0-9C08-B40E9AED61A1}">
  <dimension ref="A1"/>
  <sheetViews>
    <sheetView workbookViewId="0">
      <selection activeCell="N22" sqref="N22"/>
    </sheetView>
  </sheetViews>
  <sheetFormatPr defaultRowHeight="14.4"/>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8840C-0EA4-4626-9FA8-845DF8D2FAE0}">
  <dimension ref="A6:L22"/>
  <sheetViews>
    <sheetView view="pageBreakPreview" topLeftCell="A14" zoomScale="98" zoomScaleNormal="100" zoomScaleSheetLayoutView="98" workbookViewId="0">
      <selection activeCell="I19" sqref="I19"/>
    </sheetView>
  </sheetViews>
  <sheetFormatPr defaultColWidth="8.88671875" defaultRowHeight="15.6"/>
  <cols>
    <col min="1" max="8" width="8.88671875" style="1"/>
    <col min="9" max="9" width="9.44140625" style="1" customWidth="1"/>
    <col min="10" max="10" width="8.88671875" style="1" hidden="1" customWidth="1"/>
    <col min="11" max="16384" width="8.88671875" style="1"/>
  </cols>
  <sheetData>
    <row r="6" spans="1:9">
      <c r="A6" s="661" t="s">
        <v>5</v>
      </c>
      <c r="B6" s="661"/>
      <c r="C6" s="661"/>
      <c r="D6" s="661"/>
      <c r="E6" s="661"/>
      <c r="F6" s="661"/>
      <c r="G6" s="661"/>
      <c r="H6" s="661"/>
      <c r="I6" s="661"/>
    </row>
    <row r="11" spans="1:9" ht="31.95" customHeight="1">
      <c r="A11" s="660" t="s">
        <v>6</v>
      </c>
      <c r="B11" s="660"/>
      <c r="C11" s="660"/>
      <c r="D11" s="660"/>
      <c r="E11" s="660"/>
      <c r="F11" s="660"/>
      <c r="G11" s="660"/>
      <c r="H11" s="660"/>
      <c r="I11" s="2">
        <v>3</v>
      </c>
    </row>
    <row r="12" spans="1:9" ht="33" customHeight="1">
      <c r="A12" s="660" t="s">
        <v>7</v>
      </c>
      <c r="B12" s="660"/>
      <c r="C12" s="660"/>
      <c r="D12" s="660"/>
      <c r="E12" s="660"/>
      <c r="F12" s="660"/>
      <c r="G12" s="660"/>
      <c r="H12" s="660"/>
      <c r="I12" s="2">
        <v>4</v>
      </c>
    </row>
    <row r="13" spans="1:9" ht="30.6" customHeight="1">
      <c r="A13" s="660" t="s">
        <v>8</v>
      </c>
      <c r="B13" s="660"/>
      <c r="C13" s="660"/>
      <c r="D13" s="660"/>
      <c r="E13" s="660"/>
      <c r="F13" s="660"/>
      <c r="G13" s="660"/>
      <c r="H13" s="660"/>
      <c r="I13" s="2">
        <v>5</v>
      </c>
    </row>
    <row r="14" spans="1:9" ht="45.6" customHeight="1">
      <c r="A14" s="660" t="s">
        <v>9</v>
      </c>
      <c r="B14" s="660"/>
      <c r="C14" s="660"/>
      <c r="D14" s="660"/>
      <c r="E14" s="660"/>
      <c r="F14" s="660"/>
      <c r="G14" s="660"/>
      <c r="H14" s="660"/>
      <c r="I14" s="2">
        <v>13</v>
      </c>
    </row>
    <row r="15" spans="1:9" ht="31.95" customHeight="1">
      <c r="A15" s="660" t="s">
        <v>10</v>
      </c>
      <c r="B15" s="660"/>
      <c r="C15" s="660"/>
      <c r="D15" s="660"/>
      <c r="E15" s="660"/>
      <c r="F15" s="660"/>
      <c r="G15" s="660"/>
      <c r="H15" s="660"/>
      <c r="I15" s="5">
        <v>16</v>
      </c>
    </row>
    <row r="16" spans="1:9" ht="15.6" customHeight="1">
      <c r="A16" s="662" t="s">
        <v>11</v>
      </c>
      <c r="B16" s="662"/>
      <c r="C16" s="662"/>
      <c r="D16" s="662"/>
      <c r="E16" s="662"/>
      <c r="F16" s="662"/>
      <c r="G16" s="662"/>
      <c r="H16" s="662"/>
      <c r="I16" s="5">
        <v>18</v>
      </c>
    </row>
    <row r="17" spans="1:12" ht="33" customHeight="1">
      <c r="A17" s="660" t="s">
        <v>12</v>
      </c>
      <c r="B17" s="660"/>
      <c r="C17" s="660"/>
      <c r="D17" s="660"/>
      <c r="E17" s="660"/>
      <c r="F17" s="660"/>
      <c r="G17" s="660"/>
      <c r="H17" s="660"/>
      <c r="I17" s="5">
        <v>29</v>
      </c>
    </row>
    <row r="18" spans="1:12" ht="48.6" customHeight="1">
      <c r="A18" s="660" t="s">
        <v>13</v>
      </c>
      <c r="B18" s="660"/>
      <c r="C18" s="660"/>
      <c r="D18" s="660"/>
      <c r="E18" s="660"/>
      <c r="F18" s="660"/>
      <c r="G18" s="660"/>
      <c r="H18" s="660"/>
      <c r="I18" s="5">
        <v>31</v>
      </c>
      <c r="L18" s="4"/>
    </row>
    <row r="19" spans="1:12">
      <c r="A19" s="2"/>
      <c r="B19" s="2"/>
      <c r="C19" s="2"/>
      <c r="D19" s="2"/>
      <c r="E19" s="2"/>
      <c r="F19" s="2"/>
      <c r="G19" s="2"/>
      <c r="H19" s="2"/>
      <c r="I19" s="2"/>
    </row>
    <row r="20" spans="1:12">
      <c r="A20" s="2"/>
      <c r="B20" s="2"/>
      <c r="C20" s="2"/>
      <c r="D20" s="2"/>
      <c r="E20" s="2"/>
      <c r="F20" s="2"/>
      <c r="G20" s="2"/>
      <c r="H20" s="2"/>
      <c r="I20" s="2"/>
    </row>
    <row r="21" spans="1:12">
      <c r="A21" s="2"/>
      <c r="B21" s="2"/>
      <c r="C21" s="2"/>
      <c r="D21" s="2"/>
      <c r="E21" s="2"/>
      <c r="F21" s="2"/>
      <c r="G21" s="2"/>
      <c r="H21" s="2"/>
      <c r="I21" s="2"/>
    </row>
    <row r="22" spans="1:12">
      <c r="A22" s="2"/>
      <c r="B22" s="2"/>
      <c r="C22" s="2"/>
      <c r="D22" s="2"/>
      <c r="E22" s="2"/>
      <c r="F22" s="2"/>
      <c r="G22" s="2"/>
      <c r="H22" s="2"/>
      <c r="I22" s="2"/>
    </row>
  </sheetData>
  <mergeCells count="9">
    <mergeCell ref="A18:H18"/>
    <mergeCell ref="A6:I6"/>
    <mergeCell ref="A11:H11"/>
    <mergeCell ref="A12:H12"/>
    <mergeCell ref="A13:H13"/>
    <mergeCell ref="A14:H14"/>
    <mergeCell ref="A15:H15"/>
    <mergeCell ref="A16:H16"/>
    <mergeCell ref="A17:H17"/>
  </mergeCells>
  <pageMargins left="0.7" right="0.7"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496EF-991E-40B9-9B83-D1AB18E973FB}">
  <dimension ref="A1:O63"/>
  <sheetViews>
    <sheetView view="pageBreakPreview" topLeftCell="A49" zoomScale="70" zoomScaleNormal="100" zoomScaleSheetLayoutView="70" workbookViewId="0">
      <selection activeCell="M46" sqref="M46"/>
    </sheetView>
  </sheetViews>
  <sheetFormatPr defaultColWidth="7.5546875" defaultRowHeight="13.2"/>
  <cols>
    <col min="1" max="1" width="6.6640625" style="484" customWidth="1"/>
    <col min="2" max="2" width="50.88671875" style="484" customWidth="1"/>
    <col min="3" max="3" width="16.33203125" style="485" customWidth="1"/>
    <col min="4" max="4" width="13.88671875" style="484" customWidth="1"/>
    <col min="5" max="5" width="16" style="484" customWidth="1"/>
    <col min="6" max="6" width="18" style="484" customWidth="1"/>
    <col min="7" max="8" width="17.5546875" style="484" customWidth="1"/>
    <col min="9" max="9" width="16" style="484" customWidth="1"/>
    <col min="10" max="10" width="14.6640625" style="484" customWidth="1"/>
    <col min="11" max="11" width="13.109375" style="484" customWidth="1"/>
    <col min="12" max="12" width="11.88671875" style="484" customWidth="1"/>
    <col min="13" max="245" width="7.5546875" style="484"/>
    <col min="246" max="246" width="6.6640625" style="484" customWidth="1"/>
    <col min="247" max="247" width="7.5546875" style="484"/>
    <col min="248" max="248" width="7.33203125" style="484" customWidth="1"/>
    <col min="249" max="249" width="50.88671875" style="484" customWidth="1"/>
    <col min="250" max="250" width="12.88671875" style="484" customWidth="1"/>
    <col min="251" max="251" width="13" style="484" customWidth="1"/>
    <col min="252" max="252" width="14.44140625" style="484" customWidth="1"/>
    <col min="253" max="253" width="13.6640625" style="484" customWidth="1"/>
    <col min="254" max="254" width="12.109375" style="484" customWidth="1"/>
    <col min="255" max="255" width="11.88671875" style="484" customWidth="1"/>
    <col min="256" max="256" width="3.88671875" style="484" customWidth="1"/>
    <col min="257" max="257" width="11.88671875" style="484" customWidth="1"/>
    <col min="258" max="258" width="12.33203125" style="484" customWidth="1"/>
    <col min="259" max="259" width="12.109375" style="484" customWidth="1"/>
    <col min="260" max="260" width="12.44140625" style="484" customWidth="1"/>
    <col min="261" max="261" width="11" style="484" customWidth="1"/>
    <col min="262" max="262" width="10.5546875" style="484" customWidth="1"/>
    <col min="263" max="263" width="11.5546875" style="484" customWidth="1"/>
    <col min="264" max="501" width="7.5546875" style="484"/>
    <col min="502" max="502" width="6.6640625" style="484" customWidth="1"/>
    <col min="503" max="503" width="7.5546875" style="484"/>
    <col min="504" max="504" width="7.33203125" style="484" customWidth="1"/>
    <col min="505" max="505" width="50.88671875" style="484" customWidth="1"/>
    <col min="506" max="506" width="12.88671875" style="484" customWidth="1"/>
    <col min="507" max="507" width="13" style="484" customWidth="1"/>
    <col min="508" max="508" width="14.44140625" style="484" customWidth="1"/>
    <col min="509" max="509" width="13.6640625" style="484" customWidth="1"/>
    <col min="510" max="510" width="12.109375" style="484" customWidth="1"/>
    <col min="511" max="511" width="11.88671875" style="484" customWidth="1"/>
    <col min="512" max="512" width="3.88671875" style="484" customWidth="1"/>
    <col min="513" max="513" width="11.88671875" style="484" customWidth="1"/>
    <col min="514" max="514" width="12.33203125" style="484" customWidth="1"/>
    <col min="515" max="515" width="12.109375" style="484" customWidth="1"/>
    <col min="516" max="516" width="12.44140625" style="484" customWidth="1"/>
    <col min="517" max="517" width="11" style="484" customWidth="1"/>
    <col min="518" max="518" width="10.5546875" style="484" customWidth="1"/>
    <col min="519" max="519" width="11.5546875" style="484" customWidth="1"/>
    <col min="520" max="757" width="7.5546875" style="484"/>
    <col min="758" max="758" width="6.6640625" style="484" customWidth="1"/>
    <col min="759" max="759" width="7.5546875" style="484"/>
    <col min="760" max="760" width="7.33203125" style="484" customWidth="1"/>
    <col min="761" max="761" width="50.88671875" style="484" customWidth="1"/>
    <col min="762" max="762" width="12.88671875" style="484" customWidth="1"/>
    <col min="763" max="763" width="13" style="484" customWidth="1"/>
    <col min="764" max="764" width="14.44140625" style="484" customWidth="1"/>
    <col min="765" max="765" width="13.6640625" style="484" customWidth="1"/>
    <col min="766" max="766" width="12.109375" style="484" customWidth="1"/>
    <col min="767" max="767" width="11.88671875" style="484" customWidth="1"/>
    <col min="768" max="768" width="3.88671875" style="484" customWidth="1"/>
    <col min="769" max="769" width="11.88671875" style="484" customWidth="1"/>
    <col min="770" max="770" width="12.33203125" style="484" customWidth="1"/>
    <col min="771" max="771" width="12.109375" style="484" customWidth="1"/>
    <col min="772" max="772" width="12.44140625" style="484" customWidth="1"/>
    <col min="773" max="773" width="11" style="484" customWidth="1"/>
    <col min="774" max="774" width="10.5546875" style="484" customWidth="1"/>
    <col min="775" max="775" width="11.5546875" style="484" customWidth="1"/>
    <col min="776" max="1013" width="7.5546875" style="484"/>
    <col min="1014" max="1014" width="6.6640625" style="484" customWidth="1"/>
    <col min="1015" max="1015" width="7.5546875" style="484"/>
    <col min="1016" max="1016" width="7.33203125" style="484" customWidth="1"/>
    <col min="1017" max="1017" width="50.88671875" style="484" customWidth="1"/>
    <col min="1018" max="1018" width="12.88671875" style="484" customWidth="1"/>
    <col min="1019" max="1019" width="13" style="484" customWidth="1"/>
    <col min="1020" max="1020" width="14.44140625" style="484" customWidth="1"/>
    <col min="1021" max="1021" width="13.6640625" style="484" customWidth="1"/>
    <col min="1022" max="1022" width="12.109375" style="484" customWidth="1"/>
    <col min="1023" max="1023" width="11.88671875" style="484" customWidth="1"/>
    <col min="1024" max="1024" width="3.88671875" style="484" customWidth="1"/>
    <col min="1025" max="1025" width="11.88671875" style="484" customWidth="1"/>
    <col min="1026" max="1026" width="12.33203125" style="484" customWidth="1"/>
    <col min="1027" max="1027" width="12.109375" style="484" customWidth="1"/>
    <col min="1028" max="1028" width="12.44140625" style="484" customWidth="1"/>
    <col min="1029" max="1029" width="11" style="484" customWidth="1"/>
    <col min="1030" max="1030" width="10.5546875" style="484" customWidth="1"/>
    <col min="1031" max="1031" width="11.5546875" style="484" customWidth="1"/>
    <col min="1032" max="1269" width="7.5546875" style="484"/>
    <col min="1270" max="1270" width="6.6640625" style="484" customWidth="1"/>
    <col min="1271" max="1271" width="7.5546875" style="484"/>
    <col min="1272" max="1272" width="7.33203125" style="484" customWidth="1"/>
    <col min="1273" max="1273" width="50.88671875" style="484" customWidth="1"/>
    <col min="1274" max="1274" width="12.88671875" style="484" customWidth="1"/>
    <col min="1275" max="1275" width="13" style="484" customWidth="1"/>
    <col min="1276" max="1276" width="14.44140625" style="484" customWidth="1"/>
    <col min="1277" max="1277" width="13.6640625" style="484" customWidth="1"/>
    <col min="1278" max="1278" width="12.109375" style="484" customWidth="1"/>
    <col min="1279" max="1279" width="11.88671875" style="484" customWidth="1"/>
    <col min="1280" max="1280" width="3.88671875" style="484" customWidth="1"/>
    <col min="1281" max="1281" width="11.88671875" style="484" customWidth="1"/>
    <col min="1282" max="1282" width="12.33203125" style="484" customWidth="1"/>
    <col min="1283" max="1283" width="12.109375" style="484" customWidth="1"/>
    <col min="1284" max="1284" width="12.44140625" style="484" customWidth="1"/>
    <col min="1285" max="1285" width="11" style="484" customWidth="1"/>
    <col min="1286" max="1286" width="10.5546875" style="484" customWidth="1"/>
    <col min="1287" max="1287" width="11.5546875" style="484" customWidth="1"/>
    <col min="1288" max="1525" width="7.5546875" style="484"/>
    <col min="1526" max="1526" width="6.6640625" style="484" customWidth="1"/>
    <col min="1527" max="1527" width="7.5546875" style="484"/>
    <col min="1528" max="1528" width="7.33203125" style="484" customWidth="1"/>
    <col min="1529" max="1529" width="50.88671875" style="484" customWidth="1"/>
    <col min="1530" max="1530" width="12.88671875" style="484" customWidth="1"/>
    <col min="1531" max="1531" width="13" style="484" customWidth="1"/>
    <col min="1532" max="1532" width="14.44140625" style="484" customWidth="1"/>
    <col min="1533" max="1533" width="13.6640625" style="484" customWidth="1"/>
    <col min="1534" max="1534" width="12.109375" style="484" customWidth="1"/>
    <col min="1535" max="1535" width="11.88671875" style="484" customWidth="1"/>
    <col min="1536" max="1536" width="3.88671875" style="484" customWidth="1"/>
    <col min="1537" max="1537" width="11.88671875" style="484" customWidth="1"/>
    <col min="1538" max="1538" width="12.33203125" style="484" customWidth="1"/>
    <col min="1539" max="1539" width="12.109375" style="484" customWidth="1"/>
    <col min="1540" max="1540" width="12.44140625" style="484" customWidth="1"/>
    <col min="1541" max="1541" width="11" style="484" customWidth="1"/>
    <col min="1542" max="1542" width="10.5546875" style="484" customWidth="1"/>
    <col min="1543" max="1543" width="11.5546875" style="484" customWidth="1"/>
    <col min="1544" max="1781" width="7.5546875" style="484"/>
    <col min="1782" max="1782" width="6.6640625" style="484" customWidth="1"/>
    <col min="1783" max="1783" width="7.5546875" style="484"/>
    <col min="1784" max="1784" width="7.33203125" style="484" customWidth="1"/>
    <col min="1785" max="1785" width="50.88671875" style="484" customWidth="1"/>
    <col min="1786" max="1786" width="12.88671875" style="484" customWidth="1"/>
    <col min="1787" max="1787" width="13" style="484" customWidth="1"/>
    <col min="1788" max="1788" width="14.44140625" style="484" customWidth="1"/>
    <col min="1789" max="1789" width="13.6640625" style="484" customWidth="1"/>
    <col min="1790" max="1790" width="12.109375" style="484" customWidth="1"/>
    <col min="1791" max="1791" width="11.88671875" style="484" customWidth="1"/>
    <col min="1792" max="1792" width="3.88671875" style="484" customWidth="1"/>
    <col min="1793" max="1793" width="11.88671875" style="484" customWidth="1"/>
    <col min="1794" max="1794" width="12.33203125" style="484" customWidth="1"/>
    <col min="1795" max="1795" width="12.109375" style="484" customWidth="1"/>
    <col min="1796" max="1796" width="12.44140625" style="484" customWidth="1"/>
    <col min="1797" max="1797" width="11" style="484" customWidth="1"/>
    <col min="1798" max="1798" width="10.5546875" style="484" customWidth="1"/>
    <col min="1799" max="1799" width="11.5546875" style="484" customWidth="1"/>
    <col min="1800" max="2037" width="7.5546875" style="484"/>
    <col min="2038" max="2038" width="6.6640625" style="484" customWidth="1"/>
    <col min="2039" max="2039" width="7.5546875" style="484"/>
    <col min="2040" max="2040" width="7.33203125" style="484" customWidth="1"/>
    <col min="2041" max="2041" width="50.88671875" style="484" customWidth="1"/>
    <col min="2042" max="2042" width="12.88671875" style="484" customWidth="1"/>
    <col min="2043" max="2043" width="13" style="484" customWidth="1"/>
    <col min="2044" max="2044" width="14.44140625" style="484" customWidth="1"/>
    <col min="2045" max="2045" width="13.6640625" style="484" customWidth="1"/>
    <col min="2046" max="2046" width="12.109375" style="484" customWidth="1"/>
    <col min="2047" max="2047" width="11.88671875" style="484" customWidth="1"/>
    <col min="2048" max="2048" width="3.88671875" style="484" customWidth="1"/>
    <col min="2049" max="2049" width="11.88671875" style="484" customWidth="1"/>
    <col min="2050" max="2050" width="12.33203125" style="484" customWidth="1"/>
    <col min="2051" max="2051" width="12.109375" style="484" customWidth="1"/>
    <col min="2052" max="2052" width="12.44140625" style="484" customWidth="1"/>
    <col min="2053" max="2053" width="11" style="484" customWidth="1"/>
    <col min="2054" max="2054" width="10.5546875" style="484" customWidth="1"/>
    <col min="2055" max="2055" width="11.5546875" style="484" customWidth="1"/>
    <col min="2056" max="2293" width="7.5546875" style="484"/>
    <col min="2294" max="2294" width="6.6640625" style="484" customWidth="1"/>
    <col min="2295" max="2295" width="7.5546875" style="484"/>
    <col min="2296" max="2296" width="7.33203125" style="484" customWidth="1"/>
    <col min="2297" max="2297" width="50.88671875" style="484" customWidth="1"/>
    <col min="2298" max="2298" width="12.88671875" style="484" customWidth="1"/>
    <col min="2299" max="2299" width="13" style="484" customWidth="1"/>
    <col min="2300" max="2300" width="14.44140625" style="484" customWidth="1"/>
    <col min="2301" max="2301" width="13.6640625" style="484" customWidth="1"/>
    <col min="2302" max="2302" width="12.109375" style="484" customWidth="1"/>
    <col min="2303" max="2303" width="11.88671875" style="484" customWidth="1"/>
    <col min="2304" max="2304" width="3.88671875" style="484" customWidth="1"/>
    <col min="2305" max="2305" width="11.88671875" style="484" customWidth="1"/>
    <col min="2306" max="2306" width="12.33203125" style="484" customWidth="1"/>
    <col min="2307" max="2307" width="12.109375" style="484" customWidth="1"/>
    <col min="2308" max="2308" width="12.44140625" style="484" customWidth="1"/>
    <col min="2309" max="2309" width="11" style="484" customWidth="1"/>
    <col min="2310" max="2310" width="10.5546875" style="484" customWidth="1"/>
    <col min="2311" max="2311" width="11.5546875" style="484" customWidth="1"/>
    <col min="2312" max="2549" width="7.5546875" style="484"/>
    <col min="2550" max="2550" width="6.6640625" style="484" customWidth="1"/>
    <col min="2551" max="2551" width="7.5546875" style="484"/>
    <col min="2552" max="2552" width="7.33203125" style="484" customWidth="1"/>
    <col min="2553" max="2553" width="50.88671875" style="484" customWidth="1"/>
    <col min="2554" max="2554" width="12.88671875" style="484" customWidth="1"/>
    <col min="2555" max="2555" width="13" style="484" customWidth="1"/>
    <col min="2556" max="2556" width="14.44140625" style="484" customWidth="1"/>
    <col min="2557" max="2557" width="13.6640625" style="484" customWidth="1"/>
    <col min="2558" max="2558" width="12.109375" style="484" customWidth="1"/>
    <col min="2559" max="2559" width="11.88671875" style="484" customWidth="1"/>
    <col min="2560" max="2560" width="3.88671875" style="484" customWidth="1"/>
    <col min="2561" max="2561" width="11.88671875" style="484" customWidth="1"/>
    <col min="2562" max="2562" width="12.33203125" style="484" customWidth="1"/>
    <col min="2563" max="2563" width="12.109375" style="484" customWidth="1"/>
    <col min="2564" max="2564" width="12.44140625" style="484" customWidth="1"/>
    <col min="2565" max="2565" width="11" style="484" customWidth="1"/>
    <col min="2566" max="2566" width="10.5546875" style="484" customWidth="1"/>
    <col min="2567" max="2567" width="11.5546875" style="484" customWidth="1"/>
    <col min="2568" max="2805" width="7.5546875" style="484"/>
    <col min="2806" max="2806" width="6.6640625" style="484" customWidth="1"/>
    <col min="2807" max="2807" width="7.5546875" style="484"/>
    <col min="2808" max="2808" width="7.33203125" style="484" customWidth="1"/>
    <col min="2809" max="2809" width="50.88671875" style="484" customWidth="1"/>
    <col min="2810" max="2810" width="12.88671875" style="484" customWidth="1"/>
    <col min="2811" max="2811" width="13" style="484" customWidth="1"/>
    <col min="2812" max="2812" width="14.44140625" style="484" customWidth="1"/>
    <col min="2813" max="2813" width="13.6640625" style="484" customWidth="1"/>
    <col min="2814" max="2814" width="12.109375" style="484" customWidth="1"/>
    <col min="2815" max="2815" width="11.88671875" style="484" customWidth="1"/>
    <col min="2816" max="2816" width="3.88671875" style="484" customWidth="1"/>
    <col min="2817" max="2817" width="11.88671875" style="484" customWidth="1"/>
    <col min="2818" max="2818" width="12.33203125" style="484" customWidth="1"/>
    <col min="2819" max="2819" width="12.109375" style="484" customWidth="1"/>
    <col min="2820" max="2820" width="12.44140625" style="484" customWidth="1"/>
    <col min="2821" max="2821" width="11" style="484" customWidth="1"/>
    <col min="2822" max="2822" width="10.5546875" style="484" customWidth="1"/>
    <col min="2823" max="2823" width="11.5546875" style="484" customWidth="1"/>
    <col min="2824" max="3061" width="7.5546875" style="484"/>
    <col min="3062" max="3062" width="6.6640625" style="484" customWidth="1"/>
    <col min="3063" max="3063" width="7.5546875" style="484"/>
    <col min="3064" max="3064" width="7.33203125" style="484" customWidth="1"/>
    <col min="3065" max="3065" width="50.88671875" style="484" customWidth="1"/>
    <col min="3066" max="3066" width="12.88671875" style="484" customWidth="1"/>
    <col min="3067" max="3067" width="13" style="484" customWidth="1"/>
    <col min="3068" max="3068" width="14.44140625" style="484" customWidth="1"/>
    <col min="3069" max="3069" width="13.6640625" style="484" customWidth="1"/>
    <col min="3070" max="3070" width="12.109375" style="484" customWidth="1"/>
    <col min="3071" max="3071" width="11.88671875" style="484" customWidth="1"/>
    <col min="3072" max="3072" width="3.88671875" style="484" customWidth="1"/>
    <col min="3073" max="3073" width="11.88671875" style="484" customWidth="1"/>
    <col min="3074" max="3074" width="12.33203125" style="484" customWidth="1"/>
    <col min="3075" max="3075" width="12.109375" style="484" customWidth="1"/>
    <col min="3076" max="3076" width="12.44140625" style="484" customWidth="1"/>
    <col min="3077" max="3077" width="11" style="484" customWidth="1"/>
    <col min="3078" max="3078" width="10.5546875" style="484" customWidth="1"/>
    <col min="3079" max="3079" width="11.5546875" style="484" customWidth="1"/>
    <col min="3080" max="3317" width="7.5546875" style="484"/>
    <col min="3318" max="3318" width="6.6640625" style="484" customWidth="1"/>
    <col min="3319" max="3319" width="7.5546875" style="484"/>
    <col min="3320" max="3320" width="7.33203125" style="484" customWidth="1"/>
    <col min="3321" max="3321" width="50.88671875" style="484" customWidth="1"/>
    <col min="3322" max="3322" width="12.88671875" style="484" customWidth="1"/>
    <col min="3323" max="3323" width="13" style="484" customWidth="1"/>
    <col min="3324" max="3324" width="14.44140625" style="484" customWidth="1"/>
    <col min="3325" max="3325" width="13.6640625" style="484" customWidth="1"/>
    <col min="3326" max="3326" width="12.109375" style="484" customWidth="1"/>
    <col min="3327" max="3327" width="11.88671875" style="484" customWidth="1"/>
    <col min="3328" max="3328" width="3.88671875" style="484" customWidth="1"/>
    <col min="3329" max="3329" width="11.88671875" style="484" customWidth="1"/>
    <col min="3330" max="3330" width="12.33203125" style="484" customWidth="1"/>
    <col min="3331" max="3331" width="12.109375" style="484" customWidth="1"/>
    <col min="3332" max="3332" width="12.44140625" style="484" customWidth="1"/>
    <col min="3333" max="3333" width="11" style="484" customWidth="1"/>
    <col min="3334" max="3334" width="10.5546875" style="484" customWidth="1"/>
    <col min="3335" max="3335" width="11.5546875" style="484" customWidth="1"/>
    <col min="3336" max="3573" width="7.5546875" style="484"/>
    <col min="3574" max="3574" width="6.6640625" style="484" customWidth="1"/>
    <col min="3575" max="3575" width="7.5546875" style="484"/>
    <col min="3576" max="3576" width="7.33203125" style="484" customWidth="1"/>
    <col min="3577" max="3577" width="50.88671875" style="484" customWidth="1"/>
    <col min="3578" max="3578" width="12.88671875" style="484" customWidth="1"/>
    <col min="3579" max="3579" width="13" style="484" customWidth="1"/>
    <col min="3580" max="3580" width="14.44140625" style="484" customWidth="1"/>
    <col min="3581" max="3581" width="13.6640625" style="484" customWidth="1"/>
    <col min="3582" max="3582" width="12.109375" style="484" customWidth="1"/>
    <col min="3583" max="3583" width="11.88671875" style="484" customWidth="1"/>
    <col min="3584" max="3584" width="3.88671875" style="484" customWidth="1"/>
    <col min="3585" max="3585" width="11.88671875" style="484" customWidth="1"/>
    <col min="3586" max="3586" width="12.33203125" style="484" customWidth="1"/>
    <col min="3587" max="3587" width="12.109375" style="484" customWidth="1"/>
    <col min="3588" max="3588" width="12.44140625" style="484" customWidth="1"/>
    <col min="3589" max="3589" width="11" style="484" customWidth="1"/>
    <col min="3590" max="3590" width="10.5546875" style="484" customWidth="1"/>
    <col min="3591" max="3591" width="11.5546875" style="484" customWidth="1"/>
    <col min="3592" max="3829" width="7.5546875" style="484"/>
    <col min="3830" max="3830" width="6.6640625" style="484" customWidth="1"/>
    <col min="3831" max="3831" width="7.5546875" style="484"/>
    <col min="3832" max="3832" width="7.33203125" style="484" customWidth="1"/>
    <col min="3833" max="3833" width="50.88671875" style="484" customWidth="1"/>
    <col min="3834" max="3834" width="12.88671875" style="484" customWidth="1"/>
    <col min="3835" max="3835" width="13" style="484" customWidth="1"/>
    <col min="3836" max="3836" width="14.44140625" style="484" customWidth="1"/>
    <col min="3837" max="3837" width="13.6640625" style="484" customWidth="1"/>
    <col min="3838" max="3838" width="12.109375" style="484" customWidth="1"/>
    <col min="3839" max="3839" width="11.88671875" style="484" customWidth="1"/>
    <col min="3840" max="3840" width="3.88671875" style="484" customWidth="1"/>
    <col min="3841" max="3841" width="11.88671875" style="484" customWidth="1"/>
    <col min="3842" max="3842" width="12.33203125" style="484" customWidth="1"/>
    <col min="3843" max="3843" width="12.109375" style="484" customWidth="1"/>
    <col min="3844" max="3844" width="12.44140625" style="484" customWidth="1"/>
    <col min="3845" max="3845" width="11" style="484" customWidth="1"/>
    <col min="3846" max="3846" width="10.5546875" style="484" customWidth="1"/>
    <col min="3847" max="3847" width="11.5546875" style="484" customWidth="1"/>
    <col min="3848" max="4085" width="7.5546875" style="484"/>
    <col min="4086" max="4086" width="6.6640625" style="484" customWidth="1"/>
    <col min="4087" max="4087" width="7.5546875" style="484"/>
    <col min="4088" max="4088" width="7.33203125" style="484" customWidth="1"/>
    <col min="4089" max="4089" width="50.88671875" style="484" customWidth="1"/>
    <col min="4090" max="4090" width="12.88671875" style="484" customWidth="1"/>
    <col min="4091" max="4091" width="13" style="484" customWidth="1"/>
    <col min="4092" max="4092" width="14.44140625" style="484" customWidth="1"/>
    <col min="4093" max="4093" width="13.6640625" style="484" customWidth="1"/>
    <col min="4094" max="4094" width="12.109375" style="484" customWidth="1"/>
    <col min="4095" max="4095" width="11.88671875" style="484" customWidth="1"/>
    <col min="4096" max="4096" width="3.88671875" style="484" customWidth="1"/>
    <col min="4097" max="4097" width="11.88671875" style="484" customWidth="1"/>
    <col min="4098" max="4098" width="12.33203125" style="484" customWidth="1"/>
    <col min="4099" max="4099" width="12.109375" style="484" customWidth="1"/>
    <col min="4100" max="4100" width="12.44140625" style="484" customWidth="1"/>
    <col min="4101" max="4101" width="11" style="484" customWidth="1"/>
    <col min="4102" max="4102" width="10.5546875" style="484" customWidth="1"/>
    <col min="4103" max="4103" width="11.5546875" style="484" customWidth="1"/>
    <col min="4104" max="4341" width="7.5546875" style="484"/>
    <col min="4342" max="4342" width="6.6640625" style="484" customWidth="1"/>
    <col min="4343" max="4343" width="7.5546875" style="484"/>
    <col min="4344" max="4344" width="7.33203125" style="484" customWidth="1"/>
    <col min="4345" max="4345" width="50.88671875" style="484" customWidth="1"/>
    <col min="4346" max="4346" width="12.88671875" style="484" customWidth="1"/>
    <col min="4347" max="4347" width="13" style="484" customWidth="1"/>
    <col min="4348" max="4348" width="14.44140625" style="484" customWidth="1"/>
    <col min="4349" max="4349" width="13.6640625" style="484" customWidth="1"/>
    <col min="4350" max="4350" width="12.109375" style="484" customWidth="1"/>
    <col min="4351" max="4351" width="11.88671875" style="484" customWidth="1"/>
    <col min="4352" max="4352" width="3.88671875" style="484" customWidth="1"/>
    <col min="4353" max="4353" width="11.88671875" style="484" customWidth="1"/>
    <col min="4354" max="4354" width="12.33203125" style="484" customWidth="1"/>
    <col min="4355" max="4355" width="12.109375" style="484" customWidth="1"/>
    <col min="4356" max="4356" width="12.44140625" style="484" customWidth="1"/>
    <col min="4357" max="4357" width="11" style="484" customWidth="1"/>
    <col min="4358" max="4358" width="10.5546875" style="484" customWidth="1"/>
    <col min="4359" max="4359" width="11.5546875" style="484" customWidth="1"/>
    <col min="4360" max="4597" width="7.5546875" style="484"/>
    <col min="4598" max="4598" width="6.6640625" style="484" customWidth="1"/>
    <col min="4599" max="4599" width="7.5546875" style="484"/>
    <col min="4600" max="4600" width="7.33203125" style="484" customWidth="1"/>
    <col min="4601" max="4601" width="50.88671875" style="484" customWidth="1"/>
    <col min="4602" max="4602" width="12.88671875" style="484" customWidth="1"/>
    <col min="4603" max="4603" width="13" style="484" customWidth="1"/>
    <col min="4604" max="4604" width="14.44140625" style="484" customWidth="1"/>
    <col min="4605" max="4605" width="13.6640625" style="484" customWidth="1"/>
    <col min="4606" max="4606" width="12.109375" style="484" customWidth="1"/>
    <col min="4607" max="4607" width="11.88671875" style="484" customWidth="1"/>
    <col min="4608" max="4608" width="3.88671875" style="484" customWidth="1"/>
    <col min="4609" max="4609" width="11.88671875" style="484" customWidth="1"/>
    <col min="4610" max="4610" width="12.33203125" style="484" customWidth="1"/>
    <col min="4611" max="4611" width="12.109375" style="484" customWidth="1"/>
    <col min="4612" max="4612" width="12.44140625" style="484" customWidth="1"/>
    <col min="4613" max="4613" width="11" style="484" customWidth="1"/>
    <col min="4614" max="4614" width="10.5546875" style="484" customWidth="1"/>
    <col min="4615" max="4615" width="11.5546875" style="484" customWidth="1"/>
    <col min="4616" max="4853" width="7.5546875" style="484"/>
    <col min="4854" max="4854" width="6.6640625" style="484" customWidth="1"/>
    <col min="4855" max="4855" width="7.5546875" style="484"/>
    <col min="4856" max="4856" width="7.33203125" style="484" customWidth="1"/>
    <col min="4857" max="4857" width="50.88671875" style="484" customWidth="1"/>
    <col min="4858" max="4858" width="12.88671875" style="484" customWidth="1"/>
    <col min="4859" max="4859" width="13" style="484" customWidth="1"/>
    <col min="4860" max="4860" width="14.44140625" style="484" customWidth="1"/>
    <col min="4861" max="4861" width="13.6640625" style="484" customWidth="1"/>
    <col min="4862" max="4862" width="12.109375" style="484" customWidth="1"/>
    <col min="4863" max="4863" width="11.88671875" style="484" customWidth="1"/>
    <col min="4864" max="4864" width="3.88671875" style="484" customWidth="1"/>
    <col min="4865" max="4865" width="11.88671875" style="484" customWidth="1"/>
    <col min="4866" max="4866" width="12.33203125" style="484" customWidth="1"/>
    <col min="4867" max="4867" width="12.109375" style="484" customWidth="1"/>
    <col min="4868" max="4868" width="12.44140625" style="484" customWidth="1"/>
    <col min="4869" max="4869" width="11" style="484" customWidth="1"/>
    <col min="4870" max="4870" width="10.5546875" style="484" customWidth="1"/>
    <col min="4871" max="4871" width="11.5546875" style="484" customWidth="1"/>
    <col min="4872" max="5109" width="7.5546875" style="484"/>
    <col min="5110" max="5110" width="6.6640625" style="484" customWidth="1"/>
    <col min="5111" max="5111" width="7.5546875" style="484"/>
    <col min="5112" max="5112" width="7.33203125" style="484" customWidth="1"/>
    <col min="5113" max="5113" width="50.88671875" style="484" customWidth="1"/>
    <col min="5114" max="5114" width="12.88671875" style="484" customWidth="1"/>
    <col min="5115" max="5115" width="13" style="484" customWidth="1"/>
    <col min="5116" max="5116" width="14.44140625" style="484" customWidth="1"/>
    <col min="5117" max="5117" width="13.6640625" style="484" customWidth="1"/>
    <col min="5118" max="5118" width="12.109375" style="484" customWidth="1"/>
    <col min="5119" max="5119" width="11.88671875" style="484" customWidth="1"/>
    <col min="5120" max="5120" width="3.88671875" style="484" customWidth="1"/>
    <col min="5121" max="5121" width="11.88671875" style="484" customWidth="1"/>
    <col min="5122" max="5122" width="12.33203125" style="484" customWidth="1"/>
    <col min="5123" max="5123" width="12.109375" style="484" customWidth="1"/>
    <col min="5124" max="5124" width="12.44140625" style="484" customWidth="1"/>
    <col min="5125" max="5125" width="11" style="484" customWidth="1"/>
    <col min="5126" max="5126" width="10.5546875" style="484" customWidth="1"/>
    <col min="5127" max="5127" width="11.5546875" style="484" customWidth="1"/>
    <col min="5128" max="5365" width="7.5546875" style="484"/>
    <col min="5366" max="5366" width="6.6640625" style="484" customWidth="1"/>
    <col min="5367" max="5367" width="7.5546875" style="484"/>
    <col min="5368" max="5368" width="7.33203125" style="484" customWidth="1"/>
    <col min="5369" max="5369" width="50.88671875" style="484" customWidth="1"/>
    <col min="5370" max="5370" width="12.88671875" style="484" customWidth="1"/>
    <col min="5371" max="5371" width="13" style="484" customWidth="1"/>
    <col min="5372" max="5372" width="14.44140625" style="484" customWidth="1"/>
    <col min="5373" max="5373" width="13.6640625" style="484" customWidth="1"/>
    <col min="5374" max="5374" width="12.109375" style="484" customWidth="1"/>
    <col min="5375" max="5375" width="11.88671875" style="484" customWidth="1"/>
    <col min="5376" max="5376" width="3.88671875" style="484" customWidth="1"/>
    <col min="5377" max="5377" width="11.88671875" style="484" customWidth="1"/>
    <col min="5378" max="5378" width="12.33203125" style="484" customWidth="1"/>
    <col min="5379" max="5379" width="12.109375" style="484" customWidth="1"/>
    <col min="5380" max="5380" width="12.44140625" style="484" customWidth="1"/>
    <col min="5381" max="5381" width="11" style="484" customWidth="1"/>
    <col min="5382" max="5382" width="10.5546875" style="484" customWidth="1"/>
    <col min="5383" max="5383" width="11.5546875" style="484" customWidth="1"/>
    <col min="5384" max="5621" width="7.5546875" style="484"/>
    <col min="5622" max="5622" width="6.6640625" style="484" customWidth="1"/>
    <col min="5623" max="5623" width="7.5546875" style="484"/>
    <col min="5624" max="5624" width="7.33203125" style="484" customWidth="1"/>
    <col min="5625" max="5625" width="50.88671875" style="484" customWidth="1"/>
    <col min="5626" max="5626" width="12.88671875" style="484" customWidth="1"/>
    <col min="5627" max="5627" width="13" style="484" customWidth="1"/>
    <col min="5628" max="5628" width="14.44140625" style="484" customWidth="1"/>
    <col min="5629" max="5629" width="13.6640625" style="484" customWidth="1"/>
    <col min="5630" max="5630" width="12.109375" style="484" customWidth="1"/>
    <col min="5631" max="5631" width="11.88671875" style="484" customWidth="1"/>
    <col min="5632" max="5632" width="3.88671875" style="484" customWidth="1"/>
    <col min="5633" max="5633" width="11.88671875" style="484" customWidth="1"/>
    <col min="5634" max="5634" width="12.33203125" style="484" customWidth="1"/>
    <col min="5635" max="5635" width="12.109375" style="484" customWidth="1"/>
    <col min="5636" max="5636" width="12.44140625" style="484" customWidth="1"/>
    <col min="5637" max="5637" width="11" style="484" customWidth="1"/>
    <col min="5638" max="5638" width="10.5546875" style="484" customWidth="1"/>
    <col min="5639" max="5639" width="11.5546875" style="484" customWidth="1"/>
    <col min="5640" max="5877" width="7.5546875" style="484"/>
    <col min="5878" max="5878" width="6.6640625" style="484" customWidth="1"/>
    <col min="5879" max="5879" width="7.5546875" style="484"/>
    <col min="5880" max="5880" width="7.33203125" style="484" customWidth="1"/>
    <col min="5881" max="5881" width="50.88671875" style="484" customWidth="1"/>
    <col min="5882" max="5882" width="12.88671875" style="484" customWidth="1"/>
    <col min="5883" max="5883" width="13" style="484" customWidth="1"/>
    <col min="5884" max="5884" width="14.44140625" style="484" customWidth="1"/>
    <col min="5885" max="5885" width="13.6640625" style="484" customWidth="1"/>
    <col min="5886" max="5886" width="12.109375" style="484" customWidth="1"/>
    <col min="5887" max="5887" width="11.88671875" style="484" customWidth="1"/>
    <col min="5888" max="5888" width="3.88671875" style="484" customWidth="1"/>
    <col min="5889" max="5889" width="11.88671875" style="484" customWidth="1"/>
    <col min="5890" max="5890" width="12.33203125" style="484" customWidth="1"/>
    <col min="5891" max="5891" width="12.109375" style="484" customWidth="1"/>
    <col min="5892" max="5892" width="12.44140625" style="484" customWidth="1"/>
    <col min="5893" max="5893" width="11" style="484" customWidth="1"/>
    <col min="5894" max="5894" width="10.5546875" style="484" customWidth="1"/>
    <col min="5895" max="5895" width="11.5546875" style="484" customWidth="1"/>
    <col min="5896" max="6133" width="7.5546875" style="484"/>
    <col min="6134" max="6134" width="6.6640625" style="484" customWidth="1"/>
    <col min="6135" max="6135" width="7.5546875" style="484"/>
    <col min="6136" max="6136" width="7.33203125" style="484" customWidth="1"/>
    <col min="6137" max="6137" width="50.88671875" style="484" customWidth="1"/>
    <col min="6138" max="6138" width="12.88671875" style="484" customWidth="1"/>
    <col min="6139" max="6139" width="13" style="484" customWidth="1"/>
    <col min="6140" max="6140" width="14.44140625" style="484" customWidth="1"/>
    <col min="6141" max="6141" width="13.6640625" style="484" customWidth="1"/>
    <col min="6142" max="6142" width="12.109375" style="484" customWidth="1"/>
    <col min="6143" max="6143" width="11.88671875" style="484" customWidth="1"/>
    <col min="6144" max="6144" width="3.88671875" style="484" customWidth="1"/>
    <col min="6145" max="6145" width="11.88671875" style="484" customWidth="1"/>
    <col min="6146" max="6146" width="12.33203125" style="484" customWidth="1"/>
    <col min="6147" max="6147" width="12.109375" style="484" customWidth="1"/>
    <col min="6148" max="6148" width="12.44140625" style="484" customWidth="1"/>
    <col min="6149" max="6149" width="11" style="484" customWidth="1"/>
    <col min="6150" max="6150" width="10.5546875" style="484" customWidth="1"/>
    <col min="6151" max="6151" width="11.5546875" style="484" customWidth="1"/>
    <col min="6152" max="6389" width="7.5546875" style="484"/>
    <col min="6390" max="6390" width="6.6640625" style="484" customWidth="1"/>
    <col min="6391" max="6391" width="7.5546875" style="484"/>
    <col min="6392" max="6392" width="7.33203125" style="484" customWidth="1"/>
    <col min="6393" max="6393" width="50.88671875" style="484" customWidth="1"/>
    <col min="6394" max="6394" width="12.88671875" style="484" customWidth="1"/>
    <col min="6395" max="6395" width="13" style="484" customWidth="1"/>
    <col min="6396" max="6396" width="14.44140625" style="484" customWidth="1"/>
    <col min="6397" max="6397" width="13.6640625" style="484" customWidth="1"/>
    <col min="6398" max="6398" width="12.109375" style="484" customWidth="1"/>
    <col min="6399" max="6399" width="11.88671875" style="484" customWidth="1"/>
    <col min="6400" max="6400" width="3.88671875" style="484" customWidth="1"/>
    <col min="6401" max="6401" width="11.88671875" style="484" customWidth="1"/>
    <col min="6402" max="6402" width="12.33203125" style="484" customWidth="1"/>
    <col min="6403" max="6403" width="12.109375" style="484" customWidth="1"/>
    <col min="6404" max="6404" width="12.44140625" style="484" customWidth="1"/>
    <col min="6405" max="6405" width="11" style="484" customWidth="1"/>
    <col min="6406" max="6406" width="10.5546875" style="484" customWidth="1"/>
    <col min="6407" max="6407" width="11.5546875" style="484" customWidth="1"/>
    <col min="6408" max="6645" width="7.5546875" style="484"/>
    <col min="6646" max="6646" width="6.6640625" style="484" customWidth="1"/>
    <col min="6647" max="6647" width="7.5546875" style="484"/>
    <col min="6648" max="6648" width="7.33203125" style="484" customWidth="1"/>
    <col min="6649" max="6649" width="50.88671875" style="484" customWidth="1"/>
    <col min="6650" max="6650" width="12.88671875" style="484" customWidth="1"/>
    <col min="6651" max="6651" width="13" style="484" customWidth="1"/>
    <col min="6652" max="6652" width="14.44140625" style="484" customWidth="1"/>
    <col min="6653" max="6653" width="13.6640625" style="484" customWidth="1"/>
    <col min="6654" max="6654" width="12.109375" style="484" customWidth="1"/>
    <col min="6655" max="6655" width="11.88671875" style="484" customWidth="1"/>
    <col min="6656" max="6656" width="3.88671875" style="484" customWidth="1"/>
    <col min="6657" max="6657" width="11.88671875" style="484" customWidth="1"/>
    <col min="6658" max="6658" width="12.33203125" style="484" customWidth="1"/>
    <col min="6659" max="6659" width="12.109375" style="484" customWidth="1"/>
    <col min="6660" max="6660" width="12.44140625" style="484" customWidth="1"/>
    <col min="6661" max="6661" width="11" style="484" customWidth="1"/>
    <col min="6662" max="6662" width="10.5546875" style="484" customWidth="1"/>
    <col min="6663" max="6663" width="11.5546875" style="484" customWidth="1"/>
    <col min="6664" max="6901" width="7.5546875" style="484"/>
    <col min="6902" max="6902" width="6.6640625" style="484" customWidth="1"/>
    <col min="6903" max="6903" width="7.5546875" style="484"/>
    <col min="6904" max="6904" width="7.33203125" style="484" customWidth="1"/>
    <col min="6905" max="6905" width="50.88671875" style="484" customWidth="1"/>
    <col min="6906" max="6906" width="12.88671875" style="484" customWidth="1"/>
    <col min="6907" max="6907" width="13" style="484" customWidth="1"/>
    <col min="6908" max="6908" width="14.44140625" style="484" customWidth="1"/>
    <col min="6909" max="6909" width="13.6640625" style="484" customWidth="1"/>
    <col min="6910" max="6910" width="12.109375" style="484" customWidth="1"/>
    <col min="6911" max="6911" width="11.88671875" style="484" customWidth="1"/>
    <col min="6912" max="6912" width="3.88671875" style="484" customWidth="1"/>
    <col min="6913" max="6913" width="11.88671875" style="484" customWidth="1"/>
    <col min="6914" max="6914" width="12.33203125" style="484" customWidth="1"/>
    <col min="6915" max="6915" width="12.109375" style="484" customWidth="1"/>
    <col min="6916" max="6916" width="12.44140625" style="484" customWidth="1"/>
    <col min="6917" max="6917" width="11" style="484" customWidth="1"/>
    <col min="6918" max="6918" width="10.5546875" style="484" customWidth="1"/>
    <col min="6919" max="6919" width="11.5546875" style="484" customWidth="1"/>
    <col min="6920" max="7157" width="7.5546875" style="484"/>
    <col min="7158" max="7158" width="6.6640625" style="484" customWidth="1"/>
    <col min="7159" max="7159" width="7.5546875" style="484"/>
    <col min="7160" max="7160" width="7.33203125" style="484" customWidth="1"/>
    <col min="7161" max="7161" width="50.88671875" style="484" customWidth="1"/>
    <col min="7162" max="7162" width="12.88671875" style="484" customWidth="1"/>
    <col min="7163" max="7163" width="13" style="484" customWidth="1"/>
    <col min="7164" max="7164" width="14.44140625" style="484" customWidth="1"/>
    <col min="7165" max="7165" width="13.6640625" style="484" customWidth="1"/>
    <col min="7166" max="7166" width="12.109375" style="484" customWidth="1"/>
    <col min="7167" max="7167" width="11.88671875" style="484" customWidth="1"/>
    <col min="7168" max="7168" width="3.88671875" style="484" customWidth="1"/>
    <col min="7169" max="7169" width="11.88671875" style="484" customWidth="1"/>
    <col min="7170" max="7170" width="12.33203125" style="484" customWidth="1"/>
    <col min="7171" max="7171" width="12.109375" style="484" customWidth="1"/>
    <col min="7172" max="7172" width="12.44140625" style="484" customWidth="1"/>
    <col min="7173" max="7173" width="11" style="484" customWidth="1"/>
    <col min="7174" max="7174" width="10.5546875" style="484" customWidth="1"/>
    <col min="7175" max="7175" width="11.5546875" style="484" customWidth="1"/>
    <col min="7176" max="7413" width="7.5546875" style="484"/>
    <col min="7414" max="7414" width="6.6640625" style="484" customWidth="1"/>
    <col min="7415" max="7415" width="7.5546875" style="484"/>
    <col min="7416" max="7416" width="7.33203125" style="484" customWidth="1"/>
    <col min="7417" max="7417" width="50.88671875" style="484" customWidth="1"/>
    <col min="7418" max="7418" width="12.88671875" style="484" customWidth="1"/>
    <col min="7419" max="7419" width="13" style="484" customWidth="1"/>
    <col min="7420" max="7420" width="14.44140625" style="484" customWidth="1"/>
    <col min="7421" max="7421" width="13.6640625" style="484" customWidth="1"/>
    <col min="7422" max="7422" width="12.109375" style="484" customWidth="1"/>
    <col min="7423" max="7423" width="11.88671875" style="484" customWidth="1"/>
    <col min="7424" max="7424" width="3.88671875" style="484" customWidth="1"/>
    <col min="7425" max="7425" width="11.88671875" style="484" customWidth="1"/>
    <col min="7426" max="7426" width="12.33203125" style="484" customWidth="1"/>
    <col min="7427" max="7427" width="12.109375" style="484" customWidth="1"/>
    <col min="7428" max="7428" width="12.44140625" style="484" customWidth="1"/>
    <col min="7429" max="7429" width="11" style="484" customWidth="1"/>
    <col min="7430" max="7430" width="10.5546875" style="484" customWidth="1"/>
    <col min="7431" max="7431" width="11.5546875" style="484" customWidth="1"/>
    <col min="7432" max="7669" width="7.5546875" style="484"/>
    <col min="7670" max="7670" width="6.6640625" style="484" customWidth="1"/>
    <col min="7671" max="7671" width="7.5546875" style="484"/>
    <col min="7672" max="7672" width="7.33203125" style="484" customWidth="1"/>
    <col min="7673" max="7673" width="50.88671875" style="484" customWidth="1"/>
    <col min="7674" max="7674" width="12.88671875" style="484" customWidth="1"/>
    <col min="7675" max="7675" width="13" style="484" customWidth="1"/>
    <col min="7676" max="7676" width="14.44140625" style="484" customWidth="1"/>
    <col min="7677" max="7677" width="13.6640625" style="484" customWidth="1"/>
    <col min="7678" max="7678" width="12.109375" style="484" customWidth="1"/>
    <col min="7679" max="7679" width="11.88671875" style="484" customWidth="1"/>
    <col min="7680" max="7680" width="3.88671875" style="484" customWidth="1"/>
    <col min="7681" max="7681" width="11.88671875" style="484" customWidth="1"/>
    <col min="7682" max="7682" width="12.33203125" style="484" customWidth="1"/>
    <col min="7683" max="7683" width="12.109375" style="484" customWidth="1"/>
    <col min="7684" max="7684" width="12.44140625" style="484" customWidth="1"/>
    <col min="7685" max="7685" width="11" style="484" customWidth="1"/>
    <col min="7686" max="7686" width="10.5546875" style="484" customWidth="1"/>
    <col min="7687" max="7687" width="11.5546875" style="484" customWidth="1"/>
    <col min="7688" max="7925" width="7.5546875" style="484"/>
    <col min="7926" max="7926" width="6.6640625" style="484" customWidth="1"/>
    <col min="7927" max="7927" width="7.5546875" style="484"/>
    <col min="7928" max="7928" width="7.33203125" style="484" customWidth="1"/>
    <col min="7929" max="7929" width="50.88671875" style="484" customWidth="1"/>
    <col min="7930" max="7930" width="12.88671875" style="484" customWidth="1"/>
    <col min="7931" max="7931" width="13" style="484" customWidth="1"/>
    <col min="7932" max="7932" width="14.44140625" style="484" customWidth="1"/>
    <col min="7933" max="7933" width="13.6640625" style="484" customWidth="1"/>
    <col min="7934" max="7934" width="12.109375" style="484" customWidth="1"/>
    <col min="7935" max="7935" width="11.88671875" style="484" customWidth="1"/>
    <col min="7936" max="7936" width="3.88671875" style="484" customWidth="1"/>
    <col min="7937" max="7937" width="11.88671875" style="484" customWidth="1"/>
    <col min="7938" max="7938" width="12.33203125" style="484" customWidth="1"/>
    <col min="7939" max="7939" width="12.109375" style="484" customWidth="1"/>
    <col min="7940" max="7940" width="12.44140625" style="484" customWidth="1"/>
    <col min="7941" max="7941" width="11" style="484" customWidth="1"/>
    <col min="7942" max="7942" width="10.5546875" style="484" customWidth="1"/>
    <col min="7943" max="7943" width="11.5546875" style="484" customWidth="1"/>
    <col min="7944" max="8181" width="7.5546875" style="484"/>
    <col min="8182" max="8182" width="6.6640625" style="484" customWidth="1"/>
    <col min="8183" max="8183" width="7.5546875" style="484"/>
    <col min="8184" max="8184" width="7.33203125" style="484" customWidth="1"/>
    <col min="8185" max="8185" width="50.88671875" style="484" customWidth="1"/>
    <col min="8186" max="8186" width="12.88671875" style="484" customWidth="1"/>
    <col min="8187" max="8187" width="13" style="484" customWidth="1"/>
    <col min="8188" max="8188" width="14.44140625" style="484" customWidth="1"/>
    <col min="8189" max="8189" width="13.6640625" style="484" customWidth="1"/>
    <col min="8190" max="8190" width="12.109375" style="484" customWidth="1"/>
    <col min="8191" max="8191" width="11.88671875" style="484" customWidth="1"/>
    <col min="8192" max="8192" width="3.88671875" style="484" customWidth="1"/>
    <col min="8193" max="8193" width="11.88671875" style="484" customWidth="1"/>
    <col min="8194" max="8194" width="12.33203125" style="484" customWidth="1"/>
    <col min="8195" max="8195" width="12.109375" style="484" customWidth="1"/>
    <col min="8196" max="8196" width="12.44140625" style="484" customWidth="1"/>
    <col min="8197" max="8197" width="11" style="484" customWidth="1"/>
    <col min="8198" max="8198" width="10.5546875" style="484" customWidth="1"/>
    <col min="8199" max="8199" width="11.5546875" style="484" customWidth="1"/>
    <col min="8200" max="8437" width="7.5546875" style="484"/>
    <col min="8438" max="8438" width="6.6640625" style="484" customWidth="1"/>
    <col min="8439" max="8439" width="7.5546875" style="484"/>
    <col min="8440" max="8440" width="7.33203125" style="484" customWidth="1"/>
    <col min="8441" max="8441" width="50.88671875" style="484" customWidth="1"/>
    <col min="8442" max="8442" width="12.88671875" style="484" customWidth="1"/>
    <col min="8443" max="8443" width="13" style="484" customWidth="1"/>
    <col min="8444" max="8444" width="14.44140625" style="484" customWidth="1"/>
    <col min="8445" max="8445" width="13.6640625" style="484" customWidth="1"/>
    <col min="8446" max="8446" width="12.109375" style="484" customWidth="1"/>
    <col min="8447" max="8447" width="11.88671875" style="484" customWidth="1"/>
    <col min="8448" max="8448" width="3.88671875" style="484" customWidth="1"/>
    <col min="8449" max="8449" width="11.88671875" style="484" customWidth="1"/>
    <col min="8450" max="8450" width="12.33203125" style="484" customWidth="1"/>
    <col min="8451" max="8451" width="12.109375" style="484" customWidth="1"/>
    <col min="8452" max="8452" width="12.44140625" style="484" customWidth="1"/>
    <col min="8453" max="8453" width="11" style="484" customWidth="1"/>
    <col min="8454" max="8454" width="10.5546875" style="484" customWidth="1"/>
    <col min="8455" max="8455" width="11.5546875" style="484" customWidth="1"/>
    <col min="8456" max="8693" width="7.5546875" style="484"/>
    <col min="8694" max="8694" width="6.6640625" style="484" customWidth="1"/>
    <col min="8695" max="8695" width="7.5546875" style="484"/>
    <col min="8696" max="8696" width="7.33203125" style="484" customWidth="1"/>
    <col min="8697" max="8697" width="50.88671875" style="484" customWidth="1"/>
    <col min="8698" max="8698" width="12.88671875" style="484" customWidth="1"/>
    <col min="8699" max="8699" width="13" style="484" customWidth="1"/>
    <col min="8700" max="8700" width="14.44140625" style="484" customWidth="1"/>
    <col min="8701" max="8701" width="13.6640625" style="484" customWidth="1"/>
    <col min="8702" max="8702" width="12.109375" style="484" customWidth="1"/>
    <col min="8703" max="8703" width="11.88671875" style="484" customWidth="1"/>
    <col min="8704" max="8704" width="3.88671875" style="484" customWidth="1"/>
    <col min="8705" max="8705" width="11.88671875" style="484" customWidth="1"/>
    <col min="8706" max="8706" width="12.33203125" style="484" customWidth="1"/>
    <col min="8707" max="8707" width="12.109375" style="484" customWidth="1"/>
    <col min="8708" max="8708" width="12.44140625" style="484" customWidth="1"/>
    <col min="8709" max="8709" width="11" style="484" customWidth="1"/>
    <col min="8710" max="8710" width="10.5546875" style="484" customWidth="1"/>
    <col min="8711" max="8711" width="11.5546875" style="484" customWidth="1"/>
    <col min="8712" max="8949" width="7.5546875" style="484"/>
    <col min="8950" max="8950" width="6.6640625" style="484" customWidth="1"/>
    <col min="8951" max="8951" width="7.5546875" style="484"/>
    <col min="8952" max="8952" width="7.33203125" style="484" customWidth="1"/>
    <col min="8953" max="8953" width="50.88671875" style="484" customWidth="1"/>
    <col min="8954" max="8954" width="12.88671875" style="484" customWidth="1"/>
    <col min="8955" max="8955" width="13" style="484" customWidth="1"/>
    <col min="8956" max="8956" width="14.44140625" style="484" customWidth="1"/>
    <col min="8957" max="8957" width="13.6640625" style="484" customWidth="1"/>
    <col min="8958" max="8958" width="12.109375" style="484" customWidth="1"/>
    <col min="8959" max="8959" width="11.88671875" style="484" customWidth="1"/>
    <col min="8960" max="8960" width="3.88671875" style="484" customWidth="1"/>
    <col min="8961" max="8961" width="11.88671875" style="484" customWidth="1"/>
    <col min="8962" max="8962" width="12.33203125" style="484" customWidth="1"/>
    <col min="8963" max="8963" width="12.109375" style="484" customWidth="1"/>
    <col min="8964" max="8964" width="12.44140625" style="484" customWidth="1"/>
    <col min="8965" max="8965" width="11" style="484" customWidth="1"/>
    <col min="8966" max="8966" width="10.5546875" style="484" customWidth="1"/>
    <col min="8967" max="8967" width="11.5546875" style="484" customWidth="1"/>
    <col min="8968" max="9205" width="7.5546875" style="484"/>
    <col min="9206" max="9206" width="6.6640625" style="484" customWidth="1"/>
    <col min="9207" max="9207" width="7.5546875" style="484"/>
    <col min="9208" max="9208" width="7.33203125" style="484" customWidth="1"/>
    <col min="9209" max="9209" width="50.88671875" style="484" customWidth="1"/>
    <col min="9210" max="9210" width="12.88671875" style="484" customWidth="1"/>
    <col min="9211" max="9211" width="13" style="484" customWidth="1"/>
    <col min="9212" max="9212" width="14.44140625" style="484" customWidth="1"/>
    <col min="9213" max="9213" width="13.6640625" style="484" customWidth="1"/>
    <col min="9214" max="9214" width="12.109375" style="484" customWidth="1"/>
    <col min="9215" max="9215" width="11.88671875" style="484" customWidth="1"/>
    <col min="9216" max="9216" width="3.88671875" style="484" customWidth="1"/>
    <col min="9217" max="9217" width="11.88671875" style="484" customWidth="1"/>
    <col min="9218" max="9218" width="12.33203125" style="484" customWidth="1"/>
    <col min="9219" max="9219" width="12.109375" style="484" customWidth="1"/>
    <col min="9220" max="9220" width="12.44140625" style="484" customWidth="1"/>
    <col min="9221" max="9221" width="11" style="484" customWidth="1"/>
    <col min="9222" max="9222" width="10.5546875" style="484" customWidth="1"/>
    <col min="9223" max="9223" width="11.5546875" style="484" customWidth="1"/>
    <col min="9224" max="9461" width="7.5546875" style="484"/>
    <col min="9462" max="9462" width="6.6640625" style="484" customWidth="1"/>
    <col min="9463" max="9463" width="7.5546875" style="484"/>
    <col min="9464" max="9464" width="7.33203125" style="484" customWidth="1"/>
    <col min="9465" max="9465" width="50.88671875" style="484" customWidth="1"/>
    <col min="9466" max="9466" width="12.88671875" style="484" customWidth="1"/>
    <col min="9467" max="9467" width="13" style="484" customWidth="1"/>
    <col min="9468" max="9468" width="14.44140625" style="484" customWidth="1"/>
    <col min="9469" max="9469" width="13.6640625" style="484" customWidth="1"/>
    <col min="9470" max="9470" width="12.109375" style="484" customWidth="1"/>
    <col min="9471" max="9471" width="11.88671875" style="484" customWidth="1"/>
    <col min="9472" max="9472" width="3.88671875" style="484" customWidth="1"/>
    <col min="9473" max="9473" width="11.88671875" style="484" customWidth="1"/>
    <col min="9474" max="9474" width="12.33203125" style="484" customWidth="1"/>
    <col min="9475" max="9475" width="12.109375" style="484" customWidth="1"/>
    <col min="9476" max="9476" width="12.44140625" style="484" customWidth="1"/>
    <col min="9477" max="9477" width="11" style="484" customWidth="1"/>
    <col min="9478" max="9478" width="10.5546875" style="484" customWidth="1"/>
    <col min="9479" max="9479" width="11.5546875" style="484" customWidth="1"/>
    <col min="9480" max="9717" width="7.5546875" style="484"/>
    <col min="9718" max="9718" width="6.6640625" style="484" customWidth="1"/>
    <col min="9719" max="9719" width="7.5546875" style="484"/>
    <col min="9720" max="9720" width="7.33203125" style="484" customWidth="1"/>
    <col min="9721" max="9721" width="50.88671875" style="484" customWidth="1"/>
    <col min="9722" max="9722" width="12.88671875" style="484" customWidth="1"/>
    <col min="9723" max="9723" width="13" style="484" customWidth="1"/>
    <col min="9724" max="9724" width="14.44140625" style="484" customWidth="1"/>
    <col min="9725" max="9725" width="13.6640625" style="484" customWidth="1"/>
    <col min="9726" max="9726" width="12.109375" style="484" customWidth="1"/>
    <col min="9727" max="9727" width="11.88671875" style="484" customWidth="1"/>
    <col min="9728" max="9728" width="3.88671875" style="484" customWidth="1"/>
    <col min="9729" max="9729" width="11.88671875" style="484" customWidth="1"/>
    <col min="9730" max="9730" width="12.33203125" style="484" customWidth="1"/>
    <col min="9731" max="9731" width="12.109375" style="484" customWidth="1"/>
    <col min="9732" max="9732" width="12.44140625" style="484" customWidth="1"/>
    <col min="9733" max="9733" width="11" style="484" customWidth="1"/>
    <col min="9734" max="9734" width="10.5546875" style="484" customWidth="1"/>
    <col min="9735" max="9735" width="11.5546875" style="484" customWidth="1"/>
    <col min="9736" max="9973" width="7.5546875" style="484"/>
    <col min="9974" max="9974" width="6.6640625" style="484" customWidth="1"/>
    <col min="9975" max="9975" width="7.5546875" style="484"/>
    <col min="9976" max="9976" width="7.33203125" style="484" customWidth="1"/>
    <col min="9977" max="9977" width="50.88671875" style="484" customWidth="1"/>
    <col min="9978" max="9978" width="12.88671875" style="484" customWidth="1"/>
    <col min="9979" max="9979" width="13" style="484" customWidth="1"/>
    <col min="9980" max="9980" width="14.44140625" style="484" customWidth="1"/>
    <col min="9981" max="9981" width="13.6640625" style="484" customWidth="1"/>
    <col min="9982" max="9982" width="12.109375" style="484" customWidth="1"/>
    <col min="9983" max="9983" width="11.88671875" style="484" customWidth="1"/>
    <col min="9984" max="9984" width="3.88671875" style="484" customWidth="1"/>
    <col min="9985" max="9985" width="11.88671875" style="484" customWidth="1"/>
    <col min="9986" max="9986" width="12.33203125" style="484" customWidth="1"/>
    <col min="9987" max="9987" width="12.109375" style="484" customWidth="1"/>
    <col min="9988" max="9988" width="12.44140625" style="484" customWidth="1"/>
    <col min="9989" max="9989" width="11" style="484" customWidth="1"/>
    <col min="9990" max="9990" width="10.5546875" style="484" customWidth="1"/>
    <col min="9991" max="9991" width="11.5546875" style="484" customWidth="1"/>
    <col min="9992" max="10229" width="7.5546875" style="484"/>
    <col min="10230" max="10230" width="6.6640625" style="484" customWidth="1"/>
    <col min="10231" max="10231" width="7.5546875" style="484"/>
    <col min="10232" max="10232" width="7.33203125" style="484" customWidth="1"/>
    <col min="10233" max="10233" width="50.88671875" style="484" customWidth="1"/>
    <col min="10234" max="10234" width="12.88671875" style="484" customWidth="1"/>
    <col min="10235" max="10235" width="13" style="484" customWidth="1"/>
    <col min="10236" max="10236" width="14.44140625" style="484" customWidth="1"/>
    <col min="10237" max="10237" width="13.6640625" style="484" customWidth="1"/>
    <col min="10238" max="10238" width="12.109375" style="484" customWidth="1"/>
    <col min="10239" max="10239" width="11.88671875" style="484" customWidth="1"/>
    <col min="10240" max="10240" width="3.88671875" style="484" customWidth="1"/>
    <col min="10241" max="10241" width="11.88671875" style="484" customWidth="1"/>
    <col min="10242" max="10242" width="12.33203125" style="484" customWidth="1"/>
    <col min="10243" max="10243" width="12.109375" style="484" customWidth="1"/>
    <col min="10244" max="10244" width="12.44140625" style="484" customWidth="1"/>
    <col min="10245" max="10245" width="11" style="484" customWidth="1"/>
    <col min="10246" max="10246" width="10.5546875" style="484" customWidth="1"/>
    <col min="10247" max="10247" width="11.5546875" style="484" customWidth="1"/>
    <col min="10248" max="10485" width="7.5546875" style="484"/>
    <col min="10486" max="10486" width="6.6640625" style="484" customWidth="1"/>
    <col min="10487" max="10487" width="7.5546875" style="484"/>
    <col min="10488" max="10488" width="7.33203125" style="484" customWidth="1"/>
    <col min="10489" max="10489" width="50.88671875" style="484" customWidth="1"/>
    <col min="10490" max="10490" width="12.88671875" style="484" customWidth="1"/>
    <col min="10491" max="10491" width="13" style="484" customWidth="1"/>
    <col min="10492" max="10492" width="14.44140625" style="484" customWidth="1"/>
    <col min="10493" max="10493" width="13.6640625" style="484" customWidth="1"/>
    <col min="10494" max="10494" width="12.109375" style="484" customWidth="1"/>
    <col min="10495" max="10495" width="11.88671875" style="484" customWidth="1"/>
    <col min="10496" max="10496" width="3.88671875" style="484" customWidth="1"/>
    <col min="10497" max="10497" width="11.88671875" style="484" customWidth="1"/>
    <col min="10498" max="10498" width="12.33203125" style="484" customWidth="1"/>
    <col min="10499" max="10499" width="12.109375" style="484" customWidth="1"/>
    <col min="10500" max="10500" width="12.44140625" style="484" customWidth="1"/>
    <col min="10501" max="10501" width="11" style="484" customWidth="1"/>
    <col min="10502" max="10502" width="10.5546875" style="484" customWidth="1"/>
    <col min="10503" max="10503" width="11.5546875" style="484" customWidth="1"/>
    <col min="10504" max="10741" width="7.5546875" style="484"/>
    <col min="10742" max="10742" width="6.6640625" style="484" customWidth="1"/>
    <col min="10743" max="10743" width="7.5546875" style="484"/>
    <col min="10744" max="10744" width="7.33203125" style="484" customWidth="1"/>
    <col min="10745" max="10745" width="50.88671875" style="484" customWidth="1"/>
    <col min="10746" max="10746" width="12.88671875" style="484" customWidth="1"/>
    <col min="10747" max="10747" width="13" style="484" customWidth="1"/>
    <col min="10748" max="10748" width="14.44140625" style="484" customWidth="1"/>
    <col min="10749" max="10749" width="13.6640625" style="484" customWidth="1"/>
    <col min="10750" max="10750" width="12.109375" style="484" customWidth="1"/>
    <col min="10751" max="10751" width="11.88671875" style="484" customWidth="1"/>
    <col min="10752" max="10752" width="3.88671875" style="484" customWidth="1"/>
    <col min="10753" max="10753" width="11.88671875" style="484" customWidth="1"/>
    <col min="10754" max="10754" width="12.33203125" style="484" customWidth="1"/>
    <col min="10755" max="10755" width="12.109375" style="484" customWidth="1"/>
    <col min="10756" max="10756" width="12.44140625" style="484" customWidth="1"/>
    <col min="10757" max="10757" width="11" style="484" customWidth="1"/>
    <col min="10758" max="10758" width="10.5546875" style="484" customWidth="1"/>
    <col min="10759" max="10759" width="11.5546875" style="484" customWidth="1"/>
    <col min="10760" max="10997" width="7.5546875" style="484"/>
    <col min="10998" max="10998" width="6.6640625" style="484" customWidth="1"/>
    <col min="10999" max="10999" width="7.5546875" style="484"/>
    <col min="11000" max="11000" width="7.33203125" style="484" customWidth="1"/>
    <col min="11001" max="11001" width="50.88671875" style="484" customWidth="1"/>
    <col min="11002" max="11002" width="12.88671875" style="484" customWidth="1"/>
    <col min="11003" max="11003" width="13" style="484" customWidth="1"/>
    <col min="11004" max="11004" width="14.44140625" style="484" customWidth="1"/>
    <col min="11005" max="11005" width="13.6640625" style="484" customWidth="1"/>
    <col min="11006" max="11006" width="12.109375" style="484" customWidth="1"/>
    <col min="11007" max="11007" width="11.88671875" style="484" customWidth="1"/>
    <col min="11008" max="11008" width="3.88671875" style="484" customWidth="1"/>
    <col min="11009" max="11009" width="11.88671875" style="484" customWidth="1"/>
    <col min="11010" max="11010" width="12.33203125" style="484" customWidth="1"/>
    <col min="11011" max="11011" width="12.109375" style="484" customWidth="1"/>
    <col min="11012" max="11012" width="12.44140625" style="484" customWidth="1"/>
    <col min="11013" max="11013" width="11" style="484" customWidth="1"/>
    <col min="11014" max="11014" width="10.5546875" style="484" customWidth="1"/>
    <col min="11015" max="11015" width="11.5546875" style="484" customWidth="1"/>
    <col min="11016" max="11253" width="7.5546875" style="484"/>
    <col min="11254" max="11254" width="6.6640625" style="484" customWidth="1"/>
    <col min="11255" max="11255" width="7.5546875" style="484"/>
    <col min="11256" max="11256" width="7.33203125" style="484" customWidth="1"/>
    <col min="11257" max="11257" width="50.88671875" style="484" customWidth="1"/>
    <col min="11258" max="11258" width="12.88671875" style="484" customWidth="1"/>
    <col min="11259" max="11259" width="13" style="484" customWidth="1"/>
    <col min="11260" max="11260" width="14.44140625" style="484" customWidth="1"/>
    <col min="11261" max="11261" width="13.6640625" style="484" customWidth="1"/>
    <col min="11262" max="11262" width="12.109375" style="484" customWidth="1"/>
    <col min="11263" max="11263" width="11.88671875" style="484" customWidth="1"/>
    <col min="11264" max="11264" width="3.88671875" style="484" customWidth="1"/>
    <col min="11265" max="11265" width="11.88671875" style="484" customWidth="1"/>
    <col min="11266" max="11266" width="12.33203125" style="484" customWidth="1"/>
    <col min="11267" max="11267" width="12.109375" style="484" customWidth="1"/>
    <col min="11268" max="11268" width="12.44140625" style="484" customWidth="1"/>
    <col min="11269" max="11269" width="11" style="484" customWidth="1"/>
    <col min="11270" max="11270" width="10.5546875" style="484" customWidth="1"/>
    <col min="11271" max="11271" width="11.5546875" style="484" customWidth="1"/>
    <col min="11272" max="11509" width="7.5546875" style="484"/>
    <col min="11510" max="11510" width="6.6640625" style="484" customWidth="1"/>
    <col min="11511" max="11511" width="7.5546875" style="484"/>
    <col min="11512" max="11512" width="7.33203125" style="484" customWidth="1"/>
    <col min="11513" max="11513" width="50.88671875" style="484" customWidth="1"/>
    <col min="11514" max="11514" width="12.88671875" style="484" customWidth="1"/>
    <col min="11515" max="11515" width="13" style="484" customWidth="1"/>
    <col min="11516" max="11516" width="14.44140625" style="484" customWidth="1"/>
    <col min="11517" max="11517" width="13.6640625" style="484" customWidth="1"/>
    <col min="11518" max="11518" width="12.109375" style="484" customWidth="1"/>
    <col min="11519" max="11519" width="11.88671875" style="484" customWidth="1"/>
    <col min="11520" max="11520" width="3.88671875" style="484" customWidth="1"/>
    <col min="11521" max="11521" width="11.88671875" style="484" customWidth="1"/>
    <col min="11522" max="11522" width="12.33203125" style="484" customWidth="1"/>
    <col min="11523" max="11523" width="12.109375" style="484" customWidth="1"/>
    <col min="11524" max="11524" width="12.44140625" style="484" customWidth="1"/>
    <col min="11525" max="11525" width="11" style="484" customWidth="1"/>
    <col min="11526" max="11526" width="10.5546875" style="484" customWidth="1"/>
    <col min="11527" max="11527" width="11.5546875" style="484" customWidth="1"/>
    <col min="11528" max="11765" width="7.5546875" style="484"/>
    <col min="11766" max="11766" width="6.6640625" style="484" customWidth="1"/>
    <col min="11767" max="11767" width="7.5546875" style="484"/>
    <col min="11768" max="11768" width="7.33203125" style="484" customWidth="1"/>
    <col min="11769" max="11769" width="50.88671875" style="484" customWidth="1"/>
    <col min="11770" max="11770" width="12.88671875" style="484" customWidth="1"/>
    <col min="11771" max="11771" width="13" style="484" customWidth="1"/>
    <col min="11772" max="11772" width="14.44140625" style="484" customWidth="1"/>
    <col min="11773" max="11773" width="13.6640625" style="484" customWidth="1"/>
    <col min="11774" max="11774" width="12.109375" style="484" customWidth="1"/>
    <col min="11775" max="11775" width="11.88671875" style="484" customWidth="1"/>
    <col min="11776" max="11776" width="3.88671875" style="484" customWidth="1"/>
    <col min="11777" max="11777" width="11.88671875" style="484" customWidth="1"/>
    <col min="11778" max="11778" width="12.33203125" style="484" customWidth="1"/>
    <col min="11779" max="11779" width="12.109375" style="484" customWidth="1"/>
    <col min="11780" max="11780" width="12.44140625" style="484" customWidth="1"/>
    <col min="11781" max="11781" width="11" style="484" customWidth="1"/>
    <col min="11782" max="11782" width="10.5546875" style="484" customWidth="1"/>
    <col min="11783" max="11783" width="11.5546875" style="484" customWidth="1"/>
    <col min="11784" max="12021" width="7.5546875" style="484"/>
    <col min="12022" max="12022" width="6.6640625" style="484" customWidth="1"/>
    <col min="12023" max="12023" width="7.5546875" style="484"/>
    <col min="12024" max="12024" width="7.33203125" style="484" customWidth="1"/>
    <col min="12025" max="12025" width="50.88671875" style="484" customWidth="1"/>
    <col min="12026" max="12026" width="12.88671875" style="484" customWidth="1"/>
    <col min="12027" max="12027" width="13" style="484" customWidth="1"/>
    <col min="12028" max="12028" width="14.44140625" style="484" customWidth="1"/>
    <col min="12029" max="12029" width="13.6640625" style="484" customWidth="1"/>
    <col min="12030" max="12030" width="12.109375" style="484" customWidth="1"/>
    <col min="12031" max="12031" width="11.88671875" style="484" customWidth="1"/>
    <col min="12032" max="12032" width="3.88671875" style="484" customWidth="1"/>
    <col min="12033" max="12033" width="11.88671875" style="484" customWidth="1"/>
    <col min="12034" max="12034" width="12.33203125" style="484" customWidth="1"/>
    <col min="12035" max="12035" width="12.109375" style="484" customWidth="1"/>
    <col min="12036" max="12036" width="12.44140625" style="484" customWidth="1"/>
    <col min="12037" max="12037" width="11" style="484" customWidth="1"/>
    <col min="12038" max="12038" width="10.5546875" style="484" customWidth="1"/>
    <col min="12039" max="12039" width="11.5546875" style="484" customWidth="1"/>
    <col min="12040" max="12277" width="7.5546875" style="484"/>
    <col min="12278" max="12278" width="6.6640625" style="484" customWidth="1"/>
    <col min="12279" max="12279" width="7.5546875" style="484"/>
    <col min="12280" max="12280" width="7.33203125" style="484" customWidth="1"/>
    <col min="12281" max="12281" width="50.88671875" style="484" customWidth="1"/>
    <col min="12282" max="12282" width="12.88671875" style="484" customWidth="1"/>
    <col min="12283" max="12283" width="13" style="484" customWidth="1"/>
    <col min="12284" max="12284" width="14.44140625" style="484" customWidth="1"/>
    <col min="12285" max="12285" width="13.6640625" style="484" customWidth="1"/>
    <col min="12286" max="12286" width="12.109375" style="484" customWidth="1"/>
    <col min="12287" max="12287" width="11.88671875" style="484" customWidth="1"/>
    <col min="12288" max="12288" width="3.88671875" style="484" customWidth="1"/>
    <col min="12289" max="12289" width="11.88671875" style="484" customWidth="1"/>
    <col min="12290" max="12290" width="12.33203125" style="484" customWidth="1"/>
    <col min="12291" max="12291" width="12.109375" style="484" customWidth="1"/>
    <col min="12292" max="12292" width="12.44140625" style="484" customWidth="1"/>
    <col min="12293" max="12293" width="11" style="484" customWidth="1"/>
    <col min="12294" max="12294" width="10.5546875" style="484" customWidth="1"/>
    <col min="12295" max="12295" width="11.5546875" style="484" customWidth="1"/>
    <col min="12296" max="12533" width="7.5546875" style="484"/>
    <col min="12534" max="12534" width="6.6640625" style="484" customWidth="1"/>
    <col min="12535" max="12535" width="7.5546875" style="484"/>
    <col min="12536" max="12536" width="7.33203125" style="484" customWidth="1"/>
    <col min="12537" max="12537" width="50.88671875" style="484" customWidth="1"/>
    <col min="12538" max="12538" width="12.88671875" style="484" customWidth="1"/>
    <col min="12539" max="12539" width="13" style="484" customWidth="1"/>
    <col min="12540" max="12540" width="14.44140625" style="484" customWidth="1"/>
    <col min="12541" max="12541" width="13.6640625" style="484" customWidth="1"/>
    <col min="12542" max="12542" width="12.109375" style="484" customWidth="1"/>
    <col min="12543" max="12543" width="11.88671875" style="484" customWidth="1"/>
    <col min="12544" max="12544" width="3.88671875" style="484" customWidth="1"/>
    <col min="12545" max="12545" width="11.88671875" style="484" customWidth="1"/>
    <col min="12546" max="12546" width="12.33203125" style="484" customWidth="1"/>
    <col min="12547" max="12547" width="12.109375" style="484" customWidth="1"/>
    <col min="12548" max="12548" width="12.44140625" style="484" customWidth="1"/>
    <col min="12549" max="12549" width="11" style="484" customWidth="1"/>
    <col min="12550" max="12550" width="10.5546875" style="484" customWidth="1"/>
    <col min="12551" max="12551" width="11.5546875" style="484" customWidth="1"/>
    <col min="12552" max="12789" width="7.5546875" style="484"/>
    <col min="12790" max="12790" width="6.6640625" style="484" customWidth="1"/>
    <col min="12791" max="12791" width="7.5546875" style="484"/>
    <col min="12792" max="12792" width="7.33203125" style="484" customWidth="1"/>
    <col min="12793" max="12793" width="50.88671875" style="484" customWidth="1"/>
    <col min="12794" max="12794" width="12.88671875" style="484" customWidth="1"/>
    <col min="12795" max="12795" width="13" style="484" customWidth="1"/>
    <col min="12796" max="12796" width="14.44140625" style="484" customWidth="1"/>
    <col min="12797" max="12797" width="13.6640625" style="484" customWidth="1"/>
    <col min="12798" max="12798" width="12.109375" style="484" customWidth="1"/>
    <col min="12799" max="12799" width="11.88671875" style="484" customWidth="1"/>
    <col min="12800" max="12800" width="3.88671875" style="484" customWidth="1"/>
    <col min="12801" max="12801" width="11.88671875" style="484" customWidth="1"/>
    <col min="12802" max="12802" width="12.33203125" style="484" customWidth="1"/>
    <col min="12803" max="12803" width="12.109375" style="484" customWidth="1"/>
    <col min="12804" max="12804" width="12.44140625" style="484" customWidth="1"/>
    <col min="12805" max="12805" width="11" style="484" customWidth="1"/>
    <col min="12806" max="12806" width="10.5546875" style="484" customWidth="1"/>
    <col min="12807" max="12807" width="11.5546875" style="484" customWidth="1"/>
    <col min="12808" max="13045" width="7.5546875" style="484"/>
    <col min="13046" max="13046" width="6.6640625" style="484" customWidth="1"/>
    <col min="13047" max="13047" width="7.5546875" style="484"/>
    <col min="13048" max="13048" width="7.33203125" style="484" customWidth="1"/>
    <col min="13049" max="13049" width="50.88671875" style="484" customWidth="1"/>
    <col min="13050" max="13050" width="12.88671875" style="484" customWidth="1"/>
    <col min="13051" max="13051" width="13" style="484" customWidth="1"/>
    <col min="13052" max="13052" width="14.44140625" style="484" customWidth="1"/>
    <col min="13053" max="13053" width="13.6640625" style="484" customWidth="1"/>
    <col min="13054" max="13054" width="12.109375" style="484" customWidth="1"/>
    <col min="13055" max="13055" width="11.88671875" style="484" customWidth="1"/>
    <col min="13056" max="13056" width="3.88671875" style="484" customWidth="1"/>
    <col min="13057" max="13057" width="11.88671875" style="484" customWidth="1"/>
    <col min="13058" max="13058" width="12.33203125" style="484" customWidth="1"/>
    <col min="13059" max="13059" width="12.109375" style="484" customWidth="1"/>
    <col min="13060" max="13060" width="12.44140625" style="484" customWidth="1"/>
    <col min="13061" max="13061" width="11" style="484" customWidth="1"/>
    <col min="13062" max="13062" width="10.5546875" style="484" customWidth="1"/>
    <col min="13063" max="13063" width="11.5546875" style="484" customWidth="1"/>
    <col min="13064" max="13301" width="7.5546875" style="484"/>
    <col min="13302" max="13302" width="6.6640625" style="484" customWidth="1"/>
    <col min="13303" max="13303" width="7.5546875" style="484"/>
    <col min="13304" max="13304" width="7.33203125" style="484" customWidth="1"/>
    <col min="13305" max="13305" width="50.88671875" style="484" customWidth="1"/>
    <col min="13306" max="13306" width="12.88671875" style="484" customWidth="1"/>
    <col min="13307" max="13307" width="13" style="484" customWidth="1"/>
    <col min="13308" max="13308" width="14.44140625" style="484" customWidth="1"/>
    <col min="13309" max="13309" width="13.6640625" style="484" customWidth="1"/>
    <col min="13310" max="13310" width="12.109375" style="484" customWidth="1"/>
    <col min="13311" max="13311" width="11.88671875" style="484" customWidth="1"/>
    <col min="13312" max="13312" width="3.88671875" style="484" customWidth="1"/>
    <col min="13313" max="13313" width="11.88671875" style="484" customWidth="1"/>
    <col min="13314" max="13314" width="12.33203125" style="484" customWidth="1"/>
    <col min="13315" max="13315" width="12.109375" style="484" customWidth="1"/>
    <col min="13316" max="13316" width="12.44140625" style="484" customWidth="1"/>
    <col min="13317" max="13317" width="11" style="484" customWidth="1"/>
    <col min="13318" max="13318" width="10.5546875" style="484" customWidth="1"/>
    <col min="13319" max="13319" width="11.5546875" style="484" customWidth="1"/>
    <col min="13320" max="13557" width="7.5546875" style="484"/>
    <col min="13558" max="13558" width="6.6640625" style="484" customWidth="1"/>
    <col min="13559" max="13559" width="7.5546875" style="484"/>
    <col min="13560" max="13560" width="7.33203125" style="484" customWidth="1"/>
    <col min="13561" max="13561" width="50.88671875" style="484" customWidth="1"/>
    <col min="13562" max="13562" width="12.88671875" style="484" customWidth="1"/>
    <col min="13563" max="13563" width="13" style="484" customWidth="1"/>
    <col min="13564" max="13564" width="14.44140625" style="484" customWidth="1"/>
    <col min="13565" max="13565" width="13.6640625" style="484" customWidth="1"/>
    <col min="13566" max="13566" width="12.109375" style="484" customWidth="1"/>
    <col min="13567" max="13567" width="11.88671875" style="484" customWidth="1"/>
    <col min="13568" max="13568" width="3.88671875" style="484" customWidth="1"/>
    <col min="13569" max="13569" width="11.88671875" style="484" customWidth="1"/>
    <col min="13570" max="13570" width="12.33203125" style="484" customWidth="1"/>
    <col min="13571" max="13571" width="12.109375" style="484" customWidth="1"/>
    <col min="13572" max="13572" width="12.44140625" style="484" customWidth="1"/>
    <col min="13573" max="13573" width="11" style="484" customWidth="1"/>
    <col min="13574" max="13574" width="10.5546875" style="484" customWidth="1"/>
    <col min="13575" max="13575" width="11.5546875" style="484" customWidth="1"/>
    <col min="13576" max="13813" width="7.5546875" style="484"/>
    <col min="13814" max="13814" width="6.6640625" style="484" customWidth="1"/>
    <col min="13815" max="13815" width="7.5546875" style="484"/>
    <col min="13816" max="13816" width="7.33203125" style="484" customWidth="1"/>
    <col min="13817" max="13817" width="50.88671875" style="484" customWidth="1"/>
    <col min="13818" max="13818" width="12.88671875" style="484" customWidth="1"/>
    <col min="13819" max="13819" width="13" style="484" customWidth="1"/>
    <col min="13820" max="13820" width="14.44140625" style="484" customWidth="1"/>
    <col min="13821" max="13821" width="13.6640625" style="484" customWidth="1"/>
    <col min="13822" max="13822" width="12.109375" style="484" customWidth="1"/>
    <col min="13823" max="13823" width="11.88671875" style="484" customWidth="1"/>
    <col min="13824" max="13824" width="3.88671875" style="484" customWidth="1"/>
    <col min="13825" max="13825" width="11.88671875" style="484" customWidth="1"/>
    <col min="13826" max="13826" width="12.33203125" style="484" customWidth="1"/>
    <col min="13827" max="13827" width="12.109375" style="484" customWidth="1"/>
    <col min="13828" max="13828" width="12.44140625" style="484" customWidth="1"/>
    <col min="13829" max="13829" width="11" style="484" customWidth="1"/>
    <col min="13830" max="13830" width="10.5546875" style="484" customWidth="1"/>
    <col min="13831" max="13831" width="11.5546875" style="484" customWidth="1"/>
    <col min="13832" max="14069" width="7.5546875" style="484"/>
    <col min="14070" max="14070" width="6.6640625" style="484" customWidth="1"/>
    <col min="14071" max="14071" width="7.5546875" style="484"/>
    <col min="14072" max="14072" width="7.33203125" style="484" customWidth="1"/>
    <col min="14073" max="14073" width="50.88671875" style="484" customWidth="1"/>
    <col min="14074" max="14074" width="12.88671875" style="484" customWidth="1"/>
    <col min="14075" max="14075" width="13" style="484" customWidth="1"/>
    <col min="14076" max="14076" width="14.44140625" style="484" customWidth="1"/>
    <col min="14077" max="14077" width="13.6640625" style="484" customWidth="1"/>
    <col min="14078" max="14078" width="12.109375" style="484" customWidth="1"/>
    <col min="14079" max="14079" width="11.88671875" style="484" customWidth="1"/>
    <col min="14080" max="14080" width="3.88671875" style="484" customWidth="1"/>
    <col min="14081" max="14081" width="11.88671875" style="484" customWidth="1"/>
    <col min="14082" max="14082" width="12.33203125" style="484" customWidth="1"/>
    <col min="14083" max="14083" width="12.109375" style="484" customWidth="1"/>
    <col min="14084" max="14084" width="12.44140625" style="484" customWidth="1"/>
    <col min="14085" max="14085" width="11" style="484" customWidth="1"/>
    <col min="14086" max="14086" width="10.5546875" style="484" customWidth="1"/>
    <col min="14087" max="14087" width="11.5546875" style="484" customWidth="1"/>
    <col min="14088" max="14325" width="7.5546875" style="484"/>
    <col min="14326" max="14326" width="6.6640625" style="484" customWidth="1"/>
    <col min="14327" max="14327" width="7.5546875" style="484"/>
    <col min="14328" max="14328" width="7.33203125" style="484" customWidth="1"/>
    <col min="14329" max="14329" width="50.88671875" style="484" customWidth="1"/>
    <col min="14330" max="14330" width="12.88671875" style="484" customWidth="1"/>
    <col min="14331" max="14331" width="13" style="484" customWidth="1"/>
    <col min="14332" max="14332" width="14.44140625" style="484" customWidth="1"/>
    <col min="14333" max="14333" width="13.6640625" style="484" customWidth="1"/>
    <col min="14334" max="14334" width="12.109375" style="484" customWidth="1"/>
    <col min="14335" max="14335" width="11.88671875" style="484" customWidth="1"/>
    <col min="14336" max="14336" width="3.88671875" style="484" customWidth="1"/>
    <col min="14337" max="14337" width="11.88671875" style="484" customWidth="1"/>
    <col min="14338" max="14338" width="12.33203125" style="484" customWidth="1"/>
    <col min="14339" max="14339" width="12.109375" style="484" customWidth="1"/>
    <col min="14340" max="14340" width="12.44140625" style="484" customWidth="1"/>
    <col min="14341" max="14341" width="11" style="484" customWidth="1"/>
    <col min="14342" max="14342" width="10.5546875" style="484" customWidth="1"/>
    <col min="14343" max="14343" width="11.5546875" style="484" customWidth="1"/>
    <col min="14344" max="14581" width="7.5546875" style="484"/>
    <col min="14582" max="14582" width="6.6640625" style="484" customWidth="1"/>
    <col min="14583" max="14583" width="7.5546875" style="484"/>
    <col min="14584" max="14584" width="7.33203125" style="484" customWidth="1"/>
    <col min="14585" max="14585" width="50.88671875" style="484" customWidth="1"/>
    <col min="14586" max="14586" width="12.88671875" style="484" customWidth="1"/>
    <col min="14587" max="14587" width="13" style="484" customWidth="1"/>
    <col min="14588" max="14588" width="14.44140625" style="484" customWidth="1"/>
    <col min="14589" max="14589" width="13.6640625" style="484" customWidth="1"/>
    <col min="14590" max="14590" width="12.109375" style="484" customWidth="1"/>
    <col min="14591" max="14591" width="11.88671875" style="484" customWidth="1"/>
    <col min="14592" max="14592" width="3.88671875" style="484" customWidth="1"/>
    <col min="14593" max="14593" width="11.88671875" style="484" customWidth="1"/>
    <col min="14594" max="14594" width="12.33203125" style="484" customWidth="1"/>
    <col min="14595" max="14595" width="12.109375" style="484" customWidth="1"/>
    <col min="14596" max="14596" width="12.44140625" style="484" customWidth="1"/>
    <col min="14597" max="14597" width="11" style="484" customWidth="1"/>
    <col min="14598" max="14598" width="10.5546875" style="484" customWidth="1"/>
    <col min="14599" max="14599" width="11.5546875" style="484" customWidth="1"/>
    <col min="14600" max="14837" width="7.5546875" style="484"/>
    <col min="14838" max="14838" width="6.6640625" style="484" customWidth="1"/>
    <col min="14839" max="14839" width="7.5546875" style="484"/>
    <col min="14840" max="14840" width="7.33203125" style="484" customWidth="1"/>
    <col min="14841" max="14841" width="50.88671875" style="484" customWidth="1"/>
    <col min="14842" max="14842" width="12.88671875" style="484" customWidth="1"/>
    <col min="14843" max="14843" width="13" style="484" customWidth="1"/>
    <col min="14844" max="14844" width="14.44140625" style="484" customWidth="1"/>
    <col min="14845" max="14845" width="13.6640625" style="484" customWidth="1"/>
    <col min="14846" max="14846" width="12.109375" style="484" customWidth="1"/>
    <col min="14847" max="14847" width="11.88671875" style="484" customWidth="1"/>
    <col min="14848" max="14848" width="3.88671875" style="484" customWidth="1"/>
    <col min="14849" max="14849" width="11.88671875" style="484" customWidth="1"/>
    <col min="14850" max="14850" width="12.33203125" style="484" customWidth="1"/>
    <col min="14851" max="14851" width="12.109375" style="484" customWidth="1"/>
    <col min="14852" max="14852" width="12.44140625" style="484" customWidth="1"/>
    <col min="14853" max="14853" width="11" style="484" customWidth="1"/>
    <col min="14854" max="14854" width="10.5546875" style="484" customWidth="1"/>
    <col min="14855" max="14855" width="11.5546875" style="484" customWidth="1"/>
    <col min="14856" max="15093" width="7.5546875" style="484"/>
    <col min="15094" max="15094" width="6.6640625" style="484" customWidth="1"/>
    <col min="15095" max="15095" width="7.5546875" style="484"/>
    <col min="15096" max="15096" width="7.33203125" style="484" customWidth="1"/>
    <col min="15097" max="15097" width="50.88671875" style="484" customWidth="1"/>
    <col min="15098" max="15098" width="12.88671875" style="484" customWidth="1"/>
    <col min="15099" max="15099" width="13" style="484" customWidth="1"/>
    <col min="15100" max="15100" width="14.44140625" style="484" customWidth="1"/>
    <col min="15101" max="15101" width="13.6640625" style="484" customWidth="1"/>
    <col min="15102" max="15102" width="12.109375" style="484" customWidth="1"/>
    <col min="15103" max="15103" width="11.88671875" style="484" customWidth="1"/>
    <col min="15104" max="15104" width="3.88671875" style="484" customWidth="1"/>
    <col min="15105" max="15105" width="11.88671875" style="484" customWidth="1"/>
    <col min="15106" max="15106" width="12.33203125" style="484" customWidth="1"/>
    <col min="15107" max="15107" width="12.109375" style="484" customWidth="1"/>
    <col min="15108" max="15108" width="12.44140625" style="484" customWidth="1"/>
    <col min="15109" max="15109" width="11" style="484" customWidth="1"/>
    <col min="15110" max="15110" width="10.5546875" style="484" customWidth="1"/>
    <col min="15111" max="15111" width="11.5546875" style="484" customWidth="1"/>
    <col min="15112" max="15349" width="7.5546875" style="484"/>
    <col min="15350" max="15350" width="6.6640625" style="484" customWidth="1"/>
    <col min="15351" max="15351" width="7.5546875" style="484"/>
    <col min="15352" max="15352" width="7.33203125" style="484" customWidth="1"/>
    <col min="15353" max="15353" width="50.88671875" style="484" customWidth="1"/>
    <col min="15354" max="15354" width="12.88671875" style="484" customWidth="1"/>
    <col min="15355" max="15355" width="13" style="484" customWidth="1"/>
    <col min="15356" max="15356" width="14.44140625" style="484" customWidth="1"/>
    <col min="15357" max="15357" width="13.6640625" style="484" customWidth="1"/>
    <col min="15358" max="15358" width="12.109375" style="484" customWidth="1"/>
    <col min="15359" max="15359" width="11.88671875" style="484" customWidth="1"/>
    <col min="15360" max="15360" width="3.88671875" style="484" customWidth="1"/>
    <col min="15361" max="15361" width="11.88671875" style="484" customWidth="1"/>
    <col min="15362" max="15362" width="12.33203125" style="484" customWidth="1"/>
    <col min="15363" max="15363" width="12.109375" style="484" customWidth="1"/>
    <col min="15364" max="15364" width="12.44140625" style="484" customWidth="1"/>
    <col min="15365" max="15365" width="11" style="484" customWidth="1"/>
    <col min="15366" max="15366" width="10.5546875" style="484" customWidth="1"/>
    <col min="15367" max="15367" width="11.5546875" style="484" customWidth="1"/>
    <col min="15368" max="15605" width="7.5546875" style="484"/>
    <col min="15606" max="15606" width="6.6640625" style="484" customWidth="1"/>
    <col min="15607" max="15607" width="7.5546875" style="484"/>
    <col min="15608" max="15608" width="7.33203125" style="484" customWidth="1"/>
    <col min="15609" max="15609" width="50.88671875" style="484" customWidth="1"/>
    <col min="15610" max="15610" width="12.88671875" style="484" customWidth="1"/>
    <col min="15611" max="15611" width="13" style="484" customWidth="1"/>
    <col min="15612" max="15612" width="14.44140625" style="484" customWidth="1"/>
    <col min="15613" max="15613" width="13.6640625" style="484" customWidth="1"/>
    <col min="15614" max="15614" width="12.109375" style="484" customWidth="1"/>
    <col min="15615" max="15615" width="11.88671875" style="484" customWidth="1"/>
    <col min="15616" max="15616" width="3.88671875" style="484" customWidth="1"/>
    <col min="15617" max="15617" width="11.88671875" style="484" customWidth="1"/>
    <col min="15618" max="15618" width="12.33203125" style="484" customWidth="1"/>
    <col min="15619" max="15619" width="12.109375" style="484" customWidth="1"/>
    <col min="15620" max="15620" width="12.44140625" style="484" customWidth="1"/>
    <col min="15621" max="15621" width="11" style="484" customWidth="1"/>
    <col min="15622" max="15622" width="10.5546875" style="484" customWidth="1"/>
    <col min="15623" max="15623" width="11.5546875" style="484" customWidth="1"/>
    <col min="15624" max="15861" width="7.5546875" style="484"/>
    <col min="15862" max="15862" width="6.6640625" style="484" customWidth="1"/>
    <col min="15863" max="15863" width="7.5546875" style="484"/>
    <col min="15864" max="15864" width="7.33203125" style="484" customWidth="1"/>
    <col min="15865" max="15865" width="50.88671875" style="484" customWidth="1"/>
    <col min="15866" max="15866" width="12.88671875" style="484" customWidth="1"/>
    <col min="15867" max="15867" width="13" style="484" customWidth="1"/>
    <col min="15868" max="15868" width="14.44140625" style="484" customWidth="1"/>
    <col min="15869" max="15869" width="13.6640625" style="484" customWidth="1"/>
    <col min="15870" max="15870" width="12.109375" style="484" customWidth="1"/>
    <col min="15871" max="15871" width="11.88671875" style="484" customWidth="1"/>
    <col min="15872" max="15872" width="3.88671875" style="484" customWidth="1"/>
    <col min="15873" max="15873" width="11.88671875" style="484" customWidth="1"/>
    <col min="15874" max="15874" width="12.33203125" style="484" customWidth="1"/>
    <col min="15875" max="15875" width="12.109375" style="484" customWidth="1"/>
    <col min="15876" max="15876" width="12.44140625" style="484" customWidth="1"/>
    <col min="15877" max="15877" width="11" style="484" customWidth="1"/>
    <col min="15878" max="15878" width="10.5546875" style="484" customWidth="1"/>
    <col min="15879" max="15879" width="11.5546875" style="484" customWidth="1"/>
    <col min="15880" max="16117" width="7.5546875" style="484"/>
    <col min="16118" max="16118" width="6.6640625" style="484" customWidth="1"/>
    <col min="16119" max="16119" width="7.5546875" style="484"/>
    <col min="16120" max="16120" width="7.33203125" style="484" customWidth="1"/>
    <col min="16121" max="16121" width="50.88671875" style="484" customWidth="1"/>
    <col min="16122" max="16122" width="12.88671875" style="484" customWidth="1"/>
    <col min="16123" max="16123" width="13" style="484" customWidth="1"/>
    <col min="16124" max="16124" width="14.44140625" style="484" customWidth="1"/>
    <col min="16125" max="16125" width="13.6640625" style="484" customWidth="1"/>
    <col min="16126" max="16126" width="12.109375" style="484" customWidth="1"/>
    <col min="16127" max="16127" width="11.88671875" style="484" customWidth="1"/>
    <col min="16128" max="16128" width="3.88671875" style="484" customWidth="1"/>
    <col min="16129" max="16129" width="11.88671875" style="484" customWidth="1"/>
    <col min="16130" max="16130" width="12.33203125" style="484" customWidth="1"/>
    <col min="16131" max="16131" width="12.109375" style="484" customWidth="1"/>
    <col min="16132" max="16132" width="12.44140625" style="484" customWidth="1"/>
    <col min="16133" max="16133" width="11" style="484" customWidth="1"/>
    <col min="16134" max="16134" width="10.5546875" style="484" customWidth="1"/>
    <col min="16135" max="16135" width="11.5546875" style="484" customWidth="1"/>
    <col min="16136" max="16384" width="7.5546875" style="484"/>
  </cols>
  <sheetData>
    <row r="1" spans="1:10" ht="15.6">
      <c r="G1" s="665"/>
      <c r="H1" s="664"/>
      <c r="I1" s="664"/>
      <c r="J1" s="664"/>
    </row>
    <row r="2" spans="1:10" ht="15.6">
      <c r="G2" s="554"/>
      <c r="H2" s="492"/>
      <c r="I2" s="492"/>
      <c r="J2" s="492"/>
    </row>
    <row r="3" spans="1:10" ht="15.6" customHeight="1">
      <c r="F3" s="551"/>
      <c r="G3" s="663" t="s">
        <v>14</v>
      </c>
      <c r="H3" s="664"/>
      <c r="I3" s="553"/>
      <c r="J3" s="553"/>
    </row>
    <row r="4" spans="1:10" ht="15.75" customHeight="1">
      <c r="F4" s="551"/>
      <c r="G4" s="663" t="s">
        <v>15</v>
      </c>
      <c r="H4" s="664"/>
      <c r="I4" s="664"/>
      <c r="J4" s="664"/>
    </row>
    <row r="5" spans="1:10" ht="15.75" customHeight="1">
      <c r="F5" s="551"/>
      <c r="G5" s="663" t="s">
        <v>16</v>
      </c>
      <c r="H5" s="664"/>
      <c r="I5" s="664"/>
      <c r="J5" s="664"/>
    </row>
    <row r="6" spans="1:10" ht="15" customHeight="1">
      <c r="F6" s="551"/>
      <c r="G6" s="663" t="s">
        <v>17</v>
      </c>
      <c r="H6" s="664"/>
      <c r="I6" s="664"/>
      <c r="J6" s="664"/>
    </row>
    <row r="7" spans="1:10" ht="15" customHeight="1">
      <c r="F7" s="551"/>
      <c r="G7" s="663" t="s">
        <v>18</v>
      </c>
      <c r="H7" s="664"/>
      <c r="I7" s="664"/>
      <c r="J7" s="551"/>
    </row>
    <row r="8" spans="1:10" ht="15" customHeight="1">
      <c r="F8" s="551"/>
      <c r="G8" s="663" t="s">
        <v>19</v>
      </c>
      <c r="H8" s="664"/>
      <c r="I8" s="664"/>
      <c r="J8" s="551"/>
    </row>
    <row r="9" spans="1:10" ht="15" customHeight="1">
      <c r="F9" s="551"/>
      <c r="G9" s="663" t="s">
        <v>20</v>
      </c>
      <c r="H9" s="677"/>
      <c r="I9" s="551"/>
      <c r="J9" s="551"/>
    </row>
    <row r="10" spans="1:10" ht="15" customHeight="1">
      <c r="F10" s="551"/>
      <c r="G10" s="551"/>
      <c r="H10" s="492"/>
      <c r="I10" s="551"/>
      <c r="J10" s="551"/>
    </row>
    <row r="11" spans="1:10" ht="20.399999999999999" customHeight="1">
      <c r="A11" s="678" t="s">
        <v>0</v>
      </c>
      <c r="B11" s="679"/>
      <c r="C11" s="679"/>
      <c r="D11" s="679"/>
      <c r="E11" s="679"/>
      <c r="F11" s="679"/>
      <c r="G11" s="679"/>
      <c r="H11" s="679"/>
      <c r="I11" s="679"/>
      <c r="J11" s="552"/>
    </row>
    <row r="12" spans="1:10" ht="14.25" customHeight="1">
      <c r="A12" s="680" t="s">
        <v>21</v>
      </c>
      <c r="B12" s="669"/>
      <c r="C12" s="669"/>
      <c r="D12" s="669"/>
      <c r="E12" s="669"/>
      <c r="F12" s="669"/>
      <c r="G12" s="669"/>
      <c r="H12" s="669"/>
      <c r="I12" s="669"/>
      <c r="J12" s="552"/>
    </row>
    <row r="13" spans="1:10" ht="14.25" customHeight="1">
      <c r="F13" s="551"/>
      <c r="G13" s="550"/>
      <c r="H13" s="550"/>
      <c r="I13" s="549"/>
      <c r="J13" s="549"/>
    </row>
    <row r="14" spans="1:10" s="547" customFormat="1" ht="22.8">
      <c r="A14" s="681" t="s">
        <v>22</v>
      </c>
      <c r="B14" s="667"/>
      <c r="C14" s="667"/>
      <c r="D14" s="667"/>
      <c r="E14" s="667"/>
      <c r="F14" s="667"/>
      <c r="G14" s="667"/>
      <c r="H14" s="667"/>
      <c r="I14" s="667"/>
      <c r="J14" s="548"/>
    </row>
    <row r="15" spans="1:10" s="546" customFormat="1" ht="21" customHeight="1">
      <c r="A15" s="666" t="s">
        <v>23</v>
      </c>
      <c r="B15" s="667"/>
      <c r="C15" s="667"/>
      <c r="D15" s="667"/>
      <c r="E15" s="667"/>
      <c r="F15" s="667"/>
      <c r="G15" s="667"/>
      <c r="H15" s="667"/>
      <c r="I15" s="667"/>
      <c r="J15" s="543"/>
    </row>
    <row r="16" spans="1:10" s="540" customFormat="1" ht="14.25" customHeight="1">
      <c r="A16" s="668"/>
      <c r="B16" s="668"/>
      <c r="C16" s="668"/>
      <c r="D16" s="668"/>
      <c r="E16" s="668"/>
      <c r="F16" s="668"/>
      <c r="G16" s="668"/>
      <c r="H16" s="668"/>
      <c r="I16" s="668"/>
      <c r="J16" s="668"/>
    </row>
    <row r="17" spans="1:10" s="540" customFormat="1" ht="14.25" customHeight="1">
      <c r="A17" s="668" t="s">
        <v>24</v>
      </c>
      <c r="B17" s="669"/>
      <c r="C17" s="669"/>
      <c r="D17" s="669"/>
      <c r="E17" s="669"/>
      <c r="F17" s="669"/>
      <c r="G17" s="669"/>
      <c r="H17" s="669"/>
      <c r="I17" s="669"/>
      <c r="J17" s="543"/>
    </row>
    <row r="18" spans="1:10" s="540" customFormat="1" ht="14.25" customHeight="1">
      <c r="A18" s="670" t="s">
        <v>25</v>
      </c>
      <c r="B18" s="669"/>
      <c r="C18" s="669"/>
      <c r="D18" s="669"/>
      <c r="E18" s="669"/>
      <c r="F18" s="669"/>
      <c r="G18" s="669"/>
      <c r="H18" s="669"/>
      <c r="I18" s="669"/>
      <c r="J18" s="543"/>
    </row>
    <row r="19" spans="1:10" s="540" customFormat="1" ht="14.25" customHeight="1">
      <c r="A19" s="543"/>
      <c r="B19" s="543"/>
      <c r="C19" s="543"/>
      <c r="D19" s="543"/>
      <c r="E19" s="545"/>
      <c r="F19" s="543"/>
      <c r="G19" s="543"/>
      <c r="H19" s="544"/>
      <c r="I19" s="543"/>
      <c r="J19" s="543"/>
    </row>
    <row r="20" spans="1:10" s="540" customFormat="1" ht="14.25" customHeight="1">
      <c r="A20" s="671" t="s">
        <v>4</v>
      </c>
      <c r="B20" s="669"/>
      <c r="C20" s="669"/>
      <c r="D20" s="669"/>
      <c r="E20" s="669"/>
      <c r="F20" s="669"/>
      <c r="G20" s="669"/>
      <c r="H20" s="669"/>
      <c r="I20" s="669"/>
      <c r="J20" s="543"/>
    </row>
    <row r="21" spans="1:10" s="489" customFormat="1" ht="18" customHeight="1">
      <c r="A21" s="672" t="s">
        <v>26</v>
      </c>
      <c r="B21" s="672"/>
      <c r="C21" s="672"/>
      <c r="D21" s="672"/>
      <c r="E21" s="542"/>
      <c r="G21" s="542"/>
      <c r="J21" s="541"/>
    </row>
    <row r="22" spans="1:10" s="540" customFormat="1" ht="29.25" customHeight="1">
      <c r="A22" s="675" t="s">
        <v>27</v>
      </c>
      <c r="B22" s="676"/>
      <c r="C22" s="676"/>
      <c r="D22" s="676"/>
      <c r="E22" s="676"/>
      <c r="F22" s="676"/>
      <c r="G22" s="676"/>
      <c r="H22" s="676"/>
      <c r="I22" s="676"/>
      <c r="J22" s="510"/>
    </row>
    <row r="23" spans="1:10" s="539" customFormat="1" ht="36.75" customHeight="1">
      <c r="A23" s="682" t="s">
        <v>28</v>
      </c>
      <c r="B23" s="683"/>
      <c r="C23" s="684" t="s">
        <v>29</v>
      </c>
      <c r="D23" s="685"/>
      <c r="E23" s="685"/>
      <c r="F23" s="686"/>
      <c r="G23" s="687" t="s">
        <v>30</v>
      </c>
      <c r="H23" s="687"/>
      <c r="I23" s="687"/>
      <c r="J23" s="525"/>
    </row>
    <row r="24" spans="1:10" s="534" customFormat="1" ht="60" customHeight="1">
      <c r="A24" s="688" t="s">
        <v>31</v>
      </c>
      <c r="B24" s="682" t="s">
        <v>32</v>
      </c>
      <c r="C24" s="689" t="s">
        <v>33</v>
      </c>
      <c r="D24" s="690"/>
      <c r="E24" s="682" t="s">
        <v>34</v>
      </c>
      <c r="F24" s="682" t="s">
        <v>35</v>
      </c>
      <c r="G24" s="538" t="s">
        <v>36</v>
      </c>
      <c r="H24" s="537" t="s">
        <v>37</v>
      </c>
      <c r="I24" s="536" t="s">
        <v>38</v>
      </c>
      <c r="J24" s="535"/>
    </row>
    <row r="25" spans="1:10" s="534" customFormat="1" ht="20.25" customHeight="1">
      <c r="A25" s="688"/>
      <c r="B25" s="682"/>
      <c r="C25" s="691"/>
      <c r="D25" s="692"/>
      <c r="E25" s="682"/>
      <c r="F25" s="682"/>
      <c r="G25" s="505" t="s">
        <v>39</v>
      </c>
      <c r="H25" s="505" t="s">
        <v>40</v>
      </c>
      <c r="I25" s="505" t="s">
        <v>41</v>
      </c>
      <c r="J25" s="504"/>
    </row>
    <row r="26" spans="1:10" ht="15.6">
      <c r="A26" s="533">
        <v>1</v>
      </c>
      <c r="B26" s="533">
        <v>2</v>
      </c>
      <c r="C26" s="693">
        <v>3</v>
      </c>
      <c r="D26" s="686"/>
      <c r="E26" s="505">
        <v>4</v>
      </c>
      <c r="F26" s="505">
        <v>5</v>
      </c>
      <c r="G26" s="533">
        <v>6</v>
      </c>
      <c r="H26" s="533">
        <v>7</v>
      </c>
      <c r="I26" s="505">
        <v>8</v>
      </c>
      <c r="J26" s="504"/>
    </row>
    <row r="27" spans="1:10" ht="16.8">
      <c r="A27" s="518" t="s">
        <v>42</v>
      </c>
      <c r="B27" s="530" t="s">
        <v>43</v>
      </c>
      <c r="C27" s="673">
        <f>C28+C29</f>
        <v>2547139</v>
      </c>
      <c r="D27" s="674"/>
      <c r="E27" s="532">
        <f>E28+E29+156</f>
        <v>2796265</v>
      </c>
      <c r="F27" s="529">
        <f>F28+F29+157</f>
        <v>2701071</v>
      </c>
      <c r="G27" s="529">
        <f t="shared" ref="G27:G33" si="0">E27-C27</f>
        <v>249126</v>
      </c>
      <c r="H27" s="529">
        <f t="shared" ref="H27:H33" si="1">F27-E27</f>
        <v>-95194</v>
      </c>
      <c r="I27" s="528">
        <f t="shared" ref="I27:I33" si="2">F27-C27</f>
        <v>153932</v>
      </c>
      <c r="J27" s="504"/>
    </row>
    <row r="28" spans="1:10" ht="78" customHeight="1">
      <c r="A28" s="518" t="s">
        <v>44</v>
      </c>
      <c r="B28" s="530" t="s">
        <v>45</v>
      </c>
      <c r="C28" s="673">
        <v>1774543</v>
      </c>
      <c r="D28" s="674"/>
      <c r="E28" s="529">
        <v>2023513</v>
      </c>
      <c r="F28" s="529">
        <v>1928318</v>
      </c>
      <c r="G28" s="529">
        <f t="shared" si="0"/>
        <v>248970</v>
      </c>
      <c r="H28" s="529">
        <f t="shared" si="1"/>
        <v>-95195</v>
      </c>
      <c r="I28" s="528">
        <f t="shared" si="2"/>
        <v>153775</v>
      </c>
      <c r="J28" s="531"/>
    </row>
    <row r="29" spans="1:10" ht="50.4">
      <c r="A29" s="518" t="s">
        <v>46</v>
      </c>
      <c r="B29" s="530" t="s">
        <v>47</v>
      </c>
      <c r="C29" s="673">
        <v>772596</v>
      </c>
      <c r="D29" s="674"/>
      <c r="E29" s="529">
        <v>772596</v>
      </c>
      <c r="F29" s="529">
        <v>772596</v>
      </c>
      <c r="G29" s="529">
        <f t="shared" si="0"/>
        <v>0</v>
      </c>
      <c r="H29" s="529">
        <f t="shared" si="1"/>
        <v>0</v>
      </c>
      <c r="I29" s="528">
        <f t="shared" si="2"/>
        <v>0</v>
      </c>
      <c r="J29" s="531"/>
    </row>
    <row r="30" spans="1:10" ht="39" customHeight="1">
      <c r="A30" s="518" t="s">
        <v>48</v>
      </c>
      <c r="B30" s="530" t="s">
        <v>49</v>
      </c>
      <c r="C30" s="673">
        <v>204087</v>
      </c>
      <c r="D30" s="674"/>
      <c r="E30" s="529">
        <v>205642</v>
      </c>
      <c r="F30" s="529">
        <v>205642</v>
      </c>
      <c r="G30" s="529">
        <f t="shared" si="0"/>
        <v>1555</v>
      </c>
      <c r="H30" s="529">
        <f t="shared" si="1"/>
        <v>0</v>
      </c>
      <c r="I30" s="528">
        <f t="shared" si="2"/>
        <v>1555</v>
      </c>
      <c r="J30" s="531"/>
    </row>
    <row r="31" spans="1:10" ht="36.75" customHeight="1">
      <c r="A31" s="518" t="s">
        <v>50</v>
      </c>
      <c r="B31" s="530" t="s">
        <v>51</v>
      </c>
      <c r="C31" s="673">
        <v>30537</v>
      </c>
      <c r="D31" s="674"/>
      <c r="E31" s="529">
        <v>38885</v>
      </c>
      <c r="F31" s="529">
        <v>39595</v>
      </c>
      <c r="G31" s="529">
        <f t="shared" si="0"/>
        <v>8348</v>
      </c>
      <c r="H31" s="529">
        <f t="shared" si="1"/>
        <v>710</v>
      </c>
      <c r="I31" s="528">
        <f t="shared" si="2"/>
        <v>9058</v>
      </c>
      <c r="J31" s="504"/>
    </row>
    <row r="32" spans="1:10" ht="16.8">
      <c r="A32" s="518" t="s">
        <v>52</v>
      </c>
      <c r="B32" s="530" t="s">
        <v>53</v>
      </c>
      <c r="C32" s="673">
        <v>8428</v>
      </c>
      <c r="D32" s="674"/>
      <c r="E32" s="529">
        <v>18474</v>
      </c>
      <c r="F32" s="529">
        <v>16392</v>
      </c>
      <c r="G32" s="529">
        <f t="shared" si="0"/>
        <v>10046</v>
      </c>
      <c r="H32" s="529">
        <f t="shared" si="1"/>
        <v>-2082</v>
      </c>
      <c r="I32" s="528">
        <f t="shared" si="2"/>
        <v>7964</v>
      </c>
      <c r="J32" s="504"/>
    </row>
    <row r="33" spans="1:15" ht="36" customHeight="1">
      <c r="A33" s="701" t="s">
        <v>54</v>
      </c>
      <c r="B33" s="701"/>
      <c r="C33" s="702">
        <f>C27+C30+C31+C32</f>
        <v>2790191</v>
      </c>
      <c r="D33" s="703"/>
      <c r="E33" s="527">
        <f>E27+E30+E31+E32-1</f>
        <v>3059265</v>
      </c>
      <c r="F33" s="527">
        <f>F27+F30+F31+F32-1</f>
        <v>2962699</v>
      </c>
      <c r="G33" s="527">
        <f t="shared" si="0"/>
        <v>269074</v>
      </c>
      <c r="H33" s="527">
        <f t="shared" si="1"/>
        <v>-96566</v>
      </c>
      <c r="I33" s="526">
        <f t="shared" si="2"/>
        <v>172508</v>
      </c>
      <c r="J33" s="633"/>
      <c r="K33" s="632"/>
      <c r="L33" s="633"/>
    </row>
    <row r="34" spans="1:15" s="509" customFormat="1" ht="24.75" customHeight="1">
      <c r="A34" s="704" t="s">
        <v>55</v>
      </c>
      <c r="B34" s="705"/>
      <c r="C34" s="705"/>
      <c r="D34" s="705"/>
      <c r="E34" s="705"/>
      <c r="F34" s="705"/>
      <c r="G34" s="705"/>
      <c r="H34" s="705"/>
      <c r="I34" s="705"/>
      <c r="J34" s="510"/>
    </row>
    <row r="35" spans="1:15" ht="34.5" customHeight="1">
      <c r="A35" s="682" t="s">
        <v>56</v>
      </c>
      <c r="B35" s="682"/>
      <c r="C35" s="682" t="s">
        <v>29</v>
      </c>
      <c r="D35" s="682"/>
      <c r="E35" s="682"/>
      <c r="F35" s="682"/>
      <c r="G35" s="682"/>
      <c r="H35" s="682" t="s">
        <v>57</v>
      </c>
      <c r="I35" s="706"/>
      <c r="J35" s="525"/>
    </row>
    <row r="36" spans="1:15" ht="53.25" customHeight="1">
      <c r="A36" s="682"/>
      <c r="B36" s="682"/>
      <c r="C36" s="682" t="s">
        <v>58</v>
      </c>
      <c r="D36" s="694" t="s">
        <v>59</v>
      </c>
      <c r="E36" s="694"/>
      <c r="F36" s="682" t="s">
        <v>60</v>
      </c>
      <c r="G36" s="682" t="s">
        <v>61</v>
      </c>
      <c r="H36" s="706"/>
      <c r="I36" s="706"/>
      <c r="J36" s="525"/>
    </row>
    <row r="37" spans="1:15" ht="33.75" customHeight="1">
      <c r="A37" s="694" t="s">
        <v>31</v>
      </c>
      <c r="B37" s="682" t="s">
        <v>32</v>
      </c>
      <c r="C37" s="682"/>
      <c r="D37" s="695" t="s">
        <v>62</v>
      </c>
      <c r="E37" s="696" t="s">
        <v>63</v>
      </c>
      <c r="F37" s="682"/>
      <c r="G37" s="682"/>
      <c r="H37" s="524" t="s">
        <v>64</v>
      </c>
      <c r="I37" s="524" t="s">
        <v>65</v>
      </c>
      <c r="J37" s="525"/>
    </row>
    <row r="38" spans="1:15" ht="18" customHeight="1">
      <c r="A38" s="694"/>
      <c r="B38" s="682"/>
      <c r="C38" s="521" t="s">
        <v>66</v>
      </c>
      <c r="D38" s="695"/>
      <c r="E38" s="696"/>
      <c r="F38" s="682"/>
      <c r="G38" s="682"/>
      <c r="H38" s="521" t="s">
        <v>67</v>
      </c>
      <c r="I38" s="521" t="s">
        <v>68</v>
      </c>
      <c r="J38" s="519"/>
      <c r="L38" s="523"/>
      <c r="M38" s="522"/>
      <c r="N38" s="522"/>
      <c r="O38" s="522"/>
    </row>
    <row r="39" spans="1:15" ht="15.6">
      <c r="A39" s="520">
        <v>1</v>
      </c>
      <c r="B39" s="520">
        <v>2</v>
      </c>
      <c r="C39" s="521">
        <v>3</v>
      </c>
      <c r="D39" s="521">
        <v>4</v>
      </c>
      <c r="E39" s="521">
        <v>5</v>
      </c>
      <c r="F39" s="521">
        <v>6</v>
      </c>
      <c r="G39" s="521">
        <v>7</v>
      </c>
      <c r="H39" s="521">
        <v>8</v>
      </c>
      <c r="I39" s="520">
        <v>9</v>
      </c>
      <c r="J39" s="519"/>
    </row>
    <row r="40" spans="1:15" ht="18">
      <c r="A40" s="518" t="s">
        <v>42</v>
      </c>
      <c r="B40" s="517" t="s">
        <v>69</v>
      </c>
      <c r="C40" s="514">
        <f t="shared" ref="C40:C46" si="3">D40+E40</f>
        <v>1989896</v>
      </c>
      <c r="D40" s="516">
        <v>1942635</v>
      </c>
      <c r="E40" s="513">
        <v>47261</v>
      </c>
      <c r="F40" s="515">
        <v>1933800</v>
      </c>
      <c r="G40" s="514">
        <v>1920867</v>
      </c>
      <c r="H40" s="513">
        <f t="shared" ref="H40:H46" si="4">F40-C40</f>
        <v>-56096</v>
      </c>
      <c r="I40" s="512">
        <f t="shared" ref="I40:I47" si="5">F40/C40*100</f>
        <v>97.180958200830588</v>
      </c>
      <c r="J40" s="511"/>
    </row>
    <row r="41" spans="1:15" ht="33.6">
      <c r="A41" s="518" t="s">
        <v>48</v>
      </c>
      <c r="B41" s="517" t="s">
        <v>70</v>
      </c>
      <c r="C41" s="514">
        <f t="shared" si="3"/>
        <v>555967</v>
      </c>
      <c r="D41" s="516">
        <v>530267</v>
      </c>
      <c r="E41" s="513">
        <v>25700</v>
      </c>
      <c r="F41" s="515">
        <v>548494</v>
      </c>
      <c r="G41" s="514">
        <v>554055</v>
      </c>
      <c r="H41" s="513">
        <f t="shared" si="4"/>
        <v>-7473</v>
      </c>
      <c r="I41" s="512">
        <f t="shared" si="5"/>
        <v>98.655855473436375</v>
      </c>
      <c r="J41" s="511"/>
    </row>
    <row r="42" spans="1:15" ht="33.6">
      <c r="A42" s="518" t="s">
        <v>50</v>
      </c>
      <c r="B42" s="517" t="s">
        <v>71</v>
      </c>
      <c r="C42" s="514">
        <f t="shared" si="3"/>
        <v>115853.1</v>
      </c>
      <c r="D42" s="516">
        <v>114281</v>
      </c>
      <c r="E42" s="513">
        <v>1572.1</v>
      </c>
      <c r="F42" s="515">
        <v>111133</v>
      </c>
      <c r="G42" s="514">
        <v>109170</v>
      </c>
      <c r="H42" s="513">
        <f t="shared" si="4"/>
        <v>-4720.1000000000058</v>
      </c>
      <c r="I42" s="512">
        <f t="shared" si="5"/>
        <v>95.925788779065897</v>
      </c>
      <c r="J42" s="511"/>
    </row>
    <row r="43" spans="1:15" ht="18">
      <c r="A43" s="518" t="s">
        <v>52</v>
      </c>
      <c r="B43" s="517" t="s">
        <v>72</v>
      </c>
      <c r="C43" s="514">
        <f t="shared" si="3"/>
        <v>17510</v>
      </c>
      <c r="D43" s="516">
        <v>17210</v>
      </c>
      <c r="E43" s="513">
        <v>300</v>
      </c>
      <c r="F43" s="515">
        <v>17240</v>
      </c>
      <c r="G43" s="515">
        <v>17391</v>
      </c>
      <c r="H43" s="513">
        <f t="shared" si="4"/>
        <v>-270</v>
      </c>
      <c r="I43" s="512">
        <f t="shared" si="5"/>
        <v>98.45802398629354</v>
      </c>
      <c r="J43" s="511"/>
    </row>
    <row r="44" spans="1:15" ht="33.6">
      <c r="A44" s="518" t="s">
        <v>73</v>
      </c>
      <c r="B44" s="517" t="s">
        <v>74</v>
      </c>
      <c r="C44" s="514">
        <f t="shared" si="3"/>
        <v>185206</v>
      </c>
      <c r="D44" s="516">
        <v>152041</v>
      </c>
      <c r="E44" s="513">
        <v>33165</v>
      </c>
      <c r="F44" s="515">
        <v>176048</v>
      </c>
      <c r="G44" s="514">
        <v>174876</v>
      </c>
      <c r="H44" s="513">
        <f t="shared" si="4"/>
        <v>-9158</v>
      </c>
      <c r="I44" s="512">
        <f t="shared" si="5"/>
        <v>95.05523579149704</v>
      </c>
      <c r="J44" s="511"/>
    </row>
    <row r="45" spans="1:15" ht="50.4">
      <c r="A45" s="518" t="s">
        <v>75</v>
      </c>
      <c r="B45" s="517" t="s">
        <v>76</v>
      </c>
      <c r="C45" s="514">
        <f t="shared" si="3"/>
        <v>31466</v>
      </c>
      <c r="D45" s="513">
        <v>31466</v>
      </c>
      <c r="E45" s="513">
        <v>0</v>
      </c>
      <c r="F45" s="515">
        <v>29155</v>
      </c>
      <c r="G45" s="514">
        <v>29202</v>
      </c>
      <c r="H45" s="513">
        <f t="shared" si="4"/>
        <v>-2311</v>
      </c>
      <c r="I45" s="512">
        <f t="shared" si="5"/>
        <v>92.655564736541024</v>
      </c>
      <c r="J45" s="511"/>
    </row>
    <row r="46" spans="1:15" ht="84">
      <c r="A46" s="518" t="s">
        <v>77</v>
      </c>
      <c r="B46" s="517" t="s">
        <v>78</v>
      </c>
      <c r="C46" s="514">
        <f t="shared" si="3"/>
        <v>2291</v>
      </c>
      <c r="D46" s="516">
        <v>2291</v>
      </c>
      <c r="E46" s="513">
        <v>0</v>
      </c>
      <c r="F46" s="515">
        <v>2382</v>
      </c>
      <c r="G46" s="514">
        <v>2291</v>
      </c>
      <c r="H46" s="513">
        <f t="shared" si="4"/>
        <v>91</v>
      </c>
      <c r="I46" s="512">
        <f t="shared" si="5"/>
        <v>103.97206460061108</v>
      </c>
      <c r="J46" s="511"/>
    </row>
    <row r="47" spans="1:15" ht="18">
      <c r="A47" s="699" t="s">
        <v>79</v>
      </c>
      <c r="B47" s="700"/>
      <c r="C47" s="514">
        <f>SUM(C40:C46)</f>
        <v>2898189.1</v>
      </c>
      <c r="D47" s="516">
        <f>SUM(D40:D46)</f>
        <v>2790191</v>
      </c>
      <c r="E47" s="513">
        <f>SUM(E40:E46)</f>
        <v>107998.1</v>
      </c>
      <c r="F47" s="515">
        <f>SUM(F40:F46)+1</f>
        <v>2818253</v>
      </c>
      <c r="G47" s="514">
        <f>SUM(G40:G46)</f>
        <v>2807852</v>
      </c>
      <c r="H47" s="513">
        <f>SUM(H40:H46)+1</f>
        <v>-79936.100000000006</v>
      </c>
      <c r="I47" s="512">
        <f t="shared" si="5"/>
        <v>97.241860443129809</v>
      </c>
      <c r="J47" s="631"/>
    </row>
    <row r="48" spans="1:15" ht="35.4" customHeight="1">
      <c r="A48" s="707" t="s">
        <v>80</v>
      </c>
      <c r="B48" s="708"/>
      <c r="C48" s="515">
        <v>0</v>
      </c>
      <c r="D48" s="516">
        <v>0</v>
      </c>
      <c r="E48" s="513">
        <v>0</v>
      </c>
      <c r="F48" s="515">
        <v>0</v>
      </c>
      <c r="G48" s="514">
        <v>0</v>
      </c>
      <c r="H48" s="513">
        <v>0</v>
      </c>
      <c r="I48" s="512">
        <v>0</v>
      </c>
      <c r="J48" s="511"/>
    </row>
    <row r="49" spans="1:10" s="509" customFormat="1" ht="20.399999999999999">
      <c r="A49" s="704" t="s">
        <v>81</v>
      </c>
      <c r="B49" s="705"/>
      <c r="C49" s="705"/>
      <c r="D49" s="705"/>
      <c r="E49" s="705"/>
      <c r="F49" s="705"/>
      <c r="G49" s="705"/>
      <c r="H49" s="705"/>
      <c r="I49" s="705"/>
      <c r="J49" s="510"/>
    </row>
    <row r="50" spans="1:10" ht="15.75" customHeight="1">
      <c r="A50" s="688" t="s">
        <v>82</v>
      </c>
      <c r="B50" s="688"/>
      <c r="C50" s="709" t="s">
        <v>83</v>
      </c>
      <c r="D50" s="710" t="s">
        <v>59</v>
      </c>
      <c r="E50" s="710"/>
      <c r="F50" s="710"/>
      <c r="G50" s="720" t="s">
        <v>84</v>
      </c>
      <c r="H50" s="721" t="s">
        <v>85</v>
      </c>
      <c r="I50" s="722"/>
      <c r="J50" s="508"/>
    </row>
    <row r="51" spans="1:10" ht="53.25" customHeight="1">
      <c r="A51" s="688"/>
      <c r="B51" s="688"/>
      <c r="C51" s="709"/>
      <c r="D51" s="711" t="s">
        <v>86</v>
      </c>
      <c r="E51" s="723" t="s">
        <v>87</v>
      </c>
      <c r="F51" s="723"/>
      <c r="G51" s="706"/>
      <c r="H51" s="697" t="s">
        <v>88</v>
      </c>
      <c r="I51" s="711" t="s">
        <v>89</v>
      </c>
      <c r="J51" s="716"/>
    </row>
    <row r="52" spans="1:10" ht="31.5" customHeight="1">
      <c r="A52" s="688"/>
      <c r="B52" s="688"/>
      <c r="C52" s="507" t="s">
        <v>90</v>
      </c>
      <c r="D52" s="711"/>
      <c r="E52" s="723"/>
      <c r="F52" s="723"/>
      <c r="G52" s="506" t="s">
        <v>91</v>
      </c>
      <c r="H52" s="698"/>
      <c r="I52" s="711"/>
      <c r="J52" s="716"/>
    </row>
    <row r="53" spans="1:10" ht="15" customHeight="1">
      <c r="A53" s="717">
        <v>1</v>
      </c>
      <c r="B53" s="717"/>
      <c r="C53" s="505" t="s">
        <v>92</v>
      </c>
      <c r="D53" s="505" t="s">
        <v>93</v>
      </c>
      <c r="E53" s="717">
        <v>4</v>
      </c>
      <c r="F53" s="717"/>
      <c r="G53" s="505" t="s">
        <v>94</v>
      </c>
      <c r="H53" s="505" t="s">
        <v>95</v>
      </c>
      <c r="I53" s="505">
        <v>7</v>
      </c>
      <c r="J53" s="504"/>
    </row>
    <row r="54" spans="1:10" ht="18">
      <c r="A54" s="718" t="s">
        <v>96</v>
      </c>
      <c r="B54" s="718"/>
      <c r="C54" s="503">
        <f>D54+E54</f>
        <v>265901</v>
      </c>
      <c r="D54" s="501">
        <v>5792</v>
      </c>
      <c r="E54" s="719">
        <v>260109</v>
      </c>
      <c r="F54" s="719"/>
      <c r="G54" s="502">
        <f>H54+I54</f>
        <v>273708</v>
      </c>
      <c r="H54" s="501">
        <v>37173</v>
      </c>
      <c r="I54" s="501">
        <v>236535</v>
      </c>
      <c r="J54" s="495"/>
    </row>
    <row r="55" spans="1:10" s="499" customFormat="1" ht="18">
      <c r="A55" s="718" t="s">
        <v>97</v>
      </c>
      <c r="B55" s="718"/>
      <c r="C55" s="503">
        <f>D55+E55</f>
        <v>263534</v>
      </c>
      <c r="D55" s="501">
        <v>5792</v>
      </c>
      <c r="E55" s="719">
        <f>E54+F33-G47+102896-260109-1</f>
        <v>257742</v>
      </c>
      <c r="F55" s="719"/>
      <c r="G55" s="502">
        <f>H55+I55</f>
        <v>430922</v>
      </c>
      <c r="H55" s="501">
        <v>41853</v>
      </c>
      <c r="I55" s="501">
        <f>G54-H55-102896+260109+1</f>
        <v>389069</v>
      </c>
      <c r="J55" s="500"/>
    </row>
    <row r="56" spans="1:10" ht="18">
      <c r="A56" s="724" t="s">
        <v>98</v>
      </c>
      <c r="B56" s="725"/>
      <c r="C56" s="725"/>
      <c r="D56" s="725"/>
      <c r="E56" s="725"/>
      <c r="F56" s="725"/>
      <c r="G56" s="725"/>
      <c r="H56" s="725"/>
      <c r="I56" s="725"/>
      <c r="J56" s="495"/>
    </row>
    <row r="57" spans="1:10" ht="18">
      <c r="A57" s="629"/>
      <c r="B57" s="630"/>
      <c r="C57" s="630"/>
      <c r="D57" s="630"/>
      <c r="E57" s="630"/>
      <c r="F57" s="630"/>
      <c r="G57" s="630"/>
      <c r="H57" s="630"/>
      <c r="I57" s="630"/>
      <c r="J57" s="495"/>
    </row>
    <row r="58" spans="1:10" ht="18">
      <c r="A58" s="726" t="s">
        <v>99</v>
      </c>
      <c r="B58" s="727"/>
      <c r="C58" s="498"/>
      <c r="D58" s="495"/>
      <c r="E58" s="497"/>
      <c r="F58" s="497"/>
      <c r="G58" s="496"/>
      <c r="H58" s="728" t="s">
        <v>100</v>
      </c>
      <c r="I58" s="729"/>
      <c r="J58" s="495"/>
    </row>
    <row r="59" spans="1:10" s="486" customFormat="1" ht="16.2" customHeight="1">
      <c r="A59" s="490"/>
      <c r="B59" s="490"/>
      <c r="C59" s="490"/>
      <c r="D59" s="494"/>
      <c r="E59" s="730" t="s">
        <v>101</v>
      </c>
      <c r="F59" s="731"/>
      <c r="H59" s="732"/>
      <c r="I59" s="669"/>
      <c r="J59" s="493"/>
    </row>
    <row r="60" spans="1:10" s="486" customFormat="1" ht="16.2" customHeight="1">
      <c r="A60" s="490"/>
      <c r="B60" s="490"/>
      <c r="C60" s="490"/>
      <c r="D60" s="494"/>
      <c r="E60" s="493"/>
      <c r="F60" s="493"/>
      <c r="H60" s="493"/>
      <c r="I60" s="493"/>
      <c r="J60" s="493"/>
    </row>
    <row r="61" spans="1:10" s="486" customFormat="1" ht="15.6">
      <c r="A61" s="733" t="s">
        <v>102</v>
      </c>
      <c r="B61" s="734"/>
      <c r="C61" s="734"/>
      <c r="D61" s="734"/>
      <c r="E61" s="735"/>
      <c r="F61" s="735"/>
      <c r="H61" s="736" t="s">
        <v>103</v>
      </c>
      <c r="I61" s="664"/>
      <c r="J61" s="491"/>
    </row>
    <row r="62" spans="1:10" s="487" customFormat="1" ht="18" customHeight="1">
      <c r="A62" s="486"/>
      <c r="B62" s="490"/>
      <c r="C62" s="490"/>
      <c r="D62" s="490"/>
      <c r="E62" s="712" t="s">
        <v>101</v>
      </c>
      <c r="F62" s="713"/>
      <c r="G62" s="489"/>
      <c r="H62" s="714"/>
      <c r="I62" s="715"/>
      <c r="J62" s="488"/>
    </row>
    <row r="63" spans="1:10" ht="15.6">
      <c r="A63" s="486"/>
    </row>
  </sheetData>
  <mergeCells count="76">
    <mergeCell ref="E59:F59"/>
    <mergeCell ref="H59:I59"/>
    <mergeCell ref="A61:D61"/>
    <mergeCell ref="E61:F61"/>
    <mergeCell ref="H61:I61"/>
    <mergeCell ref="E62:F62"/>
    <mergeCell ref="H62:I62"/>
    <mergeCell ref="J51:J52"/>
    <mergeCell ref="A53:B53"/>
    <mergeCell ref="E53:F53"/>
    <mergeCell ref="A54:B54"/>
    <mergeCell ref="E54:F54"/>
    <mergeCell ref="G50:G51"/>
    <mergeCell ref="H50:I50"/>
    <mergeCell ref="D51:D52"/>
    <mergeCell ref="E51:F52"/>
    <mergeCell ref="A55:B55"/>
    <mergeCell ref="E55:F55"/>
    <mergeCell ref="A56:I56"/>
    <mergeCell ref="A58:B58"/>
    <mergeCell ref="H58:I58"/>
    <mergeCell ref="H51:H52"/>
    <mergeCell ref="A47:B47"/>
    <mergeCell ref="C32:D32"/>
    <mergeCell ref="A33:B33"/>
    <mergeCell ref="C33:D33"/>
    <mergeCell ref="A34:I34"/>
    <mergeCell ref="A35:B36"/>
    <mergeCell ref="C35:G35"/>
    <mergeCell ref="H35:I36"/>
    <mergeCell ref="C36:C37"/>
    <mergeCell ref="A48:B48"/>
    <mergeCell ref="A49:I49"/>
    <mergeCell ref="A50:B52"/>
    <mergeCell ref="C50:C51"/>
    <mergeCell ref="D50:F50"/>
    <mergeCell ref="I51:I52"/>
    <mergeCell ref="D36:E36"/>
    <mergeCell ref="F36:F38"/>
    <mergeCell ref="G36:G38"/>
    <mergeCell ref="A37:A38"/>
    <mergeCell ref="B37:B38"/>
    <mergeCell ref="D37:D38"/>
    <mergeCell ref="E37:E38"/>
    <mergeCell ref="C31:D31"/>
    <mergeCell ref="A23:B23"/>
    <mergeCell ref="C23:F23"/>
    <mergeCell ref="G23:I23"/>
    <mergeCell ref="A24:A25"/>
    <mergeCell ref="B24:B25"/>
    <mergeCell ref="C24:D25"/>
    <mergeCell ref="E24:E25"/>
    <mergeCell ref="F24:F25"/>
    <mergeCell ref="C26:D26"/>
    <mergeCell ref="G8:I8"/>
    <mergeCell ref="G9:H9"/>
    <mergeCell ref="A11:I11"/>
    <mergeCell ref="A12:I12"/>
    <mergeCell ref="A14:I14"/>
    <mergeCell ref="A21:D21"/>
    <mergeCell ref="C27:D27"/>
    <mergeCell ref="C28:D28"/>
    <mergeCell ref="C29:D29"/>
    <mergeCell ref="C30:D30"/>
    <mergeCell ref="A22:I22"/>
    <mergeCell ref="A15:I15"/>
    <mergeCell ref="A16:J16"/>
    <mergeCell ref="A17:I17"/>
    <mergeCell ref="A18:I18"/>
    <mergeCell ref="A20:I20"/>
    <mergeCell ref="G7:I7"/>
    <mergeCell ref="G1:J1"/>
    <mergeCell ref="G3:H3"/>
    <mergeCell ref="G4:J4"/>
    <mergeCell ref="G5:J5"/>
    <mergeCell ref="G6:J6"/>
  </mergeCells>
  <pageMargins left="0.70866141732283472" right="0.70866141732283472" top="0.74803149606299213" bottom="0.74803149606299213" header="0.31496062992125984" footer="0.31496062992125984"/>
  <pageSetup paperSize="9" scale="46" orientation="portrait" r:id="rId1"/>
  <headerFooter>
    <oddHeader>&amp;C3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4AB4A-6094-4D19-A687-E30B72DC66B1}">
  <sheetPr>
    <pageSetUpPr fitToPage="1"/>
  </sheetPr>
  <dimension ref="A1:K85"/>
  <sheetViews>
    <sheetView showGridLines="0" topLeftCell="A22" zoomScale="64" zoomScaleNormal="64" workbookViewId="0">
      <selection activeCell="B36" sqref="B36"/>
    </sheetView>
  </sheetViews>
  <sheetFormatPr defaultColWidth="9.33203125" defaultRowHeight="15.6"/>
  <cols>
    <col min="1" max="1" width="16.6640625" style="458" customWidth="1"/>
    <col min="2" max="2" width="86.6640625" style="458" customWidth="1"/>
    <col min="3" max="9" width="30.5546875" style="459" customWidth="1"/>
    <col min="10" max="10" width="20.88671875" style="458" customWidth="1"/>
    <col min="11" max="11" width="42.6640625" style="458" customWidth="1"/>
    <col min="12" max="16384" width="9.33203125" style="458"/>
  </cols>
  <sheetData>
    <row r="1" spans="1:9">
      <c r="E1" s="458"/>
      <c r="F1" s="458"/>
      <c r="G1" s="458"/>
      <c r="H1" s="737" t="s">
        <v>104</v>
      </c>
      <c r="I1" s="737"/>
    </row>
    <row r="2" spans="1:9">
      <c r="E2" s="458"/>
      <c r="F2" s="458"/>
      <c r="G2" s="458"/>
      <c r="H2" s="737" t="s">
        <v>105</v>
      </c>
      <c r="I2" s="737"/>
    </row>
    <row r="3" spans="1:9">
      <c r="E3" s="458"/>
      <c r="F3" s="458"/>
      <c r="G3" s="458"/>
      <c r="H3" s="737" t="s">
        <v>106</v>
      </c>
      <c r="I3" s="737"/>
    </row>
    <row r="4" spans="1:9">
      <c r="E4" s="458"/>
      <c r="F4" s="458"/>
      <c r="G4" s="458"/>
      <c r="H4" s="737" t="s">
        <v>107</v>
      </c>
      <c r="I4" s="737"/>
    </row>
    <row r="5" spans="1:9">
      <c r="E5" s="458"/>
      <c r="F5" s="458"/>
      <c r="G5" s="458"/>
      <c r="H5" s="737" t="s">
        <v>108</v>
      </c>
      <c r="I5" s="737"/>
    </row>
    <row r="6" spans="1:9">
      <c r="E6" s="458"/>
      <c r="F6" s="458"/>
      <c r="G6" s="458"/>
      <c r="H6" s="737" t="s">
        <v>18</v>
      </c>
      <c r="I6" s="737"/>
    </row>
    <row r="7" spans="1:9">
      <c r="E7" s="458"/>
      <c r="F7" s="458"/>
      <c r="G7" s="458"/>
      <c r="H7" s="737" t="s">
        <v>635</v>
      </c>
      <c r="I7" s="737"/>
    </row>
    <row r="8" spans="1:9">
      <c r="E8" s="458"/>
      <c r="F8" s="458"/>
      <c r="G8" s="458"/>
      <c r="H8" s="737" t="s">
        <v>109</v>
      </c>
      <c r="I8" s="737"/>
    </row>
    <row r="9" spans="1:9">
      <c r="E9" s="458"/>
      <c r="F9" s="458"/>
      <c r="G9" s="458"/>
      <c r="H9" s="737"/>
      <c r="I9" s="737"/>
    </row>
    <row r="10" spans="1:9">
      <c r="E10" s="458"/>
      <c r="F10" s="458"/>
      <c r="G10" s="458"/>
      <c r="H10" s="737"/>
      <c r="I10" s="737"/>
    </row>
    <row r="12" spans="1:9">
      <c r="A12" s="740" t="s">
        <v>0</v>
      </c>
      <c r="B12" s="740"/>
      <c r="C12" s="740"/>
      <c r="D12" s="740"/>
      <c r="E12" s="740"/>
      <c r="F12" s="740"/>
      <c r="G12" s="740"/>
      <c r="H12" s="740"/>
      <c r="I12" s="740"/>
    </row>
    <row r="13" spans="1:9">
      <c r="A13" s="740"/>
      <c r="B13" s="740"/>
      <c r="C13" s="740"/>
      <c r="D13" s="740"/>
      <c r="E13" s="740"/>
      <c r="F13" s="740"/>
      <c r="G13" s="740"/>
      <c r="H13" s="740"/>
      <c r="I13" s="740"/>
    </row>
    <row r="14" spans="1:9">
      <c r="A14" s="740" t="s">
        <v>110</v>
      </c>
      <c r="B14" s="740"/>
      <c r="C14" s="740"/>
      <c r="D14" s="740"/>
      <c r="E14" s="740"/>
      <c r="F14" s="740"/>
      <c r="G14" s="740"/>
      <c r="H14" s="740"/>
      <c r="I14" s="740"/>
    </row>
    <row r="15" spans="1:9">
      <c r="A15" s="740"/>
      <c r="B15" s="740"/>
      <c r="C15" s="740"/>
      <c r="D15" s="740"/>
      <c r="E15" s="740"/>
      <c r="F15" s="740"/>
      <c r="G15" s="740"/>
      <c r="H15" s="740"/>
      <c r="I15" s="740"/>
    </row>
    <row r="16" spans="1:9">
      <c r="A16" s="741" t="s">
        <v>111</v>
      </c>
      <c r="B16" s="741"/>
      <c r="C16" s="741"/>
      <c r="D16" s="741"/>
      <c r="E16" s="741"/>
      <c r="F16" s="741"/>
      <c r="G16" s="741"/>
      <c r="H16" s="741"/>
      <c r="I16" s="741"/>
    </row>
    <row r="17" spans="1:11">
      <c r="A17" s="483"/>
      <c r="B17" s="483"/>
      <c r="C17" s="483"/>
      <c r="D17" s="483"/>
      <c r="E17" s="483"/>
      <c r="F17" s="483"/>
      <c r="G17" s="483"/>
      <c r="H17" s="483"/>
      <c r="I17" s="483"/>
    </row>
    <row r="18" spans="1:11">
      <c r="A18" s="742" t="s">
        <v>636</v>
      </c>
      <c r="B18" s="742"/>
      <c r="C18" s="742"/>
      <c r="D18" s="742"/>
      <c r="E18" s="742"/>
      <c r="F18" s="742"/>
      <c r="G18" s="742"/>
      <c r="H18" s="742"/>
      <c r="I18" s="742"/>
    </row>
    <row r="19" spans="1:11">
      <c r="A19" s="743" t="s">
        <v>112</v>
      </c>
      <c r="B19" s="743"/>
      <c r="C19" s="743"/>
      <c r="D19" s="743"/>
      <c r="E19" s="743"/>
      <c r="F19" s="743"/>
      <c r="G19" s="743"/>
      <c r="H19" s="743"/>
      <c r="I19" s="743"/>
    </row>
    <row r="21" spans="1:11">
      <c r="A21" s="741" t="s">
        <v>4</v>
      </c>
      <c r="B21" s="741"/>
      <c r="C21" s="741"/>
      <c r="D21" s="741"/>
      <c r="E21" s="741"/>
      <c r="F21" s="741"/>
      <c r="G21" s="741"/>
      <c r="H21" s="741"/>
      <c r="I21" s="741"/>
    </row>
    <row r="22" spans="1:11">
      <c r="A22" s="743" t="s">
        <v>113</v>
      </c>
      <c r="B22" s="743"/>
      <c r="C22" s="743"/>
      <c r="D22" s="743"/>
      <c r="E22" s="743"/>
      <c r="F22" s="743"/>
      <c r="G22" s="743"/>
      <c r="H22" s="743"/>
      <c r="I22" s="743"/>
    </row>
    <row r="23" spans="1:11">
      <c r="A23" s="745"/>
      <c r="B23" s="745"/>
    </row>
    <row r="24" spans="1:11">
      <c r="F24" s="482"/>
      <c r="G24" s="482"/>
    </row>
    <row r="25" spans="1:11" ht="16.2">
      <c r="A25" s="753" t="s">
        <v>114</v>
      </c>
      <c r="B25" s="753"/>
      <c r="C25" s="753"/>
      <c r="I25" s="481" t="s">
        <v>115</v>
      </c>
    </row>
    <row r="26" spans="1:11">
      <c r="A26" s="738" t="s">
        <v>116</v>
      </c>
      <c r="B26" s="738"/>
      <c r="C26" s="739" t="s">
        <v>117</v>
      </c>
      <c r="D26" s="739"/>
      <c r="E26" s="739" t="s">
        <v>118</v>
      </c>
      <c r="F26" s="739"/>
      <c r="G26" s="739"/>
      <c r="H26" s="739" t="s">
        <v>119</v>
      </c>
      <c r="I26" s="739"/>
    </row>
    <row r="27" spans="1:11">
      <c r="A27" s="480" t="s">
        <v>120</v>
      </c>
      <c r="B27" s="480" t="s">
        <v>121</v>
      </c>
      <c r="C27" s="479" t="s">
        <v>122</v>
      </c>
      <c r="D27" s="479" t="s">
        <v>123</v>
      </c>
      <c r="E27" s="479" t="s">
        <v>124</v>
      </c>
      <c r="F27" s="474" t="s">
        <v>125</v>
      </c>
      <c r="G27" s="474" t="s">
        <v>126</v>
      </c>
      <c r="H27" s="479" t="s">
        <v>122</v>
      </c>
      <c r="I27" s="479" t="s">
        <v>123</v>
      </c>
    </row>
    <row r="28" spans="1:11" s="462" customFormat="1">
      <c r="A28" s="473">
        <v>1</v>
      </c>
      <c r="B28" s="473">
        <v>2</v>
      </c>
      <c r="C28" s="473">
        <v>3</v>
      </c>
      <c r="D28" s="473">
        <v>4</v>
      </c>
      <c r="E28" s="473">
        <v>5</v>
      </c>
      <c r="F28" s="473">
        <v>6</v>
      </c>
      <c r="G28" s="473">
        <v>7</v>
      </c>
      <c r="H28" s="473">
        <v>8</v>
      </c>
      <c r="I28" s="473">
        <v>9</v>
      </c>
    </row>
    <row r="29" spans="1:11" s="460" customFormat="1" ht="31.2">
      <c r="A29" s="746" t="s">
        <v>42</v>
      </c>
      <c r="B29" s="475" t="s">
        <v>127</v>
      </c>
      <c r="C29" s="474">
        <f>SUM(C30:C33)</f>
        <v>395538516.90000021</v>
      </c>
      <c r="D29" s="474">
        <f>SUM(D30:D32)</f>
        <v>11996932.84</v>
      </c>
      <c r="E29" s="474">
        <v>2547139000</v>
      </c>
      <c r="F29" s="474">
        <f>SUM(F30:F33)</f>
        <v>2796264896.4099998</v>
      </c>
      <c r="G29" s="474">
        <f>SUM(G30:G33)</f>
        <v>2701070547.7900004</v>
      </c>
      <c r="H29" s="474">
        <f>C29-D29+F29-G29+I29</f>
        <v>478744000.41999984</v>
      </c>
      <c r="I29" s="474">
        <f>SUM(I30:I33)</f>
        <v>8067.74</v>
      </c>
      <c r="J29" s="634"/>
      <c r="K29" s="634"/>
    </row>
    <row r="30" spans="1:11" s="462" customFormat="1">
      <c r="A30" s="747"/>
      <c r="B30" s="477" t="s">
        <v>128</v>
      </c>
      <c r="C30" s="478">
        <v>394825556.65000021</v>
      </c>
      <c r="D30" s="478">
        <v>11996932.84</v>
      </c>
      <c r="E30" s="478" t="s">
        <v>129</v>
      </c>
      <c r="F30" s="478">
        <v>2796009514.5299997</v>
      </c>
      <c r="G30" s="478">
        <v>2700719443.5599999</v>
      </c>
      <c r="H30" s="478">
        <v>478118694.77999991</v>
      </c>
      <c r="I30" s="478">
        <v>0</v>
      </c>
      <c r="J30" s="634"/>
      <c r="K30" s="634"/>
    </row>
    <row r="31" spans="1:11" s="462" customFormat="1">
      <c r="A31" s="747"/>
      <c r="B31" s="477" t="s">
        <v>130</v>
      </c>
      <c r="C31" s="478">
        <v>66293.63</v>
      </c>
      <c r="D31" s="478">
        <v>0</v>
      </c>
      <c r="E31" s="478" t="s">
        <v>129</v>
      </c>
      <c r="F31" s="478">
        <v>19231.98</v>
      </c>
      <c r="G31" s="478">
        <v>25878.61</v>
      </c>
      <c r="H31" s="478">
        <v>59647</v>
      </c>
      <c r="I31" s="478">
        <v>0</v>
      </c>
      <c r="J31" s="634"/>
      <c r="K31" s="634"/>
    </row>
    <row r="32" spans="1:11" s="462" customFormat="1">
      <c r="A32" s="747"/>
      <c r="B32" s="477" t="s">
        <v>131</v>
      </c>
      <c r="C32" s="478">
        <v>621268.43000000005</v>
      </c>
      <c r="D32" s="478">
        <v>0</v>
      </c>
      <c r="E32" s="478" t="s">
        <v>129</v>
      </c>
      <c r="F32" s="478">
        <v>235769.52000000002</v>
      </c>
      <c r="G32" s="478">
        <v>291399.06999999995</v>
      </c>
      <c r="H32" s="478">
        <v>565658.64000000013</v>
      </c>
      <c r="I32" s="478">
        <v>19.760000000000002</v>
      </c>
      <c r="J32" s="634"/>
      <c r="K32" s="634"/>
    </row>
    <row r="33" spans="1:11" s="462" customFormat="1">
      <c r="A33" s="748"/>
      <c r="B33" s="477" t="s">
        <v>132</v>
      </c>
      <c r="C33" s="478">
        <v>25398.190000000002</v>
      </c>
      <c r="D33" s="478">
        <v>0</v>
      </c>
      <c r="E33" s="478" t="s">
        <v>129</v>
      </c>
      <c r="F33" s="478">
        <v>380.38</v>
      </c>
      <c r="G33" s="478">
        <v>33826.550000000003</v>
      </c>
      <c r="H33" s="478">
        <v>0</v>
      </c>
      <c r="I33" s="478">
        <v>8047.98</v>
      </c>
      <c r="J33" s="634"/>
      <c r="K33" s="634"/>
    </row>
    <row r="34" spans="1:11" s="462" customFormat="1" ht="46.8">
      <c r="A34" s="749" t="s">
        <v>44</v>
      </c>
      <c r="B34" s="471" t="s">
        <v>646</v>
      </c>
      <c r="C34" s="470">
        <f>SUM(C35:C38)</f>
        <v>395536282.63000017</v>
      </c>
      <c r="D34" s="470">
        <f>SUM(D35:D38)</f>
        <v>11996932.84</v>
      </c>
      <c r="E34" s="470">
        <v>1774543000</v>
      </c>
      <c r="F34" s="470">
        <f>SUM(F35:F38)</f>
        <v>2023512984.76</v>
      </c>
      <c r="G34" s="470">
        <f>SUM(G35:G38)</f>
        <v>1928317886.1099999</v>
      </c>
      <c r="H34" s="470">
        <f>C34-D34+F34-G34+I34</f>
        <v>478742496.42000031</v>
      </c>
      <c r="I34" s="470">
        <f>SUM(I35:I38)</f>
        <v>8047.98</v>
      </c>
      <c r="J34" s="634"/>
      <c r="K34" s="634"/>
    </row>
    <row r="35" spans="1:11" s="462" customFormat="1">
      <c r="A35" s="749"/>
      <c r="B35" s="477" t="s">
        <v>128</v>
      </c>
      <c r="C35" s="470">
        <v>394823525.8500002</v>
      </c>
      <c r="D35" s="470">
        <v>11996932.84</v>
      </c>
      <c r="E35" s="470" t="s">
        <v>129</v>
      </c>
      <c r="F35" s="470">
        <v>2023287114.8599999</v>
      </c>
      <c r="G35" s="470">
        <v>1927996517.0899999</v>
      </c>
      <c r="H35" s="470">
        <f>C35+F35-G35+I35-D35</f>
        <v>478117190.78000015</v>
      </c>
      <c r="I35" s="470">
        <v>0</v>
      </c>
      <c r="J35" s="634"/>
      <c r="K35" s="634"/>
    </row>
    <row r="36" spans="1:11" s="462" customFormat="1">
      <c r="A36" s="749"/>
      <c r="B36" s="477" t="s">
        <v>130</v>
      </c>
      <c r="C36" s="470">
        <v>66282.960000000006</v>
      </c>
      <c r="D36" s="470">
        <v>0</v>
      </c>
      <c r="E36" s="470" t="s">
        <v>129</v>
      </c>
      <c r="F36" s="470">
        <v>15847.1</v>
      </c>
      <c r="G36" s="470">
        <v>22483.06</v>
      </c>
      <c r="H36" s="470">
        <f>C36+F36-G36+I36-D36</f>
        <v>59647.000000000015</v>
      </c>
      <c r="I36" s="470">
        <v>0</v>
      </c>
      <c r="J36" s="634"/>
      <c r="K36" s="634"/>
    </row>
    <row r="37" spans="1:11" s="462" customFormat="1">
      <c r="A37" s="749"/>
      <c r="B37" s="477" t="s">
        <v>131</v>
      </c>
      <c r="C37" s="470">
        <v>621075.63</v>
      </c>
      <c r="D37" s="470">
        <v>0</v>
      </c>
      <c r="E37" s="470" t="s">
        <v>129</v>
      </c>
      <c r="F37" s="470">
        <v>209642.42</v>
      </c>
      <c r="G37" s="470">
        <v>265059.40999999997</v>
      </c>
      <c r="H37" s="470">
        <f>C37+F37-G37+I37-D37</f>
        <v>565658.64000000013</v>
      </c>
      <c r="I37" s="470">
        <v>0</v>
      </c>
      <c r="J37" s="634"/>
      <c r="K37" s="634"/>
    </row>
    <row r="38" spans="1:11" s="462" customFormat="1">
      <c r="A38" s="749"/>
      <c r="B38" s="477" t="s">
        <v>132</v>
      </c>
      <c r="C38" s="470">
        <v>25398.190000000002</v>
      </c>
      <c r="D38" s="470">
        <v>0</v>
      </c>
      <c r="E38" s="470" t="s">
        <v>129</v>
      </c>
      <c r="F38" s="470">
        <v>380.38</v>
      </c>
      <c r="G38" s="470">
        <v>33826.550000000003</v>
      </c>
      <c r="H38" s="470">
        <f>C38+F38-G38+I38-D38</f>
        <v>0</v>
      </c>
      <c r="I38" s="470">
        <v>8047.98</v>
      </c>
      <c r="J38" s="634"/>
      <c r="K38" s="634"/>
    </row>
    <row r="39" spans="1:11" s="462" customFormat="1" ht="31.2">
      <c r="A39" s="473" t="s">
        <v>46</v>
      </c>
      <c r="B39" s="471" t="s">
        <v>47</v>
      </c>
      <c r="C39" s="470">
        <v>0</v>
      </c>
      <c r="D39" s="470">
        <v>0</v>
      </c>
      <c r="E39" s="470">
        <v>772596000</v>
      </c>
      <c r="F39" s="470">
        <v>772596000</v>
      </c>
      <c r="G39" s="470">
        <v>772596000</v>
      </c>
      <c r="H39" s="470">
        <f>C39-D39+F39-G39+I39</f>
        <v>0</v>
      </c>
      <c r="I39" s="470">
        <v>0</v>
      </c>
      <c r="J39" s="634"/>
      <c r="K39" s="634"/>
    </row>
    <row r="40" spans="1:11" s="462" customFormat="1" ht="46.8">
      <c r="A40" s="473" t="s">
        <v>133</v>
      </c>
      <c r="B40" s="471" t="s">
        <v>134</v>
      </c>
      <c r="C40" s="470">
        <f>SUM(C41:C43)</f>
        <v>2234.2699999999877</v>
      </c>
      <c r="D40" s="470">
        <f>SUM(D41:D43)</f>
        <v>0</v>
      </c>
      <c r="E40" s="470">
        <v>0</v>
      </c>
      <c r="F40" s="470">
        <f>SUM(F41:F43)</f>
        <v>155911.65</v>
      </c>
      <c r="G40" s="470">
        <f>SUM(G41:G43)</f>
        <v>156661.68</v>
      </c>
      <c r="H40" s="470">
        <f>C40-D40+F40-G40+I40</f>
        <v>1503.9999999999907</v>
      </c>
      <c r="I40" s="470">
        <f>SUM(I41:I43)</f>
        <v>19.760000000000002</v>
      </c>
      <c r="J40" s="634"/>
      <c r="K40" s="634"/>
    </row>
    <row r="41" spans="1:11" s="462" customFormat="1">
      <c r="A41" s="750"/>
      <c r="B41" s="477" t="s">
        <v>128</v>
      </c>
      <c r="C41" s="470">
        <v>2030.7999999999884</v>
      </c>
      <c r="D41" s="470">
        <v>0</v>
      </c>
      <c r="E41" s="470" t="s">
        <v>129</v>
      </c>
      <c r="F41" s="470">
        <v>126399.67</v>
      </c>
      <c r="G41" s="470">
        <v>126926.47</v>
      </c>
      <c r="H41" s="470">
        <f>C41+F41-G41+I41-D41</f>
        <v>1503.9999999999854</v>
      </c>
      <c r="I41" s="470">
        <v>0</v>
      </c>
      <c r="J41" s="634"/>
      <c r="K41" s="634"/>
    </row>
    <row r="42" spans="1:11" s="462" customFormat="1">
      <c r="A42" s="750"/>
      <c r="B42" s="477" t="s">
        <v>130</v>
      </c>
      <c r="C42" s="470">
        <v>10.670000000000073</v>
      </c>
      <c r="D42" s="470">
        <v>0</v>
      </c>
      <c r="E42" s="470" t="s">
        <v>129</v>
      </c>
      <c r="F42" s="470">
        <v>3384.88</v>
      </c>
      <c r="G42" s="470">
        <v>3395.55</v>
      </c>
      <c r="H42" s="470">
        <f>C42+F42-G42+I42-D42</f>
        <v>0</v>
      </c>
      <c r="I42" s="470">
        <v>0</v>
      </c>
      <c r="J42" s="634"/>
      <c r="K42" s="634"/>
    </row>
    <row r="43" spans="1:11" s="462" customFormat="1">
      <c r="A43" s="750"/>
      <c r="B43" s="477" t="s">
        <v>131</v>
      </c>
      <c r="C43" s="470">
        <v>192.79999999999927</v>
      </c>
      <c r="D43" s="470">
        <v>0</v>
      </c>
      <c r="E43" s="470" t="s">
        <v>129</v>
      </c>
      <c r="F43" s="470">
        <v>26127.1</v>
      </c>
      <c r="G43" s="470">
        <v>26339.66</v>
      </c>
      <c r="H43" s="470">
        <f>C43+F43-G43+I43-D43</f>
        <v>-2.035704937952687E-12</v>
      </c>
      <c r="I43" s="470">
        <v>19.760000000000002</v>
      </c>
      <c r="J43" s="634"/>
      <c r="K43" s="634"/>
    </row>
    <row r="44" spans="1:11" s="461" customFormat="1">
      <c r="A44" s="476" t="s">
        <v>48</v>
      </c>
      <c r="B44" s="475" t="s">
        <v>135</v>
      </c>
      <c r="C44" s="474">
        <v>0</v>
      </c>
      <c r="D44" s="474">
        <v>0</v>
      </c>
      <c r="E44" s="474">
        <v>204087000</v>
      </c>
      <c r="F44" s="474">
        <v>205641579.93000001</v>
      </c>
      <c r="G44" s="474">
        <v>205641579.93000001</v>
      </c>
      <c r="H44" s="474">
        <f>C44-D44+F44-G44+I44</f>
        <v>0</v>
      </c>
      <c r="I44" s="474">
        <v>0</v>
      </c>
      <c r="J44" s="634"/>
      <c r="K44" s="634"/>
    </row>
    <row r="45" spans="1:11" s="461" customFormat="1">
      <c r="A45" s="476" t="s">
        <v>50</v>
      </c>
      <c r="B45" s="475" t="s">
        <v>51</v>
      </c>
      <c r="C45" s="474">
        <v>18962756.799999997</v>
      </c>
      <c r="D45" s="474">
        <v>0</v>
      </c>
      <c r="E45" s="474">
        <v>30537000</v>
      </c>
      <c r="F45" s="474">
        <v>38884752.090000004</v>
      </c>
      <c r="G45" s="474">
        <v>39594788.909999996</v>
      </c>
      <c r="H45" s="474">
        <f>C45+F45-G45+I45</f>
        <v>18252719.980000004</v>
      </c>
      <c r="I45" s="474">
        <v>0</v>
      </c>
      <c r="J45" s="634"/>
      <c r="K45" s="634"/>
    </row>
    <row r="46" spans="1:11" s="461" customFormat="1">
      <c r="A46" s="476" t="s">
        <v>52</v>
      </c>
      <c r="B46" s="475" t="s">
        <v>136</v>
      </c>
      <c r="C46" s="474">
        <f>SUM(C47:C48)+SUM(C54:C58)+C61</f>
        <v>14803832.770000001</v>
      </c>
      <c r="D46" s="474">
        <f>SUM(D47:D48)+SUM(D54:D58)+D61</f>
        <v>0</v>
      </c>
      <c r="E46" s="474">
        <v>8428000</v>
      </c>
      <c r="F46" s="474">
        <f>SUM(F47:F48)+SUM(F54:F58)+F61</f>
        <v>18473502.149999999</v>
      </c>
      <c r="G46" s="474">
        <f>SUM(G47:G48)+SUM(G54:G58)+G61</f>
        <v>16391966.93</v>
      </c>
      <c r="H46" s="474">
        <f>C46-D46+F46-G46+I46</f>
        <v>16885367.990000002</v>
      </c>
      <c r="I46" s="474">
        <f>SUM(I47:I48)+SUM(I54:I58)+I61</f>
        <v>0</v>
      </c>
      <c r="J46" s="634"/>
      <c r="K46" s="634"/>
    </row>
    <row r="47" spans="1:11" s="461" customFormat="1" ht="31.2">
      <c r="A47" s="473" t="s">
        <v>137</v>
      </c>
      <c r="B47" s="471" t="s">
        <v>138</v>
      </c>
      <c r="C47" s="470">
        <v>0</v>
      </c>
      <c r="D47" s="470">
        <v>0</v>
      </c>
      <c r="E47" s="470" t="s">
        <v>129</v>
      </c>
      <c r="F47" s="470">
        <v>2757239.6</v>
      </c>
      <c r="G47" s="470">
        <v>2757239.6</v>
      </c>
      <c r="H47" s="470">
        <f>C47-D47+F47-G47+I47</f>
        <v>0</v>
      </c>
      <c r="I47" s="470">
        <v>0</v>
      </c>
      <c r="J47" s="634"/>
      <c r="K47" s="634"/>
    </row>
    <row r="48" spans="1:11" s="462" customFormat="1" ht="31.2">
      <c r="A48" s="473" t="s">
        <v>139</v>
      </c>
      <c r="B48" s="471" t="s">
        <v>140</v>
      </c>
      <c r="C48" s="470">
        <f>SUM(C49:C53)</f>
        <v>7499869.7299999995</v>
      </c>
      <c r="D48" s="470">
        <f>SUM(D49:D53)</f>
        <v>0</v>
      </c>
      <c r="E48" s="470" t="s">
        <v>129</v>
      </c>
      <c r="F48" s="470">
        <f>SUM(F49:F53)</f>
        <v>3855147.27</v>
      </c>
      <c r="G48" s="470">
        <f>SUM(G49:G53)</f>
        <v>3462342.0300000003</v>
      </c>
      <c r="H48" s="470">
        <f>C48-D48+F48-G48+I48</f>
        <v>7892674.9699999997</v>
      </c>
      <c r="I48" s="470">
        <f>SUM(I49:I53)</f>
        <v>0</v>
      </c>
      <c r="J48" s="634"/>
      <c r="K48" s="634"/>
    </row>
    <row r="49" spans="1:11" s="466" customFormat="1" ht="46.8">
      <c r="A49" s="472" t="s">
        <v>141</v>
      </c>
      <c r="B49" s="471" t="s">
        <v>142</v>
      </c>
      <c r="C49" s="470">
        <v>29572.959999999963</v>
      </c>
      <c r="D49" s="470">
        <v>0</v>
      </c>
      <c r="E49" s="470" t="s">
        <v>129</v>
      </c>
      <c r="F49" s="470">
        <v>863221.52999999991</v>
      </c>
      <c r="G49" s="470">
        <v>389308.13000000006</v>
      </c>
      <c r="H49" s="470">
        <f>C49+F49-G49+I49-D49</f>
        <v>503486.35999999981</v>
      </c>
      <c r="I49" s="470">
        <v>0</v>
      </c>
      <c r="J49" s="634"/>
      <c r="K49" s="634"/>
    </row>
    <row r="50" spans="1:11" s="466" customFormat="1" ht="31.2">
      <c r="A50" s="472" t="s">
        <v>143</v>
      </c>
      <c r="B50" s="471" t="s">
        <v>144</v>
      </c>
      <c r="C50" s="470">
        <v>58613.120000000003</v>
      </c>
      <c r="D50" s="470">
        <v>0</v>
      </c>
      <c r="E50" s="470" t="s">
        <v>129</v>
      </c>
      <c r="F50" s="470">
        <v>139400.94</v>
      </c>
      <c r="G50" s="470">
        <v>139072.41</v>
      </c>
      <c r="H50" s="470">
        <f>C50+F50-G50+I50-D50</f>
        <v>58941.649999999994</v>
      </c>
      <c r="I50" s="470">
        <v>0</v>
      </c>
      <c r="J50" s="634"/>
      <c r="K50" s="634"/>
    </row>
    <row r="51" spans="1:11" s="466" customFormat="1" ht="31.2">
      <c r="A51" s="472" t="s">
        <v>145</v>
      </c>
      <c r="B51" s="471" t="s">
        <v>146</v>
      </c>
      <c r="C51" s="470">
        <v>21.150000000000006</v>
      </c>
      <c r="D51" s="470">
        <v>0</v>
      </c>
      <c r="E51" s="470" t="s">
        <v>129</v>
      </c>
      <c r="F51" s="470">
        <v>558.85</v>
      </c>
      <c r="G51" s="470">
        <v>580</v>
      </c>
      <c r="H51" s="470">
        <f>C51+F51-G51+I51-D51</f>
        <v>0</v>
      </c>
      <c r="I51" s="470">
        <v>0</v>
      </c>
      <c r="J51" s="634"/>
      <c r="K51" s="634"/>
    </row>
    <row r="52" spans="1:11" s="466" customFormat="1" ht="46.8">
      <c r="A52" s="472" t="s">
        <v>147</v>
      </c>
      <c r="B52" s="471" t="s">
        <v>148</v>
      </c>
      <c r="C52" s="470">
        <v>0</v>
      </c>
      <c r="D52" s="470">
        <v>0</v>
      </c>
      <c r="E52" s="470" t="s">
        <v>129</v>
      </c>
      <c r="F52" s="470">
        <v>26203.98</v>
      </c>
      <c r="G52" s="470">
        <v>5289.95</v>
      </c>
      <c r="H52" s="470">
        <f>C52+F52-G52+I52-D52</f>
        <v>20914.03</v>
      </c>
      <c r="I52" s="470">
        <v>0</v>
      </c>
      <c r="J52" s="634"/>
      <c r="K52" s="634"/>
    </row>
    <row r="53" spans="1:11" s="466" customFormat="1" ht="46.8">
      <c r="A53" s="472" t="s">
        <v>149</v>
      </c>
      <c r="B53" s="471" t="s">
        <v>150</v>
      </c>
      <c r="C53" s="470">
        <v>7411662.5</v>
      </c>
      <c r="D53" s="470">
        <v>0</v>
      </c>
      <c r="E53" s="470" t="s">
        <v>129</v>
      </c>
      <c r="F53" s="470">
        <v>2825761.97</v>
      </c>
      <c r="G53" s="470">
        <v>2928091.54</v>
      </c>
      <c r="H53" s="470">
        <f>C53+F53-G53+I53-D53</f>
        <v>7309332.9300000006</v>
      </c>
      <c r="I53" s="470">
        <v>0</v>
      </c>
      <c r="J53" s="634"/>
      <c r="K53" s="634"/>
    </row>
    <row r="54" spans="1:11" s="466" customFormat="1" ht="31.2">
      <c r="A54" s="473" t="s">
        <v>151</v>
      </c>
      <c r="B54" s="471" t="s">
        <v>152</v>
      </c>
      <c r="C54" s="470">
        <v>7300591.4300000016</v>
      </c>
      <c r="D54" s="470">
        <v>0</v>
      </c>
      <c r="E54" s="470" t="s">
        <v>129</v>
      </c>
      <c r="F54" s="470">
        <v>7875900.8899999997</v>
      </c>
      <c r="G54" s="470">
        <v>6195389.0599999996</v>
      </c>
      <c r="H54" s="470">
        <f t="shared" ref="H54:H61" si="0">C54-D54+F54-G54+I54</f>
        <v>8981103.2600000016</v>
      </c>
      <c r="I54" s="470">
        <v>0</v>
      </c>
      <c r="J54" s="634"/>
      <c r="K54" s="634"/>
    </row>
    <row r="55" spans="1:11" s="466" customFormat="1">
      <c r="A55" s="473" t="s">
        <v>153</v>
      </c>
      <c r="B55" s="471" t="s">
        <v>154</v>
      </c>
      <c r="C55" s="470">
        <v>0</v>
      </c>
      <c r="D55" s="470">
        <v>0</v>
      </c>
      <c r="E55" s="470" t="s">
        <v>129</v>
      </c>
      <c r="F55" s="470">
        <v>21869.3</v>
      </c>
      <c r="G55" s="470">
        <v>21869.3</v>
      </c>
      <c r="H55" s="470">
        <f t="shared" si="0"/>
        <v>0</v>
      </c>
      <c r="I55" s="470">
        <v>0</v>
      </c>
      <c r="J55" s="634"/>
      <c r="K55" s="634"/>
    </row>
    <row r="56" spans="1:11" s="466" customFormat="1">
      <c r="A56" s="473" t="s">
        <v>155</v>
      </c>
      <c r="B56" s="471" t="s">
        <v>156</v>
      </c>
      <c r="C56" s="470">
        <v>68.980000000000018</v>
      </c>
      <c r="D56" s="470">
        <v>0</v>
      </c>
      <c r="E56" s="470" t="s">
        <v>129</v>
      </c>
      <c r="F56" s="470">
        <v>274.02</v>
      </c>
      <c r="G56" s="470">
        <v>294</v>
      </c>
      <c r="H56" s="470">
        <f t="shared" si="0"/>
        <v>49</v>
      </c>
      <c r="I56" s="470">
        <v>0</v>
      </c>
      <c r="J56" s="634"/>
      <c r="K56" s="634"/>
    </row>
    <row r="57" spans="1:11" s="466" customFormat="1">
      <c r="A57" s="473" t="s">
        <v>157</v>
      </c>
      <c r="B57" s="471" t="s">
        <v>158</v>
      </c>
      <c r="C57" s="470">
        <v>0</v>
      </c>
      <c r="D57" s="470">
        <v>0</v>
      </c>
      <c r="E57" s="470" t="s">
        <v>129</v>
      </c>
      <c r="F57" s="470">
        <v>42393.97</v>
      </c>
      <c r="G57" s="470">
        <v>42393.97</v>
      </c>
      <c r="H57" s="470">
        <f t="shared" si="0"/>
        <v>0</v>
      </c>
      <c r="I57" s="470">
        <v>0</v>
      </c>
      <c r="J57" s="634"/>
      <c r="K57" s="634"/>
    </row>
    <row r="58" spans="1:11" s="466" customFormat="1">
      <c r="A58" s="473" t="s">
        <v>159</v>
      </c>
      <c r="B58" s="471" t="s">
        <v>160</v>
      </c>
      <c r="C58" s="470">
        <f>SUM(C59:C60)</f>
        <v>0</v>
      </c>
      <c r="D58" s="470">
        <f>SUM(D59:D60)</f>
        <v>0</v>
      </c>
      <c r="E58" s="470" t="s">
        <v>129</v>
      </c>
      <c r="F58" s="470">
        <f>SUM(F59:F60)</f>
        <v>2241582.6599999997</v>
      </c>
      <c r="G58" s="470">
        <f>SUM(G59:G60)</f>
        <v>2241582.6599999997</v>
      </c>
      <c r="H58" s="470">
        <f t="shared" si="0"/>
        <v>0</v>
      </c>
      <c r="I58" s="470">
        <f>SUM(I59:I60)</f>
        <v>0</v>
      </c>
      <c r="J58" s="634"/>
      <c r="K58" s="634"/>
    </row>
    <row r="59" spans="1:11" s="466" customFormat="1">
      <c r="A59" s="472" t="s">
        <v>161</v>
      </c>
      <c r="B59" s="471" t="s">
        <v>132</v>
      </c>
      <c r="C59" s="470">
        <v>0</v>
      </c>
      <c r="D59" s="470">
        <v>0</v>
      </c>
      <c r="E59" s="470" t="s">
        <v>129</v>
      </c>
      <c r="F59" s="470">
        <v>2219700.13</v>
      </c>
      <c r="G59" s="470">
        <v>2219700.13</v>
      </c>
      <c r="H59" s="470">
        <f t="shared" si="0"/>
        <v>0</v>
      </c>
      <c r="I59" s="470">
        <v>0</v>
      </c>
      <c r="J59" s="634"/>
      <c r="K59" s="634"/>
    </row>
    <row r="60" spans="1:11" s="462" customFormat="1">
      <c r="A60" s="472" t="s">
        <v>162</v>
      </c>
      <c r="B60" s="471" t="s">
        <v>163</v>
      </c>
      <c r="C60" s="470">
        <v>0</v>
      </c>
      <c r="D60" s="470">
        <v>0</v>
      </c>
      <c r="E60" s="470" t="s">
        <v>129</v>
      </c>
      <c r="F60" s="470">
        <v>21882.53</v>
      </c>
      <c r="G60" s="470">
        <v>21882.53</v>
      </c>
      <c r="H60" s="470">
        <f t="shared" si="0"/>
        <v>0</v>
      </c>
      <c r="I60" s="470">
        <v>0</v>
      </c>
      <c r="J60" s="634"/>
      <c r="K60" s="634"/>
    </row>
    <row r="61" spans="1:11" s="466" customFormat="1" ht="16.2" thickBot="1">
      <c r="A61" s="469" t="s">
        <v>164</v>
      </c>
      <c r="B61" s="468" t="s">
        <v>165</v>
      </c>
      <c r="C61" s="467">
        <v>3302.6300000000047</v>
      </c>
      <c r="D61" s="467">
        <v>0</v>
      </c>
      <c r="E61" s="467" t="s">
        <v>129</v>
      </c>
      <c r="F61" s="467">
        <v>1679094.44</v>
      </c>
      <c r="G61" s="467">
        <v>1670856.31</v>
      </c>
      <c r="H61" s="467">
        <f t="shared" si="0"/>
        <v>11540.759999999776</v>
      </c>
      <c r="I61" s="467">
        <v>0</v>
      </c>
      <c r="J61" s="634"/>
      <c r="K61" s="634"/>
    </row>
    <row r="62" spans="1:11" s="461" customFormat="1" ht="16.2" thickBot="1">
      <c r="A62" s="751" t="s">
        <v>166</v>
      </c>
      <c r="B62" s="752"/>
      <c r="C62" s="465">
        <f t="shared" ref="C62:I62" si="1">C29+C44+C45+C46</f>
        <v>429305106.47000021</v>
      </c>
      <c r="D62" s="465">
        <f t="shared" si="1"/>
        <v>11996932.84</v>
      </c>
      <c r="E62" s="465">
        <f t="shared" si="1"/>
        <v>2790191000</v>
      </c>
      <c r="F62" s="465">
        <f t="shared" si="1"/>
        <v>3059264730.5799999</v>
      </c>
      <c r="G62" s="465">
        <f t="shared" si="1"/>
        <v>2962698883.5599999</v>
      </c>
      <c r="H62" s="465">
        <f t="shared" si="1"/>
        <v>513882088.38999987</v>
      </c>
      <c r="I62" s="464">
        <f t="shared" si="1"/>
        <v>8067.74</v>
      </c>
      <c r="J62" s="634"/>
      <c r="K62" s="634"/>
    </row>
    <row r="64" spans="1:11">
      <c r="A64" s="460"/>
      <c r="B64" s="460"/>
      <c r="C64" s="463"/>
      <c r="D64" s="463"/>
      <c r="E64" s="463"/>
      <c r="F64" s="463"/>
      <c r="G64" s="463"/>
      <c r="H64" s="463"/>
      <c r="I64" s="463"/>
    </row>
    <row r="65" spans="1:9" s="462" customFormat="1" ht="15.75" customHeight="1">
      <c r="A65" s="745" t="s">
        <v>99</v>
      </c>
      <c r="B65" s="745"/>
      <c r="C65" s="744" t="s">
        <v>638</v>
      </c>
      <c r="D65" s="744"/>
      <c r="E65" s="744"/>
      <c r="F65" s="459"/>
      <c r="H65" s="745" t="s">
        <v>100</v>
      </c>
      <c r="I65" s="745"/>
    </row>
    <row r="66" spans="1:9" s="461" customFormat="1">
      <c r="A66" s="458"/>
      <c r="B66" s="458"/>
      <c r="C66" s="744" t="s">
        <v>101</v>
      </c>
      <c r="D66" s="744"/>
      <c r="E66" s="744"/>
      <c r="F66" s="459"/>
      <c r="H66" s="459"/>
      <c r="I66" s="459"/>
    </row>
    <row r="67" spans="1:9" s="461" customFormat="1">
      <c r="A67" s="458"/>
      <c r="B67" s="458"/>
      <c r="C67" s="459"/>
      <c r="D67" s="459"/>
      <c r="E67" s="459"/>
      <c r="F67" s="459"/>
      <c r="H67" s="459"/>
      <c r="I67" s="459"/>
    </row>
    <row r="68" spans="1:9" s="461" customFormat="1">
      <c r="A68" s="745" t="s">
        <v>168</v>
      </c>
      <c r="B68" s="745"/>
      <c r="C68" s="744" t="s">
        <v>638</v>
      </c>
      <c r="D68" s="744"/>
      <c r="E68" s="744"/>
      <c r="F68" s="459"/>
      <c r="H68" s="745" t="s">
        <v>103</v>
      </c>
      <c r="I68" s="745"/>
    </row>
    <row r="69" spans="1:9" s="462" customFormat="1">
      <c r="A69" s="458"/>
      <c r="B69" s="458"/>
      <c r="C69" s="744" t="s">
        <v>101</v>
      </c>
      <c r="D69" s="744"/>
      <c r="E69" s="744"/>
      <c r="F69" s="459"/>
      <c r="G69" s="459"/>
      <c r="H69" s="459"/>
      <c r="I69" s="459"/>
    </row>
    <row r="70" spans="1:9" s="462" customFormat="1">
      <c r="A70" s="458"/>
      <c r="B70" s="458"/>
      <c r="C70" s="459"/>
      <c r="D70" s="459"/>
      <c r="E70" s="459"/>
      <c r="F70" s="459"/>
      <c r="G70" s="459"/>
      <c r="H70" s="459"/>
      <c r="I70" s="459"/>
    </row>
    <row r="71" spans="1:9" s="461" customFormat="1">
      <c r="A71" s="458"/>
      <c r="B71" s="458"/>
      <c r="C71" s="459"/>
      <c r="D71" s="459"/>
      <c r="E71" s="459"/>
      <c r="F71" s="459"/>
      <c r="G71" s="459"/>
    </row>
    <row r="72" spans="1:9" s="462" customFormat="1">
      <c r="A72" s="458"/>
      <c r="B72" s="458"/>
      <c r="C72" s="459"/>
      <c r="D72" s="459"/>
      <c r="E72" s="459"/>
      <c r="F72" s="459"/>
      <c r="G72" s="459"/>
    </row>
    <row r="73" spans="1:9" s="462" customFormat="1">
      <c r="A73" s="458"/>
      <c r="B73" s="458"/>
      <c r="C73" s="459"/>
      <c r="D73" s="459"/>
      <c r="E73" s="459"/>
      <c r="F73" s="459"/>
      <c r="G73" s="459"/>
    </row>
    <row r="74" spans="1:9" s="461" customFormat="1">
      <c r="A74" s="458"/>
      <c r="B74" s="458"/>
      <c r="C74" s="459"/>
      <c r="D74" s="459"/>
      <c r="E74" s="459"/>
      <c r="F74" s="459"/>
      <c r="G74" s="459"/>
    </row>
    <row r="75" spans="1:9" s="461" customFormat="1">
      <c r="A75" s="458"/>
      <c r="B75" s="458"/>
      <c r="C75" s="459"/>
      <c r="D75" s="459"/>
      <c r="E75" s="459"/>
      <c r="F75" s="459"/>
      <c r="G75" s="459"/>
      <c r="H75" s="459"/>
      <c r="I75" s="459"/>
    </row>
    <row r="76" spans="1:9" s="462" customFormat="1">
      <c r="A76" s="458"/>
      <c r="B76" s="458"/>
      <c r="C76" s="459"/>
      <c r="D76" s="459"/>
      <c r="E76" s="459"/>
      <c r="F76" s="459"/>
      <c r="G76" s="459"/>
      <c r="H76" s="459"/>
      <c r="I76" s="459"/>
    </row>
    <row r="77" spans="1:9" s="462" customFormat="1">
      <c r="A77" s="458"/>
      <c r="B77" s="458"/>
      <c r="C77" s="459"/>
      <c r="D77" s="459"/>
      <c r="E77" s="459"/>
      <c r="F77" s="459"/>
      <c r="G77" s="459"/>
      <c r="H77" s="459"/>
      <c r="I77" s="459"/>
    </row>
    <row r="78" spans="1:9" s="462" customFormat="1">
      <c r="A78" s="458"/>
      <c r="B78" s="458"/>
      <c r="C78" s="459"/>
      <c r="D78" s="459"/>
      <c r="E78" s="459"/>
      <c r="F78" s="459"/>
      <c r="G78" s="459"/>
      <c r="H78" s="459"/>
      <c r="I78" s="459"/>
    </row>
    <row r="79" spans="1:9" s="461" customFormat="1">
      <c r="A79" s="458"/>
      <c r="B79" s="458"/>
      <c r="C79" s="459"/>
      <c r="D79" s="459"/>
      <c r="E79" s="459"/>
      <c r="F79" s="459"/>
      <c r="G79" s="459"/>
      <c r="H79" s="459"/>
      <c r="I79" s="459"/>
    </row>
    <row r="80" spans="1:9" s="462" customFormat="1">
      <c r="A80" s="458"/>
      <c r="B80" s="458"/>
      <c r="C80" s="459"/>
      <c r="D80" s="459"/>
      <c r="E80" s="459"/>
      <c r="F80" s="459"/>
      <c r="G80" s="459"/>
      <c r="H80" s="459"/>
      <c r="I80" s="459"/>
    </row>
    <row r="81" spans="1:9" s="462" customFormat="1">
      <c r="A81" s="458"/>
      <c r="B81" s="458"/>
      <c r="C81" s="459"/>
      <c r="D81" s="459"/>
      <c r="E81" s="459"/>
      <c r="F81" s="459"/>
      <c r="G81" s="459"/>
      <c r="H81" s="459"/>
      <c r="I81" s="459"/>
    </row>
    <row r="82" spans="1:9" s="462" customFormat="1">
      <c r="A82" s="458"/>
      <c r="B82" s="458"/>
      <c r="C82" s="459"/>
      <c r="D82" s="459"/>
      <c r="E82" s="459"/>
      <c r="F82" s="459"/>
      <c r="G82" s="459"/>
      <c r="H82" s="459"/>
      <c r="I82" s="459"/>
    </row>
    <row r="83" spans="1:9" s="462" customFormat="1">
      <c r="A83" s="458"/>
      <c r="B83" s="458"/>
      <c r="C83" s="459"/>
      <c r="D83" s="459"/>
      <c r="E83" s="459"/>
      <c r="F83" s="459"/>
      <c r="G83" s="459"/>
      <c r="H83" s="459"/>
      <c r="I83" s="459"/>
    </row>
    <row r="84" spans="1:9" s="461" customFormat="1">
      <c r="A84" s="458"/>
      <c r="B84" s="458"/>
      <c r="C84" s="459"/>
      <c r="D84" s="459"/>
      <c r="E84" s="459"/>
      <c r="F84" s="459"/>
      <c r="G84" s="459"/>
      <c r="H84" s="459"/>
      <c r="I84" s="459"/>
    </row>
    <row r="85" spans="1:9" s="460" customFormat="1">
      <c r="A85" s="458"/>
      <c r="B85" s="458"/>
      <c r="C85" s="459"/>
      <c r="D85" s="459"/>
      <c r="E85" s="459"/>
      <c r="F85" s="459"/>
      <c r="G85" s="459"/>
      <c r="H85" s="459"/>
      <c r="I85" s="459"/>
    </row>
  </sheetData>
  <mergeCells count="37">
    <mergeCell ref="H65:I65"/>
    <mergeCell ref="A68:B68"/>
    <mergeCell ref="H68:I68"/>
    <mergeCell ref="A25:C25"/>
    <mergeCell ref="C65:E65"/>
    <mergeCell ref="C66:E66"/>
    <mergeCell ref="C69:E69"/>
    <mergeCell ref="C68:E68"/>
    <mergeCell ref="A23:B23"/>
    <mergeCell ref="A29:A33"/>
    <mergeCell ref="A34:A38"/>
    <mergeCell ref="A41:A43"/>
    <mergeCell ref="A62:B62"/>
    <mergeCell ref="A65:B65"/>
    <mergeCell ref="H10:I10"/>
    <mergeCell ref="A26:B26"/>
    <mergeCell ref="C26:D26"/>
    <mergeCell ref="E26:G26"/>
    <mergeCell ref="H26:I26"/>
    <mergeCell ref="A12:I12"/>
    <mergeCell ref="A13:I13"/>
    <mergeCell ref="A14:I14"/>
    <mergeCell ref="A15:I15"/>
    <mergeCell ref="A16:I16"/>
    <mergeCell ref="A18:I18"/>
    <mergeCell ref="A19:I19"/>
    <mergeCell ref="A21:I21"/>
    <mergeCell ref="A22:I22"/>
    <mergeCell ref="H6:I6"/>
    <mergeCell ref="H7:I7"/>
    <mergeCell ref="H8:I8"/>
    <mergeCell ref="H9:I9"/>
    <mergeCell ref="H1:I1"/>
    <mergeCell ref="H2:I2"/>
    <mergeCell ref="H3:I3"/>
    <mergeCell ref="H4:I4"/>
    <mergeCell ref="H5:I5"/>
  </mergeCells>
  <pageMargins left="0.51181102362204722" right="0.31496062992125984" top="0.55118110236220474" bottom="0.15748031496062992" header="0.31496062992125984" footer="0.31496062992125984"/>
  <pageSetup paperSize="9" scale="39" orientation="landscape" r:id="rId1"/>
  <headerFooter>
    <oddHeader>&amp;C4</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CA774-8E7D-481F-B994-290B6E48F3BE}">
  <sheetPr>
    <pageSetUpPr fitToPage="1"/>
  </sheetPr>
  <dimension ref="A1:U176"/>
  <sheetViews>
    <sheetView view="pageBreakPreview" topLeftCell="A145" zoomScale="40" zoomScaleNormal="65" zoomScaleSheetLayoutView="40" workbookViewId="0">
      <selection activeCell="A10" sqref="A10:O10"/>
    </sheetView>
  </sheetViews>
  <sheetFormatPr defaultColWidth="8.88671875" defaultRowHeight="22.8"/>
  <cols>
    <col min="1" max="1" width="10.21875" style="243" customWidth="1"/>
    <col min="2" max="2" width="49.44140625" style="242" customWidth="1"/>
    <col min="3" max="3" width="22.88671875" style="242" customWidth="1"/>
    <col min="4" max="4" width="24.88671875" style="242" customWidth="1"/>
    <col min="5" max="5" width="27.33203125" style="242" customWidth="1"/>
    <col min="6" max="6" width="28.6640625" style="242" bestFit="1" customWidth="1"/>
    <col min="7" max="7" width="19.21875" style="242" customWidth="1"/>
    <col min="8" max="8" width="25" style="242" customWidth="1"/>
    <col min="9" max="10" width="28.33203125" style="242" customWidth="1"/>
    <col min="11" max="11" width="28.88671875" style="242" customWidth="1"/>
    <col min="12" max="12" width="29" style="242" customWidth="1"/>
    <col min="13" max="13" width="26" style="242" customWidth="1"/>
    <col min="14" max="14" width="19.6640625" style="242" customWidth="1"/>
    <col min="15" max="15" width="26.109375" style="242" customWidth="1"/>
    <col min="16" max="16" width="34.6640625" style="242" customWidth="1"/>
    <col min="17" max="17" width="20.33203125" style="242" customWidth="1"/>
    <col min="18" max="18" width="23.88671875" style="242" customWidth="1"/>
    <col min="19" max="19" width="15.6640625" style="242" customWidth="1"/>
    <col min="20" max="20" width="38.6640625" style="242" customWidth="1"/>
    <col min="21" max="16384" width="8.88671875" style="242"/>
  </cols>
  <sheetData>
    <row r="1" spans="1:19" s="379" customFormat="1" ht="24" customHeight="1">
      <c r="A1" s="392"/>
      <c r="B1" s="387"/>
      <c r="C1" s="253"/>
      <c r="D1" s="253"/>
      <c r="E1" s="253"/>
      <c r="F1" s="242"/>
      <c r="G1" s="242"/>
      <c r="H1" s="242"/>
      <c r="I1" s="253"/>
      <c r="J1" s="253"/>
      <c r="M1" s="391" t="s">
        <v>169</v>
      </c>
      <c r="N1" s="391"/>
      <c r="O1" s="242"/>
      <c r="P1" s="242"/>
      <c r="Q1" s="242"/>
    </row>
    <row r="2" spans="1:19" s="379" customFormat="1" ht="23.4">
      <c r="A2" s="388"/>
      <c r="B2" s="387"/>
      <c r="C2" s="253"/>
      <c r="D2" s="253"/>
      <c r="E2" s="253"/>
      <c r="F2" s="242"/>
      <c r="G2" s="242"/>
      <c r="H2" s="242"/>
      <c r="I2" s="253"/>
      <c r="J2" s="253"/>
      <c r="M2" s="391" t="s">
        <v>170</v>
      </c>
      <c r="N2" s="391"/>
      <c r="O2" s="242"/>
      <c r="P2" s="242"/>
      <c r="Q2" s="242"/>
    </row>
    <row r="3" spans="1:19" s="379" customFormat="1" ht="23.4">
      <c r="A3" s="392"/>
      <c r="B3" s="387"/>
      <c r="C3" s="242"/>
      <c r="D3" s="242"/>
      <c r="E3" s="242"/>
      <c r="F3" s="242"/>
      <c r="G3" s="242"/>
      <c r="H3" s="242"/>
      <c r="I3" s="242"/>
      <c r="J3" s="242"/>
      <c r="M3" s="391" t="s">
        <v>171</v>
      </c>
      <c r="N3" s="391"/>
      <c r="O3" s="242"/>
      <c r="P3" s="242"/>
      <c r="Q3" s="242"/>
    </row>
    <row r="4" spans="1:19" s="379" customFormat="1" ht="23.4">
      <c r="A4" s="388"/>
      <c r="B4" s="387"/>
      <c r="C4" s="242"/>
      <c r="D4" s="242"/>
      <c r="E4" s="242"/>
      <c r="F4" s="242"/>
      <c r="G4" s="242"/>
      <c r="H4" s="242"/>
      <c r="I4" s="242"/>
      <c r="J4" s="242"/>
      <c r="M4" s="391" t="s">
        <v>107</v>
      </c>
      <c r="N4" s="391"/>
      <c r="O4" s="242"/>
      <c r="P4" s="242"/>
      <c r="Q4" s="242"/>
    </row>
    <row r="5" spans="1:19" s="379" customFormat="1" ht="23.4">
      <c r="A5" s="388"/>
      <c r="B5" s="387"/>
      <c r="C5" s="242"/>
      <c r="D5" s="242"/>
      <c r="E5" s="242"/>
      <c r="F5" s="242"/>
      <c r="G5" s="242"/>
      <c r="H5" s="242"/>
      <c r="I5" s="242"/>
      <c r="J5" s="242"/>
      <c r="K5" s="242"/>
      <c r="L5" s="391"/>
      <c r="M5" s="242" t="s">
        <v>108</v>
      </c>
      <c r="N5" s="242"/>
      <c r="O5" s="242"/>
      <c r="P5" s="242"/>
      <c r="Q5" s="242"/>
    </row>
    <row r="6" spans="1:19" s="379" customFormat="1" ht="23.4">
      <c r="A6" s="388"/>
      <c r="B6" s="387"/>
      <c r="C6" s="242"/>
      <c r="D6" s="242"/>
      <c r="E6" s="242"/>
      <c r="F6" s="242"/>
      <c r="G6" s="635"/>
      <c r="H6" s="635"/>
      <c r="I6" s="635"/>
      <c r="J6" s="242"/>
      <c r="K6" s="242"/>
      <c r="L6" s="391"/>
      <c r="M6" s="805"/>
      <c r="N6" s="806"/>
      <c r="O6" s="806"/>
      <c r="P6" s="390"/>
      <c r="Q6" s="242"/>
    </row>
    <row r="7" spans="1:19" s="379" customFormat="1" ht="23.4">
      <c r="A7" s="807" t="s">
        <v>0</v>
      </c>
      <c r="B7" s="763"/>
      <c r="C7" s="763"/>
      <c r="D7" s="763"/>
      <c r="E7" s="763"/>
      <c r="F7" s="763"/>
      <c r="G7" s="763"/>
      <c r="H7" s="763"/>
      <c r="I7" s="763"/>
      <c r="J7" s="763"/>
      <c r="K7" s="763"/>
      <c r="L7" s="763"/>
      <c r="M7" s="763"/>
      <c r="N7" s="763"/>
      <c r="O7" s="763"/>
      <c r="P7" s="253"/>
      <c r="Q7" s="389"/>
    </row>
    <row r="8" spans="1:19" s="379" customFormat="1" ht="23.4">
      <c r="A8" s="802" t="s">
        <v>21</v>
      </c>
      <c r="B8" s="802"/>
      <c r="C8" s="802"/>
      <c r="D8" s="802"/>
      <c r="E8" s="802"/>
      <c r="F8" s="802"/>
      <c r="G8" s="802"/>
      <c r="H8" s="802"/>
      <c r="I8" s="802"/>
      <c r="J8" s="802"/>
      <c r="K8" s="802"/>
      <c r="L8" s="802"/>
      <c r="M8" s="802"/>
      <c r="N8" s="802"/>
      <c r="O8" s="802"/>
      <c r="P8" s="383"/>
      <c r="Q8" s="383"/>
    </row>
    <row r="9" spans="1:19" s="379" customFormat="1" ht="6.75" customHeight="1">
      <c r="A9" s="388"/>
      <c r="B9" s="387"/>
      <c r="C9" s="242"/>
      <c r="D9" s="242"/>
      <c r="E9" s="242"/>
      <c r="F9" s="242"/>
      <c r="G9" s="242"/>
      <c r="H9" s="242"/>
      <c r="I9" s="242"/>
      <c r="J9" s="242"/>
      <c r="K9" s="242"/>
      <c r="L9" s="242"/>
      <c r="M9" s="242"/>
      <c r="N9" s="242"/>
      <c r="O9" s="242"/>
      <c r="P9" s="242"/>
      <c r="Q9" s="242"/>
    </row>
    <row r="10" spans="1:19" s="379" customFormat="1" ht="23.4">
      <c r="A10" s="807" t="s">
        <v>172</v>
      </c>
      <c r="B10" s="807"/>
      <c r="C10" s="807"/>
      <c r="D10" s="807"/>
      <c r="E10" s="807"/>
      <c r="F10" s="807"/>
      <c r="G10" s="807"/>
      <c r="H10" s="807"/>
      <c r="I10" s="807"/>
      <c r="J10" s="807"/>
      <c r="K10" s="807"/>
      <c r="L10" s="807"/>
      <c r="M10" s="807"/>
      <c r="N10" s="807"/>
      <c r="O10" s="804"/>
      <c r="P10" s="383"/>
      <c r="Q10" s="383"/>
    </row>
    <row r="11" spans="1:19" s="379" customFormat="1" ht="10.5" customHeight="1">
      <c r="A11" s="385"/>
      <c r="B11" s="386"/>
      <c r="C11" s="386"/>
      <c r="D11" s="386"/>
      <c r="E11" s="386"/>
      <c r="F11" s="386"/>
      <c r="G11" s="386"/>
      <c r="H11" s="386"/>
      <c r="I11" s="386"/>
      <c r="J11" s="386"/>
      <c r="K11" s="386"/>
      <c r="L11" s="386"/>
      <c r="M11" s="386"/>
      <c r="N11" s="386"/>
      <c r="O11" s="383"/>
      <c r="P11" s="383"/>
      <c r="Q11" s="383"/>
    </row>
    <row r="12" spans="1:19" s="379" customFormat="1" ht="23.4">
      <c r="A12" s="802" t="s">
        <v>173</v>
      </c>
      <c r="B12" s="802"/>
      <c r="C12" s="802"/>
      <c r="D12" s="802"/>
      <c r="E12" s="802"/>
      <c r="F12" s="802"/>
      <c r="G12" s="802"/>
      <c r="H12" s="802"/>
      <c r="I12" s="802"/>
      <c r="J12" s="802"/>
      <c r="K12" s="802"/>
      <c r="L12" s="802"/>
      <c r="M12" s="802"/>
      <c r="N12" s="802"/>
      <c r="O12" s="804"/>
      <c r="P12" s="383"/>
      <c r="Q12" s="383"/>
    </row>
    <row r="13" spans="1:19" s="379" customFormat="1" ht="7.5" customHeight="1">
      <c r="A13" s="385"/>
      <c r="B13" s="384"/>
      <c r="C13" s="384"/>
      <c r="D13" s="384"/>
      <c r="E13" s="384"/>
      <c r="F13" s="384"/>
      <c r="G13" s="384"/>
      <c r="H13" s="384"/>
      <c r="I13" s="384"/>
      <c r="J13" s="384"/>
      <c r="K13" s="384"/>
      <c r="L13" s="384"/>
      <c r="M13" s="384"/>
      <c r="N13" s="384"/>
      <c r="O13" s="384"/>
      <c r="P13" s="384"/>
      <c r="Q13" s="384"/>
    </row>
    <row r="14" spans="1:19" s="379" customFormat="1" ht="23.4">
      <c r="A14" s="802" t="s">
        <v>174</v>
      </c>
      <c r="B14" s="802"/>
      <c r="C14" s="802"/>
      <c r="D14" s="802"/>
      <c r="E14" s="802"/>
      <c r="F14" s="802"/>
      <c r="G14" s="802"/>
      <c r="H14" s="802"/>
      <c r="I14" s="802"/>
      <c r="J14" s="802"/>
      <c r="K14" s="802"/>
      <c r="L14" s="802"/>
      <c r="M14" s="802"/>
      <c r="N14" s="802"/>
      <c r="O14" s="804"/>
      <c r="P14" s="383"/>
      <c r="Q14" s="383"/>
    </row>
    <row r="15" spans="1:19" s="379" customFormat="1" ht="23.4">
      <c r="A15" s="802" t="s">
        <v>25</v>
      </c>
      <c r="B15" s="802"/>
      <c r="C15" s="802"/>
      <c r="D15" s="802"/>
      <c r="E15" s="802"/>
      <c r="F15" s="802"/>
      <c r="G15" s="802"/>
      <c r="H15" s="802"/>
      <c r="I15" s="802"/>
      <c r="J15" s="802"/>
      <c r="K15" s="802"/>
      <c r="L15" s="802"/>
      <c r="M15" s="802"/>
      <c r="N15" s="802"/>
      <c r="O15" s="802"/>
      <c r="P15" s="384"/>
      <c r="Q15" s="384"/>
    </row>
    <row r="16" spans="1:19" s="379" customFormat="1" ht="23.4">
      <c r="A16" s="808" t="s">
        <v>4</v>
      </c>
      <c r="B16" s="808"/>
      <c r="C16" s="808"/>
      <c r="D16" s="808"/>
      <c r="E16" s="808"/>
      <c r="F16" s="808"/>
      <c r="G16" s="808"/>
      <c r="H16" s="808"/>
      <c r="I16" s="808"/>
      <c r="J16" s="808"/>
      <c r="K16" s="808"/>
      <c r="L16" s="808"/>
      <c r="M16" s="808"/>
      <c r="N16" s="808"/>
      <c r="O16" s="804"/>
      <c r="P16" s="383"/>
      <c r="Q16" s="383"/>
      <c r="R16" s="242"/>
      <c r="S16" s="242"/>
    </row>
    <row r="17" spans="1:20" s="379" customFormat="1" ht="23.4">
      <c r="A17" s="802" t="s">
        <v>113</v>
      </c>
      <c r="B17" s="802"/>
      <c r="C17" s="802"/>
      <c r="D17" s="802"/>
      <c r="E17" s="802"/>
      <c r="F17" s="802"/>
      <c r="G17" s="802"/>
      <c r="H17" s="802"/>
      <c r="I17" s="802"/>
      <c r="J17" s="802"/>
      <c r="K17" s="802"/>
      <c r="L17" s="802"/>
      <c r="M17" s="802"/>
      <c r="N17" s="802"/>
      <c r="O17" s="804"/>
      <c r="P17" s="383"/>
      <c r="Q17" s="383"/>
      <c r="R17" s="242"/>
      <c r="S17" s="242"/>
    </row>
    <row r="18" spans="1:20" s="379" customFormat="1" ht="23.4">
      <c r="A18" s="809" t="s">
        <v>175</v>
      </c>
      <c r="B18" s="809"/>
      <c r="C18" s="809"/>
      <c r="D18" s="810"/>
      <c r="E18" s="382"/>
      <c r="F18" s="382"/>
      <c r="G18" s="382"/>
      <c r="H18" s="382"/>
      <c r="I18" s="382"/>
      <c r="J18" s="382"/>
      <c r="K18" s="382"/>
      <c r="L18" s="382"/>
      <c r="M18" s="382"/>
      <c r="O18" s="381" t="s">
        <v>115</v>
      </c>
      <c r="P18" s="381"/>
      <c r="Q18" s="381"/>
      <c r="R18" s="380"/>
      <c r="S18" s="380"/>
    </row>
    <row r="19" spans="1:20" s="373" customFormat="1" ht="44.25" customHeight="1">
      <c r="A19" s="799" t="s">
        <v>176</v>
      </c>
      <c r="B19" s="800"/>
      <c r="C19" s="799" t="s">
        <v>117</v>
      </c>
      <c r="D19" s="800"/>
      <c r="E19" s="786" t="s">
        <v>177</v>
      </c>
      <c r="F19" s="799" t="s">
        <v>178</v>
      </c>
      <c r="G19" s="811"/>
      <c r="H19" s="800"/>
      <c r="I19" s="786" t="s">
        <v>179</v>
      </c>
      <c r="J19" s="786" t="s">
        <v>180</v>
      </c>
      <c r="K19" s="786" t="s">
        <v>181</v>
      </c>
      <c r="L19" s="799" t="s">
        <v>178</v>
      </c>
      <c r="M19" s="800"/>
      <c r="N19" s="799" t="s">
        <v>119</v>
      </c>
      <c r="O19" s="800"/>
      <c r="P19" s="378"/>
      <c r="Q19" s="378"/>
    </row>
    <row r="20" spans="1:20" s="373" customFormat="1" ht="93" customHeight="1">
      <c r="A20" s="376" t="s">
        <v>31</v>
      </c>
      <c r="B20" s="377" t="s">
        <v>32</v>
      </c>
      <c r="C20" s="376" t="s">
        <v>182</v>
      </c>
      <c r="D20" s="376" t="s">
        <v>183</v>
      </c>
      <c r="E20" s="787"/>
      <c r="F20" s="376" t="s">
        <v>184</v>
      </c>
      <c r="G20" s="376" t="s">
        <v>185</v>
      </c>
      <c r="H20" s="376" t="s">
        <v>186</v>
      </c>
      <c r="I20" s="787"/>
      <c r="J20" s="803"/>
      <c r="K20" s="787"/>
      <c r="L20" s="376" t="s">
        <v>187</v>
      </c>
      <c r="M20" s="376" t="s">
        <v>188</v>
      </c>
      <c r="N20" s="376" t="s">
        <v>182</v>
      </c>
      <c r="O20" s="376" t="s">
        <v>183</v>
      </c>
      <c r="P20" s="375"/>
      <c r="Q20" s="374"/>
    </row>
    <row r="21" spans="1:20" s="369" customFormat="1" ht="24" customHeight="1">
      <c r="A21" s="371">
        <v>1</v>
      </c>
      <c r="B21" s="372"/>
      <c r="C21" s="371">
        <v>3</v>
      </c>
      <c r="D21" s="371">
        <v>4</v>
      </c>
      <c r="E21" s="371">
        <v>5</v>
      </c>
      <c r="F21" s="371">
        <v>6</v>
      </c>
      <c r="G21" s="371">
        <v>7</v>
      </c>
      <c r="H21" s="371">
        <v>8</v>
      </c>
      <c r="I21" s="371">
        <v>9</v>
      </c>
      <c r="J21" s="371">
        <v>10</v>
      </c>
      <c r="K21" s="371">
        <v>11</v>
      </c>
      <c r="L21" s="371">
        <v>12</v>
      </c>
      <c r="M21" s="371">
        <v>13</v>
      </c>
      <c r="N21" s="371">
        <v>14</v>
      </c>
      <c r="O21" s="371">
        <v>15</v>
      </c>
      <c r="P21" s="370"/>
      <c r="Q21" s="370"/>
    </row>
    <row r="22" spans="1:20" s="255" customFormat="1" ht="60.75" customHeight="1">
      <c r="A22" s="641"/>
      <c r="B22" s="642" t="s">
        <v>189</v>
      </c>
      <c r="C22" s="368">
        <f t="shared" ref="C22:O22" si="0">SUM(C23+C30+C40+C47+C48+C123+C144)</f>
        <v>14770.51</v>
      </c>
      <c r="D22" s="368">
        <f t="shared" si="0"/>
        <v>231491115.78000003</v>
      </c>
      <c r="E22" s="368">
        <f t="shared" si="0"/>
        <v>2898189497.0800004</v>
      </c>
      <c r="F22" s="368">
        <f t="shared" si="0"/>
        <v>2790191000</v>
      </c>
      <c r="G22" s="368">
        <f t="shared" si="0"/>
        <v>0</v>
      </c>
      <c r="H22" s="368">
        <f t="shared" si="0"/>
        <v>107998497.08</v>
      </c>
      <c r="I22" s="368">
        <f t="shared" si="0"/>
        <v>2818253428.1800008</v>
      </c>
      <c r="J22" s="368">
        <f t="shared" si="0"/>
        <v>2807852139.0499997</v>
      </c>
      <c r="K22" s="368">
        <f t="shared" si="0"/>
        <v>2807852139.0499997</v>
      </c>
      <c r="L22" s="368">
        <f t="shared" si="0"/>
        <v>2704956506.71</v>
      </c>
      <c r="M22" s="368">
        <f t="shared" si="0"/>
        <v>102895632.34</v>
      </c>
      <c r="N22" s="368">
        <f t="shared" si="0"/>
        <v>11495.74</v>
      </c>
      <c r="O22" s="368">
        <f t="shared" si="0"/>
        <v>241889130.14000002</v>
      </c>
      <c r="P22" s="276"/>
      <c r="Q22" s="273"/>
      <c r="R22" s="275"/>
      <c r="S22" s="340"/>
      <c r="T22" s="276"/>
    </row>
    <row r="23" spans="1:20" s="258" customFormat="1" ht="69.75" customHeight="1">
      <c r="A23" s="796" t="s">
        <v>190</v>
      </c>
      <c r="B23" s="367" t="s">
        <v>191</v>
      </c>
      <c r="C23" s="366">
        <f>SUM(C24:C28)</f>
        <v>0</v>
      </c>
      <c r="D23" s="348">
        <f>SUM(D24+D25+D26+D27+D28)</f>
        <v>147064159.27999997</v>
      </c>
      <c r="E23" s="348">
        <f>SUM(E24:E29)</f>
        <v>1989896374.6600003</v>
      </c>
      <c r="F23" s="348">
        <f>SUM(F24:F29)</f>
        <v>1942635000</v>
      </c>
      <c r="G23" s="348">
        <f>SUM(G24:G28)</f>
        <v>0</v>
      </c>
      <c r="H23" s="348">
        <f>SUM(H24:H29)</f>
        <v>47261374.660000004</v>
      </c>
      <c r="I23" s="348">
        <f t="shared" ref="I23:N23" si="1">SUM(I24:I28)</f>
        <v>1933800412.3200002</v>
      </c>
      <c r="J23" s="348">
        <f t="shared" si="1"/>
        <v>1920866695.45</v>
      </c>
      <c r="K23" s="348">
        <f t="shared" si="1"/>
        <v>1920866695.45</v>
      </c>
      <c r="L23" s="348">
        <f t="shared" si="1"/>
        <v>1875089055.9499998</v>
      </c>
      <c r="M23" s="348">
        <f t="shared" si="1"/>
        <v>45777639.5</v>
      </c>
      <c r="N23" s="348">
        <f t="shared" si="1"/>
        <v>0</v>
      </c>
      <c r="O23" s="348">
        <f t="shared" ref="O23:O28" si="2">SUM(D23+I23-K23+N23-C23)</f>
        <v>159997876.1500001</v>
      </c>
      <c r="P23" s="276"/>
      <c r="Q23" s="273"/>
      <c r="R23" s="275"/>
      <c r="S23" s="268"/>
      <c r="T23" s="271"/>
    </row>
    <row r="24" spans="1:20" s="258" customFormat="1" ht="50.1" customHeight="1">
      <c r="A24" s="797"/>
      <c r="B24" s="365" t="s">
        <v>192</v>
      </c>
      <c r="C24" s="363">
        <v>0</v>
      </c>
      <c r="D24" s="330">
        <v>55412971.460000038</v>
      </c>
      <c r="E24" s="362">
        <f t="shared" ref="E24:E29" si="3">SUM(F24:H24)</f>
        <v>698523304.87</v>
      </c>
      <c r="F24" s="364">
        <v>682791458</v>
      </c>
      <c r="G24" s="330">
        <v>0</v>
      </c>
      <c r="H24" s="363">
        <v>15731846.870000001</v>
      </c>
      <c r="I24" s="330">
        <v>695151139.15999997</v>
      </c>
      <c r="J24" s="362">
        <v>698491232.63</v>
      </c>
      <c r="K24" s="364">
        <f>SUM(L24:M24)</f>
        <v>698491232.63</v>
      </c>
      <c r="L24" s="330">
        <v>682759385.75999999</v>
      </c>
      <c r="M24" s="330">
        <v>15731846.869999999</v>
      </c>
      <c r="N24" s="330">
        <v>0</v>
      </c>
      <c r="O24" s="330">
        <f t="shared" si="2"/>
        <v>52072877.99000001</v>
      </c>
      <c r="P24" s="276"/>
      <c r="Q24" s="273"/>
      <c r="R24" s="275"/>
      <c r="S24" s="268"/>
      <c r="T24" s="271"/>
    </row>
    <row r="25" spans="1:20" s="258" customFormat="1" ht="50.1" customHeight="1">
      <c r="A25" s="797"/>
      <c r="B25" s="361" t="s">
        <v>193</v>
      </c>
      <c r="C25" s="360">
        <v>0</v>
      </c>
      <c r="D25" s="343">
        <v>42575168.470000029</v>
      </c>
      <c r="E25" s="343">
        <f t="shared" si="3"/>
        <v>534770211.72000003</v>
      </c>
      <c r="F25" s="271">
        <v>525825641</v>
      </c>
      <c r="G25" s="343">
        <v>0</v>
      </c>
      <c r="H25" s="360">
        <v>8944570.7200000007</v>
      </c>
      <c r="I25" s="343">
        <v>533703491.63</v>
      </c>
      <c r="J25" s="343">
        <v>525849149.18000001</v>
      </c>
      <c r="K25" s="271">
        <f>SUM(L25:M25)</f>
        <v>525849149.18000001</v>
      </c>
      <c r="L25" s="343">
        <v>516904578.45999998</v>
      </c>
      <c r="M25" s="343">
        <v>8944570.7200000007</v>
      </c>
      <c r="N25" s="343">
        <v>0</v>
      </c>
      <c r="O25" s="343">
        <f t="shared" si="2"/>
        <v>50429510.920000017</v>
      </c>
      <c r="P25" s="276"/>
      <c r="Q25" s="273"/>
      <c r="R25" s="275"/>
      <c r="S25" s="268"/>
      <c r="T25" s="271"/>
    </row>
    <row r="26" spans="1:20" s="258" customFormat="1" ht="50.1" customHeight="1">
      <c r="A26" s="797"/>
      <c r="B26" s="361" t="s">
        <v>194</v>
      </c>
      <c r="C26" s="360">
        <v>0</v>
      </c>
      <c r="D26" s="343">
        <v>21155013.769999892</v>
      </c>
      <c r="E26" s="343">
        <f t="shared" si="3"/>
        <v>285851990</v>
      </c>
      <c r="F26" s="271">
        <v>277794704</v>
      </c>
      <c r="G26" s="343">
        <v>0</v>
      </c>
      <c r="H26" s="360">
        <v>8057286</v>
      </c>
      <c r="I26" s="343">
        <v>281939998.66000003</v>
      </c>
      <c r="J26" s="343">
        <v>281209484.76999998</v>
      </c>
      <c r="K26" s="271">
        <f>SUM(L26:M26)</f>
        <v>281209484.76999998</v>
      </c>
      <c r="L26" s="343">
        <v>273152198.76999998</v>
      </c>
      <c r="M26" s="343">
        <v>8057286</v>
      </c>
      <c r="N26" s="343">
        <v>0</v>
      </c>
      <c r="O26" s="343">
        <f t="shared" si="2"/>
        <v>21885527.659999967</v>
      </c>
      <c r="P26" s="276"/>
      <c r="Q26" s="273"/>
      <c r="R26" s="275"/>
      <c r="S26" s="268"/>
      <c r="T26" s="271"/>
    </row>
    <row r="27" spans="1:20" s="258" customFormat="1" ht="50.1" customHeight="1">
      <c r="A27" s="797"/>
      <c r="B27" s="361" t="s">
        <v>195</v>
      </c>
      <c r="C27" s="360">
        <v>0</v>
      </c>
      <c r="D27" s="343">
        <v>13320472.560000001</v>
      </c>
      <c r="E27" s="343">
        <f t="shared" si="3"/>
        <v>221876292.38</v>
      </c>
      <c r="F27" s="271">
        <v>215332380</v>
      </c>
      <c r="G27" s="343">
        <v>0</v>
      </c>
      <c r="H27" s="360">
        <v>6543912.3799999999</v>
      </c>
      <c r="I27" s="343">
        <v>221882673.50999999</v>
      </c>
      <c r="J27" s="343">
        <v>216999203.97</v>
      </c>
      <c r="K27" s="271">
        <f>SUM(L27:M27)</f>
        <v>216999203.97</v>
      </c>
      <c r="L27" s="343">
        <v>210455291.59</v>
      </c>
      <c r="M27" s="343">
        <v>6543912.3799999999</v>
      </c>
      <c r="N27" s="343">
        <v>0</v>
      </c>
      <c r="O27" s="343">
        <f t="shared" si="2"/>
        <v>18203942.099999994</v>
      </c>
      <c r="P27" s="276"/>
      <c r="Q27" s="273"/>
      <c r="R27" s="275"/>
      <c r="S27" s="268"/>
      <c r="T27" s="271"/>
    </row>
    <row r="28" spans="1:20" s="258" customFormat="1" ht="50.1" customHeight="1">
      <c r="A28" s="797"/>
      <c r="B28" s="361" t="s">
        <v>196</v>
      </c>
      <c r="C28" s="360">
        <v>0</v>
      </c>
      <c r="D28" s="343">
        <v>14600533.020000011</v>
      </c>
      <c r="E28" s="343">
        <f t="shared" si="3"/>
        <v>202481488.53</v>
      </c>
      <c r="F28" s="271">
        <v>195981465</v>
      </c>
      <c r="G28" s="343">
        <v>0</v>
      </c>
      <c r="H28" s="360">
        <v>6500023.5300000003</v>
      </c>
      <c r="I28" s="343">
        <v>201123109.36000001</v>
      </c>
      <c r="J28" s="343">
        <v>198317624.90000001</v>
      </c>
      <c r="K28" s="271">
        <f>SUM(L28:M28)</f>
        <v>198317624.90000001</v>
      </c>
      <c r="L28" s="343">
        <v>191817601.37</v>
      </c>
      <c r="M28" s="343">
        <v>6500023.5300000003</v>
      </c>
      <c r="N28" s="343">
        <v>0</v>
      </c>
      <c r="O28" s="343">
        <f t="shared" si="2"/>
        <v>17406017.480000019</v>
      </c>
      <c r="P28" s="276"/>
      <c r="Q28" s="273"/>
      <c r="R28" s="275"/>
      <c r="S28" s="268"/>
      <c r="T28" s="271"/>
    </row>
    <row r="29" spans="1:20" s="258" customFormat="1" ht="69.599999999999994" customHeight="1">
      <c r="A29" s="645"/>
      <c r="B29" s="359" t="s">
        <v>197</v>
      </c>
      <c r="C29" s="352" t="s">
        <v>198</v>
      </c>
      <c r="D29" s="350" t="s">
        <v>198</v>
      </c>
      <c r="E29" s="329">
        <f t="shared" si="3"/>
        <v>46393087.159999996</v>
      </c>
      <c r="F29" s="358">
        <v>44909352</v>
      </c>
      <c r="G29" s="350" t="s">
        <v>198</v>
      </c>
      <c r="H29" s="352">
        <v>1483735.16</v>
      </c>
      <c r="I29" s="350" t="s">
        <v>198</v>
      </c>
      <c r="J29" s="350" t="s">
        <v>198</v>
      </c>
      <c r="K29" s="358" t="s">
        <v>198</v>
      </c>
      <c r="L29" s="350" t="s">
        <v>198</v>
      </c>
      <c r="M29" s="350" t="s">
        <v>198</v>
      </c>
      <c r="N29" s="350" t="s">
        <v>198</v>
      </c>
      <c r="O29" s="646" t="s">
        <v>198</v>
      </c>
      <c r="P29" s="276"/>
      <c r="Q29" s="273"/>
      <c r="R29" s="275"/>
      <c r="S29" s="268"/>
      <c r="T29" s="271"/>
    </row>
    <row r="30" spans="1:20" s="258" customFormat="1" ht="91.2">
      <c r="A30" s="647" t="s">
        <v>48</v>
      </c>
      <c r="B30" s="357" t="s">
        <v>199</v>
      </c>
      <c r="C30" s="356">
        <f>SUM(C31+C37+C38)</f>
        <v>0</v>
      </c>
      <c r="D30" s="318">
        <f t="shared" ref="D30:N30" si="4">SUM(D31+D37+D38+D39)</f>
        <v>58366034.130000018</v>
      </c>
      <c r="E30" s="355">
        <f t="shared" si="4"/>
        <v>555967000</v>
      </c>
      <c r="F30" s="355">
        <f t="shared" si="4"/>
        <v>530267000.00000006</v>
      </c>
      <c r="G30" s="355">
        <f t="shared" si="4"/>
        <v>0</v>
      </c>
      <c r="H30" s="355">
        <f t="shared" si="4"/>
        <v>25700000</v>
      </c>
      <c r="I30" s="355">
        <f t="shared" si="4"/>
        <v>548493785.52999997</v>
      </c>
      <c r="J30" s="355">
        <f t="shared" si="4"/>
        <v>554054647.59000003</v>
      </c>
      <c r="K30" s="317">
        <f t="shared" si="4"/>
        <v>554054647.59000003</v>
      </c>
      <c r="L30" s="317">
        <f t="shared" si="4"/>
        <v>528354647.59000003</v>
      </c>
      <c r="M30" s="317">
        <f t="shared" si="4"/>
        <v>25700000</v>
      </c>
      <c r="N30" s="317">
        <f t="shared" si="4"/>
        <v>0</v>
      </c>
      <c r="O30" s="322">
        <f t="shared" ref="O30:O39" si="5">SUM(D30+I30-K30+N30-C30)</f>
        <v>52805172.069999933</v>
      </c>
      <c r="P30" s="276"/>
      <c r="Q30" s="273"/>
      <c r="R30" s="275"/>
      <c r="S30" s="268"/>
      <c r="T30" s="271"/>
    </row>
    <row r="31" spans="1:20" s="298" customFormat="1" ht="99.75" customHeight="1">
      <c r="A31" s="788" t="s">
        <v>200</v>
      </c>
      <c r="B31" s="338" t="s">
        <v>201</v>
      </c>
      <c r="C31" s="277">
        <f t="shared" ref="C31:N31" si="6">SUM(C32:C36)</f>
        <v>0</v>
      </c>
      <c r="D31" s="277">
        <f t="shared" si="6"/>
        <v>53598913.460000023</v>
      </c>
      <c r="E31" s="277">
        <f t="shared" si="6"/>
        <v>483297000.00000006</v>
      </c>
      <c r="F31" s="277">
        <f t="shared" si="6"/>
        <v>457597000.00000006</v>
      </c>
      <c r="G31" s="277">
        <f t="shared" si="6"/>
        <v>0</v>
      </c>
      <c r="H31" s="277">
        <f t="shared" si="6"/>
        <v>25700000</v>
      </c>
      <c r="I31" s="277">
        <f t="shared" si="6"/>
        <v>477758978.14000005</v>
      </c>
      <c r="J31" s="277">
        <f t="shared" si="6"/>
        <v>483297000</v>
      </c>
      <c r="K31" s="277">
        <f t="shared" si="6"/>
        <v>483297000</v>
      </c>
      <c r="L31" s="277">
        <f t="shared" si="6"/>
        <v>457597000</v>
      </c>
      <c r="M31" s="277">
        <f t="shared" si="6"/>
        <v>25700000</v>
      </c>
      <c r="N31" s="277">
        <f t="shared" si="6"/>
        <v>0</v>
      </c>
      <c r="O31" s="277">
        <f t="shared" si="5"/>
        <v>48060891.600000083</v>
      </c>
      <c r="P31" s="276"/>
      <c r="Q31" s="273"/>
      <c r="R31" s="275"/>
      <c r="S31" s="268"/>
      <c r="T31" s="271"/>
    </row>
    <row r="32" spans="1:20" s="298" customFormat="1" ht="50.1" customHeight="1">
      <c r="A32" s="797"/>
      <c r="B32" s="294" t="s">
        <v>192</v>
      </c>
      <c r="C32" s="280">
        <v>0</v>
      </c>
      <c r="D32" s="280">
        <v>19573131.859999999</v>
      </c>
      <c r="E32" s="280">
        <f t="shared" ref="E32:E39" si="7">SUM(F32:H32)</f>
        <v>19573131.859999999</v>
      </c>
      <c r="F32" s="280">
        <v>19573131.859999999</v>
      </c>
      <c r="G32" s="280">
        <v>0</v>
      </c>
      <c r="H32" s="280">
        <v>0</v>
      </c>
      <c r="I32" s="280">
        <v>0</v>
      </c>
      <c r="J32" s="280">
        <v>19573131.859999999</v>
      </c>
      <c r="K32" s="280">
        <f t="shared" ref="K32:K39" si="8">SUM(L32:M32)</f>
        <v>19573131.859999999</v>
      </c>
      <c r="L32" s="280">
        <v>19573131.859999999</v>
      </c>
      <c r="M32" s="280">
        <v>0</v>
      </c>
      <c r="N32" s="280">
        <v>0</v>
      </c>
      <c r="O32" s="280">
        <f t="shared" si="5"/>
        <v>0</v>
      </c>
      <c r="P32" s="276"/>
      <c r="Q32" s="273"/>
      <c r="R32" s="275"/>
      <c r="S32" s="268"/>
      <c r="T32" s="271"/>
    </row>
    <row r="33" spans="1:21" s="298" customFormat="1" ht="50.1" customHeight="1">
      <c r="A33" s="797"/>
      <c r="B33" s="294" t="s">
        <v>193</v>
      </c>
      <c r="C33" s="280">
        <v>0</v>
      </c>
      <c r="D33" s="280">
        <v>14566711.930000022</v>
      </c>
      <c r="E33" s="280">
        <f t="shared" si="7"/>
        <v>444264798.47000003</v>
      </c>
      <c r="F33" s="280">
        <v>418564798.47000003</v>
      </c>
      <c r="G33" s="280">
        <v>0</v>
      </c>
      <c r="H33" s="280">
        <v>25700000</v>
      </c>
      <c r="I33" s="280">
        <v>477758978.14000005</v>
      </c>
      <c r="J33" s="280">
        <v>444264798.46999997</v>
      </c>
      <c r="K33" s="280">
        <f t="shared" si="8"/>
        <v>444264798.46999997</v>
      </c>
      <c r="L33" s="280">
        <v>418564798.46999997</v>
      </c>
      <c r="M33" s="280">
        <v>25700000</v>
      </c>
      <c r="N33" s="280">
        <v>0</v>
      </c>
      <c r="O33" s="280">
        <f t="shared" si="5"/>
        <v>48060891.600000083</v>
      </c>
      <c r="P33" s="276"/>
      <c r="Q33" s="273"/>
      <c r="R33" s="275"/>
      <c r="S33" s="268"/>
      <c r="T33" s="271"/>
    </row>
    <row r="34" spans="1:21" s="298" customFormat="1" ht="50.1" customHeight="1">
      <c r="A34" s="797"/>
      <c r="B34" s="294" t="s">
        <v>194</v>
      </c>
      <c r="C34" s="280">
        <v>0</v>
      </c>
      <c r="D34" s="280">
        <v>8422783.7300000042</v>
      </c>
      <c r="E34" s="280">
        <f t="shared" si="7"/>
        <v>8422783.7300000004</v>
      </c>
      <c r="F34" s="280">
        <v>8422783.7300000004</v>
      </c>
      <c r="G34" s="280">
        <v>0</v>
      </c>
      <c r="H34" s="280">
        <v>0</v>
      </c>
      <c r="I34" s="280">
        <v>0</v>
      </c>
      <c r="J34" s="280">
        <v>8422783.7300000004</v>
      </c>
      <c r="K34" s="280">
        <f t="shared" si="8"/>
        <v>8422783.7300000004</v>
      </c>
      <c r="L34" s="280">
        <v>8422783.7300000004</v>
      </c>
      <c r="M34" s="280">
        <v>0</v>
      </c>
      <c r="N34" s="280">
        <v>0</v>
      </c>
      <c r="O34" s="280">
        <f t="shared" si="5"/>
        <v>3.7252902984619141E-9</v>
      </c>
      <c r="P34" s="276"/>
      <c r="Q34" s="273"/>
      <c r="R34" s="275"/>
      <c r="S34" s="268"/>
      <c r="T34" s="271"/>
    </row>
    <row r="35" spans="1:21" s="298" customFormat="1" ht="50.1" customHeight="1">
      <c r="A35" s="797"/>
      <c r="B35" s="294" t="s">
        <v>195</v>
      </c>
      <c r="C35" s="280">
        <v>0</v>
      </c>
      <c r="D35" s="280">
        <v>6325524.5599999996</v>
      </c>
      <c r="E35" s="280">
        <f t="shared" si="7"/>
        <v>6325524.5599999996</v>
      </c>
      <c r="F35" s="280">
        <v>6325524.5599999996</v>
      </c>
      <c r="G35" s="280">
        <v>0</v>
      </c>
      <c r="H35" s="280">
        <v>0</v>
      </c>
      <c r="I35" s="280">
        <v>0</v>
      </c>
      <c r="J35" s="280">
        <v>6325524.5599999996</v>
      </c>
      <c r="K35" s="280">
        <f t="shared" si="8"/>
        <v>6325524.5599999996</v>
      </c>
      <c r="L35" s="280">
        <v>6325524.5599999996</v>
      </c>
      <c r="M35" s="280">
        <v>0</v>
      </c>
      <c r="N35" s="280">
        <v>0</v>
      </c>
      <c r="O35" s="280">
        <f t="shared" si="5"/>
        <v>0</v>
      </c>
      <c r="P35" s="276"/>
      <c r="Q35" s="273"/>
      <c r="R35" s="275"/>
      <c r="S35" s="268"/>
      <c r="T35" s="271"/>
    </row>
    <row r="36" spans="1:21" s="298" customFormat="1" ht="50.1" customHeight="1">
      <c r="A36" s="798"/>
      <c r="B36" s="306" t="s">
        <v>196</v>
      </c>
      <c r="C36" s="311">
        <v>0</v>
      </c>
      <c r="D36" s="311">
        <v>4710761.3799999952</v>
      </c>
      <c r="E36" s="311">
        <f t="shared" si="7"/>
        <v>4710761.38</v>
      </c>
      <c r="F36" s="311">
        <v>4710761.38</v>
      </c>
      <c r="G36" s="311">
        <v>0</v>
      </c>
      <c r="H36" s="311">
        <v>0</v>
      </c>
      <c r="I36" s="311">
        <v>0</v>
      </c>
      <c r="J36" s="311">
        <v>4710761.38</v>
      </c>
      <c r="K36" s="311">
        <f t="shared" si="8"/>
        <v>4710761.38</v>
      </c>
      <c r="L36" s="311">
        <v>4710761.38</v>
      </c>
      <c r="M36" s="311">
        <v>0</v>
      </c>
      <c r="N36" s="311">
        <v>0</v>
      </c>
      <c r="O36" s="311">
        <f t="shared" si="5"/>
        <v>-4.6566128730773926E-9</v>
      </c>
      <c r="P36" s="276"/>
      <c r="Q36" s="273"/>
      <c r="R36" s="275"/>
      <c r="S36" s="268"/>
      <c r="T36" s="271"/>
    </row>
    <row r="37" spans="1:21" s="300" customFormat="1" ht="82.5" customHeight="1">
      <c r="A37" s="648" t="s">
        <v>202</v>
      </c>
      <c r="B37" s="334" t="s">
        <v>203</v>
      </c>
      <c r="C37" s="277">
        <v>0</v>
      </c>
      <c r="D37" s="277">
        <v>3719615.39</v>
      </c>
      <c r="E37" s="277">
        <f t="shared" si="7"/>
        <v>52813000</v>
      </c>
      <c r="F37" s="277">
        <v>52813000</v>
      </c>
      <c r="G37" s="277">
        <v>0</v>
      </c>
      <c r="H37" s="277">
        <v>0</v>
      </c>
      <c r="I37" s="277">
        <v>53652953.759999998</v>
      </c>
      <c r="J37" s="277">
        <v>52812017.170000002</v>
      </c>
      <c r="K37" s="277">
        <f t="shared" si="8"/>
        <v>52812017.170000002</v>
      </c>
      <c r="L37" s="277">
        <v>52812017.170000002</v>
      </c>
      <c r="M37" s="277">
        <v>0</v>
      </c>
      <c r="N37" s="277">
        <v>0</v>
      </c>
      <c r="O37" s="277">
        <f t="shared" si="5"/>
        <v>4560551.9799999967</v>
      </c>
      <c r="P37" s="276"/>
      <c r="Q37" s="273"/>
      <c r="R37" s="275"/>
      <c r="S37" s="268"/>
      <c r="T37" s="271"/>
    </row>
    <row r="38" spans="1:21" s="300" customFormat="1" ht="75.75" customHeight="1">
      <c r="A38" s="649" t="s">
        <v>204</v>
      </c>
      <c r="B38" s="354" t="s">
        <v>205</v>
      </c>
      <c r="C38" s="317">
        <v>0</v>
      </c>
      <c r="D38" s="317">
        <v>875959.91</v>
      </c>
      <c r="E38" s="317">
        <f t="shared" si="7"/>
        <v>15627000</v>
      </c>
      <c r="F38" s="277">
        <v>15627000</v>
      </c>
      <c r="G38" s="317">
        <v>0</v>
      </c>
      <c r="H38" s="317">
        <v>0</v>
      </c>
      <c r="I38" s="317">
        <v>13170148.85</v>
      </c>
      <c r="J38" s="317">
        <v>14034457.41</v>
      </c>
      <c r="K38" s="317">
        <f t="shared" si="8"/>
        <v>14034457.41</v>
      </c>
      <c r="L38" s="317">
        <v>14034457.41</v>
      </c>
      <c r="M38" s="317">
        <v>0</v>
      </c>
      <c r="N38" s="317">
        <v>0</v>
      </c>
      <c r="O38" s="317">
        <f t="shared" si="5"/>
        <v>11651.349999999627</v>
      </c>
      <c r="P38" s="276"/>
      <c r="Q38" s="273"/>
      <c r="R38" s="275"/>
      <c r="S38" s="268"/>
      <c r="T38" s="271"/>
    </row>
    <row r="39" spans="1:21" s="300" customFormat="1" ht="75.75" customHeight="1">
      <c r="A39" s="649" t="s">
        <v>206</v>
      </c>
      <c r="B39" s="354" t="s">
        <v>207</v>
      </c>
      <c r="C39" s="283">
        <v>0</v>
      </c>
      <c r="D39" s="283">
        <v>171545.37</v>
      </c>
      <c r="E39" s="318">
        <f t="shared" si="7"/>
        <v>4230000</v>
      </c>
      <c r="F39" s="277">
        <v>4230000</v>
      </c>
      <c r="G39" s="318">
        <v>0</v>
      </c>
      <c r="H39" s="318">
        <v>0</v>
      </c>
      <c r="I39" s="318">
        <v>3911704.78</v>
      </c>
      <c r="J39" s="318">
        <v>3911173.01</v>
      </c>
      <c r="K39" s="317">
        <f t="shared" si="8"/>
        <v>3911173.01</v>
      </c>
      <c r="L39" s="318">
        <v>3911173.01</v>
      </c>
      <c r="M39" s="318">
        <v>0</v>
      </c>
      <c r="N39" s="318">
        <v>0</v>
      </c>
      <c r="O39" s="317">
        <f t="shared" si="5"/>
        <v>172077.14000000013</v>
      </c>
      <c r="P39" s="276"/>
      <c r="Q39" s="273"/>
      <c r="R39" s="275"/>
      <c r="S39" s="268"/>
      <c r="T39" s="271"/>
    </row>
    <row r="40" spans="1:21" s="255" customFormat="1" ht="80.25" customHeight="1">
      <c r="A40" s="796" t="s">
        <v>50</v>
      </c>
      <c r="B40" s="345" t="s">
        <v>208</v>
      </c>
      <c r="C40" s="282">
        <f>SUM(C41:C45)</f>
        <v>0</v>
      </c>
      <c r="D40" s="282">
        <f>SUM(D41:D45)</f>
        <v>11249158.670000006</v>
      </c>
      <c r="E40" s="282">
        <f t="shared" ref="E40:O40" si="9">SUM(E41:E46)</f>
        <v>115853100</v>
      </c>
      <c r="F40" s="282">
        <f t="shared" si="9"/>
        <v>114281000</v>
      </c>
      <c r="G40" s="282">
        <f t="shared" si="9"/>
        <v>0</v>
      </c>
      <c r="H40" s="282">
        <f t="shared" si="9"/>
        <v>1572100</v>
      </c>
      <c r="I40" s="282">
        <f t="shared" si="9"/>
        <v>111133292.03</v>
      </c>
      <c r="J40" s="282">
        <f t="shared" si="9"/>
        <v>109170267.92</v>
      </c>
      <c r="K40" s="282">
        <f t="shared" si="9"/>
        <v>109170267.92</v>
      </c>
      <c r="L40" s="282">
        <f t="shared" si="9"/>
        <v>107598167.92</v>
      </c>
      <c r="M40" s="282">
        <f t="shared" si="9"/>
        <v>1572100</v>
      </c>
      <c r="N40" s="282">
        <f t="shared" si="9"/>
        <v>0</v>
      </c>
      <c r="O40" s="282">
        <f t="shared" si="9"/>
        <v>13212182.779999997</v>
      </c>
      <c r="P40" s="276"/>
      <c r="Q40" s="273"/>
      <c r="R40" s="275"/>
      <c r="S40" s="268"/>
      <c r="T40" s="271"/>
    </row>
    <row r="41" spans="1:21" s="244" customFormat="1" ht="50.1" customHeight="1">
      <c r="A41" s="797"/>
      <c r="B41" s="296" t="s">
        <v>192</v>
      </c>
      <c r="C41" s="308">
        <v>0</v>
      </c>
      <c r="D41" s="308">
        <v>4135841.59</v>
      </c>
      <c r="E41" s="330">
        <f t="shared" ref="E41:E47" si="10">SUM(F41:H41)</f>
        <v>42510311</v>
      </c>
      <c r="F41" s="343">
        <v>41902911</v>
      </c>
      <c r="G41" s="330">
        <v>0</v>
      </c>
      <c r="H41" s="330">
        <v>607400</v>
      </c>
      <c r="I41" s="308">
        <v>41563502.119999997</v>
      </c>
      <c r="J41" s="308">
        <v>40828521.229999997</v>
      </c>
      <c r="K41" s="308">
        <f>SUM(L41:M41)</f>
        <v>40828521.229999997</v>
      </c>
      <c r="L41" s="308">
        <v>40221121.229999997</v>
      </c>
      <c r="M41" s="308">
        <v>607400</v>
      </c>
      <c r="N41" s="308">
        <v>0</v>
      </c>
      <c r="O41" s="308">
        <f>SUM(D41+I41-K41+N41-C41)</f>
        <v>4870822.4799999967</v>
      </c>
      <c r="P41" s="276"/>
      <c r="Q41" s="273"/>
      <c r="R41" s="275"/>
      <c r="S41" s="268"/>
      <c r="T41" s="271"/>
    </row>
    <row r="42" spans="1:21" s="244" customFormat="1" ht="50.1" customHeight="1">
      <c r="A42" s="797"/>
      <c r="B42" s="294" t="s">
        <v>193</v>
      </c>
      <c r="C42" s="280">
        <v>0</v>
      </c>
      <c r="D42" s="280">
        <v>2184628.2600000016</v>
      </c>
      <c r="E42" s="343">
        <f t="shared" si="10"/>
        <v>24046572</v>
      </c>
      <c r="F42" s="343">
        <v>23727972</v>
      </c>
      <c r="G42" s="343">
        <v>0</v>
      </c>
      <c r="H42" s="343">
        <v>318600</v>
      </c>
      <c r="I42" s="280">
        <v>23826572.689999998</v>
      </c>
      <c r="J42" s="280">
        <v>23282645.100000001</v>
      </c>
      <c r="K42" s="280">
        <f>SUM(L42:M42)</f>
        <v>23282645.100000001</v>
      </c>
      <c r="L42" s="280">
        <v>22964045.100000001</v>
      </c>
      <c r="M42" s="280">
        <v>318600</v>
      </c>
      <c r="N42" s="280">
        <v>0</v>
      </c>
      <c r="O42" s="280">
        <f>SUM(D42+I42-K42+N42-C42)</f>
        <v>2728555.8499999978</v>
      </c>
      <c r="P42" s="276"/>
      <c r="Q42" s="273"/>
      <c r="R42" s="275"/>
      <c r="S42" s="268"/>
      <c r="T42" s="271"/>
    </row>
    <row r="43" spans="1:21" s="244" customFormat="1" ht="50.1" customHeight="1">
      <c r="A43" s="797"/>
      <c r="B43" s="294" t="s">
        <v>194</v>
      </c>
      <c r="C43" s="280">
        <v>0</v>
      </c>
      <c r="D43" s="280">
        <v>3024258.1300000027</v>
      </c>
      <c r="E43" s="343">
        <f t="shared" si="10"/>
        <v>30494229</v>
      </c>
      <c r="F43" s="343">
        <v>30065629</v>
      </c>
      <c r="G43" s="343">
        <v>0</v>
      </c>
      <c r="H43" s="343">
        <v>428600</v>
      </c>
      <c r="I43" s="280">
        <v>28933889.350000001</v>
      </c>
      <c r="J43" s="280">
        <v>28780010.5</v>
      </c>
      <c r="K43" s="280">
        <f>SUM(L43:M43)</f>
        <v>28780010.5</v>
      </c>
      <c r="L43" s="280">
        <v>28351410.5</v>
      </c>
      <c r="M43" s="280">
        <v>428600</v>
      </c>
      <c r="N43" s="280">
        <v>0</v>
      </c>
      <c r="O43" s="280">
        <f>SUM(D43+I43-K43+N43-C43)</f>
        <v>3178136.9800000042</v>
      </c>
      <c r="P43" s="276"/>
      <c r="Q43" s="273"/>
      <c r="R43" s="275"/>
      <c r="S43" s="268"/>
      <c r="T43" s="271"/>
    </row>
    <row r="44" spans="1:21" s="244" customFormat="1" ht="50.1" customHeight="1">
      <c r="A44" s="797"/>
      <c r="B44" s="294" t="s">
        <v>195</v>
      </c>
      <c r="C44" s="280">
        <v>0</v>
      </c>
      <c r="D44" s="280">
        <v>1039258.24</v>
      </c>
      <c r="E44" s="343">
        <f t="shared" si="10"/>
        <v>8716487</v>
      </c>
      <c r="F44" s="343">
        <v>8606687</v>
      </c>
      <c r="G44" s="343">
        <v>0</v>
      </c>
      <c r="H44" s="343">
        <v>109800</v>
      </c>
      <c r="I44" s="280">
        <v>8718280.0899999999</v>
      </c>
      <c r="J44" s="280">
        <v>8410703.2799999993</v>
      </c>
      <c r="K44" s="280">
        <f>SUM(L44:M44)</f>
        <v>8410703.2800000012</v>
      </c>
      <c r="L44" s="280">
        <v>8300903.2800000003</v>
      </c>
      <c r="M44" s="280">
        <v>109800</v>
      </c>
      <c r="N44" s="280">
        <v>0</v>
      </c>
      <c r="O44" s="280">
        <f>SUM(D44+I44-K44+N44-C44)</f>
        <v>1346835.0499999989</v>
      </c>
      <c r="P44" s="276"/>
      <c r="Q44" s="273"/>
      <c r="R44" s="275"/>
      <c r="S44" s="268"/>
      <c r="T44" s="271"/>
    </row>
    <row r="45" spans="1:21" s="244" customFormat="1" ht="50.1" customHeight="1">
      <c r="A45" s="797"/>
      <c r="B45" s="294" t="s">
        <v>196</v>
      </c>
      <c r="C45" s="280">
        <v>0</v>
      </c>
      <c r="D45" s="280">
        <v>865172.45000000019</v>
      </c>
      <c r="E45" s="343">
        <f t="shared" si="10"/>
        <v>8154706</v>
      </c>
      <c r="F45" s="343">
        <v>8047006</v>
      </c>
      <c r="G45" s="343">
        <v>0</v>
      </c>
      <c r="H45" s="343">
        <v>107700</v>
      </c>
      <c r="I45" s="280">
        <v>8091047.7800000003</v>
      </c>
      <c r="J45" s="280">
        <v>7868387.8099999996</v>
      </c>
      <c r="K45" s="280">
        <f>SUM(L45:M45)</f>
        <v>7868387.8099999996</v>
      </c>
      <c r="L45" s="280">
        <v>7760687.8099999996</v>
      </c>
      <c r="M45" s="280">
        <v>107700</v>
      </c>
      <c r="N45" s="280">
        <v>0</v>
      </c>
      <c r="O45" s="280">
        <f>SUM(D45+I45-K45+N45-C45)</f>
        <v>1087832.4200000009</v>
      </c>
      <c r="P45" s="276"/>
      <c r="Q45" s="273"/>
      <c r="R45" s="275"/>
      <c r="S45" s="268"/>
      <c r="T45" s="271"/>
    </row>
    <row r="46" spans="1:21" s="244" customFormat="1" ht="99.6" customHeight="1">
      <c r="A46" s="644"/>
      <c r="B46" s="640" t="s">
        <v>209</v>
      </c>
      <c r="C46" s="350" t="s">
        <v>198</v>
      </c>
      <c r="D46" s="350" t="s">
        <v>198</v>
      </c>
      <c r="E46" s="329">
        <f t="shared" si="10"/>
        <v>1930795</v>
      </c>
      <c r="F46" s="329">
        <v>1930795</v>
      </c>
      <c r="G46" s="353" t="s">
        <v>198</v>
      </c>
      <c r="H46" s="352" t="s">
        <v>198</v>
      </c>
      <c r="I46" s="293" t="s">
        <v>198</v>
      </c>
      <c r="J46" s="351" t="s">
        <v>198</v>
      </c>
      <c r="K46" s="350" t="s">
        <v>198</v>
      </c>
      <c r="L46" s="350" t="s">
        <v>198</v>
      </c>
      <c r="M46" s="293" t="s">
        <v>198</v>
      </c>
      <c r="N46" s="293" t="s">
        <v>198</v>
      </c>
      <c r="O46" s="350" t="s">
        <v>198</v>
      </c>
      <c r="P46" s="276"/>
      <c r="Q46" s="273"/>
      <c r="R46" s="275"/>
      <c r="S46" s="268"/>
      <c r="T46" s="271"/>
    </row>
    <row r="47" spans="1:21" s="258" customFormat="1" ht="64.5" customHeight="1">
      <c r="A47" s="643" t="s">
        <v>52</v>
      </c>
      <c r="B47" s="349" t="s">
        <v>210</v>
      </c>
      <c r="C47" s="348">
        <v>0</v>
      </c>
      <c r="D47" s="348">
        <v>889254.86</v>
      </c>
      <c r="E47" s="348">
        <f t="shared" si="10"/>
        <v>17510000</v>
      </c>
      <c r="F47" s="348">
        <v>17210000</v>
      </c>
      <c r="G47" s="348">
        <v>0</v>
      </c>
      <c r="H47" s="348">
        <v>300000</v>
      </c>
      <c r="I47" s="348">
        <v>17240100.109999999</v>
      </c>
      <c r="J47" s="348">
        <v>17391470.620000001</v>
      </c>
      <c r="K47" s="348">
        <f>SUM(L47:M47)</f>
        <v>17391470.619999997</v>
      </c>
      <c r="L47" s="348">
        <v>17091472.829999998</v>
      </c>
      <c r="M47" s="348">
        <v>299997.78999999998</v>
      </c>
      <c r="N47" s="348">
        <v>0</v>
      </c>
      <c r="O47" s="348">
        <f>SUM(D47+I47-K47+N47-C47)</f>
        <v>737884.35000000149</v>
      </c>
      <c r="P47" s="276"/>
      <c r="Q47" s="273"/>
      <c r="R47" s="275"/>
      <c r="S47" s="268"/>
      <c r="T47" s="271"/>
    </row>
    <row r="48" spans="1:21" s="258" customFormat="1" ht="89.25" customHeight="1">
      <c r="A48" s="650" t="s">
        <v>73</v>
      </c>
      <c r="B48" s="347" t="s">
        <v>211</v>
      </c>
      <c r="C48" s="282">
        <f>SUM(C49+C55+C61+C67+C73+C79+C87+C97+C103+C104+C118+C121+C122)</f>
        <v>0</v>
      </c>
      <c r="D48" s="282">
        <f>SUM(D49+D55+D61+D67+D73+D79+D87+D97+D103+D104+D118+D121+D122)</f>
        <v>12688306.199999996</v>
      </c>
      <c r="E48" s="282">
        <f>SUM(E49+E55+E61+E67+E73+E79+E87+E97+E103+E104+E118+E121+E122)</f>
        <v>185206022.42000002</v>
      </c>
      <c r="F48" s="282">
        <f>SUM(F49+F55+F61+F67+F73+F79+F87+F97+F103+F104+F118+F121+F122)</f>
        <v>152041000</v>
      </c>
      <c r="G48" s="282">
        <f>SUM(G49+G55+G61+G67+G73+G79+G87+G97+G103+G104+G118+G121)</f>
        <v>0</v>
      </c>
      <c r="H48" s="282">
        <f t="shared" ref="H48:O48" si="11">SUM(H49+H55+H61+H67+H73+H79+H87+H97+H103+H104+H118+H121+H122)</f>
        <v>33165022.420000002</v>
      </c>
      <c r="I48" s="282">
        <f t="shared" si="11"/>
        <v>176048438.39000002</v>
      </c>
      <c r="J48" s="282">
        <f t="shared" si="11"/>
        <v>174875919.09999999</v>
      </c>
      <c r="K48" s="282">
        <f t="shared" si="11"/>
        <v>174875919.09999999</v>
      </c>
      <c r="L48" s="282">
        <f t="shared" si="11"/>
        <v>145330024.05000001</v>
      </c>
      <c r="M48" s="282">
        <f t="shared" si="11"/>
        <v>29545895.050000001</v>
      </c>
      <c r="N48" s="282">
        <f t="shared" si="11"/>
        <v>0</v>
      </c>
      <c r="O48" s="282">
        <f t="shared" si="11"/>
        <v>13860825.489999991</v>
      </c>
      <c r="P48" s="276"/>
      <c r="Q48" s="273"/>
      <c r="R48" s="275"/>
      <c r="S48" s="268"/>
      <c r="T48" s="271"/>
      <c r="U48" s="268"/>
    </row>
    <row r="49" spans="1:21" s="300" customFormat="1" ht="91.2">
      <c r="A49" s="801" t="s">
        <v>212</v>
      </c>
      <c r="B49" s="338" t="s">
        <v>213</v>
      </c>
      <c r="C49" s="277">
        <f t="shared" ref="C49:N49" si="12">SUM(C50:C54)</f>
        <v>0</v>
      </c>
      <c r="D49" s="277">
        <f t="shared" si="12"/>
        <v>260850.22999999998</v>
      </c>
      <c r="E49" s="277">
        <f t="shared" si="12"/>
        <v>5992300</v>
      </c>
      <c r="F49" s="277">
        <f t="shared" si="12"/>
        <v>5898800</v>
      </c>
      <c r="G49" s="277">
        <f t="shared" si="12"/>
        <v>0</v>
      </c>
      <c r="H49" s="277">
        <f t="shared" si="12"/>
        <v>93500</v>
      </c>
      <c r="I49" s="277">
        <f t="shared" si="12"/>
        <v>5797948.6200000001</v>
      </c>
      <c r="J49" s="277">
        <f t="shared" si="12"/>
        <v>5475174.3700000001</v>
      </c>
      <c r="K49" s="277">
        <f t="shared" si="12"/>
        <v>5475174.3700000001</v>
      </c>
      <c r="L49" s="277">
        <f t="shared" si="12"/>
        <v>5381674.3700000001</v>
      </c>
      <c r="M49" s="277">
        <f t="shared" si="12"/>
        <v>93500</v>
      </c>
      <c r="N49" s="277">
        <f t="shared" si="12"/>
        <v>0</v>
      </c>
      <c r="O49" s="322">
        <f t="shared" ref="O49:O87" si="13">SUM(D49+I49-K49+N49-C49)</f>
        <v>583624.47999999952</v>
      </c>
      <c r="P49" s="276"/>
      <c r="Q49" s="273"/>
      <c r="R49" s="275"/>
      <c r="S49" s="268"/>
      <c r="T49" s="271"/>
      <c r="U49" s="337"/>
    </row>
    <row r="50" spans="1:21" s="258" customFormat="1" ht="50.1" customHeight="1">
      <c r="A50" s="797"/>
      <c r="B50" s="296" t="s">
        <v>192</v>
      </c>
      <c r="C50" s="308">
        <v>0</v>
      </c>
      <c r="D50" s="308">
        <v>81228.19</v>
      </c>
      <c r="E50" s="308">
        <f>SUM(F50:H50)</f>
        <v>1942100</v>
      </c>
      <c r="F50" s="308">
        <v>1910500</v>
      </c>
      <c r="G50" s="308">
        <v>0</v>
      </c>
      <c r="H50" s="308">
        <v>31600</v>
      </c>
      <c r="I50" s="308">
        <v>1878211.14</v>
      </c>
      <c r="J50" s="308">
        <v>1766487.13</v>
      </c>
      <c r="K50" s="308">
        <f>SUM(L50:M50)</f>
        <v>1766487.13</v>
      </c>
      <c r="L50" s="308">
        <v>1734887.13</v>
      </c>
      <c r="M50" s="308">
        <v>31600</v>
      </c>
      <c r="N50" s="308">
        <v>0</v>
      </c>
      <c r="O50" s="308">
        <f t="shared" si="13"/>
        <v>192952.19999999995</v>
      </c>
      <c r="P50" s="276"/>
      <c r="Q50" s="273"/>
      <c r="R50" s="275"/>
      <c r="S50" s="268"/>
      <c r="T50" s="271"/>
      <c r="U50" s="268"/>
    </row>
    <row r="51" spans="1:21" s="258" customFormat="1" ht="50.1" customHeight="1">
      <c r="A51" s="797"/>
      <c r="B51" s="294" t="s">
        <v>193</v>
      </c>
      <c r="C51" s="280">
        <v>0</v>
      </c>
      <c r="D51" s="280">
        <v>115728.93999999994</v>
      </c>
      <c r="E51" s="280">
        <f>SUM(F51:H51)</f>
        <v>2886200</v>
      </c>
      <c r="F51" s="280">
        <v>2856200</v>
      </c>
      <c r="G51" s="280">
        <v>0</v>
      </c>
      <c r="H51" s="280">
        <v>30000</v>
      </c>
      <c r="I51" s="280">
        <v>2833493.2</v>
      </c>
      <c r="J51" s="280">
        <v>2659717.38</v>
      </c>
      <c r="K51" s="280">
        <f>SUM(L51:M51)</f>
        <v>2659717.38</v>
      </c>
      <c r="L51" s="280">
        <v>2629717.38</v>
      </c>
      <c r="M51" s="280">
        <v>30000</v>
      </c>
      <c r="N51" s="280">
        <v>0</v>
      </c>
      <c r="O51" s="280">
        <f t="shared" si="13"/>
        <v>289504.76000000024</v>
      </c>
      <c r="P51" s="276"/>
      <c r="Q51" s="273"/>
      <c r="R51" s="275"/>
      <c r="S51" s="268"/>
      <c r="T51" s="271"/>
      <c r="U51" s="268"/>
    </row>
    <row r="52" spans="1:21" s="258" customFormat="1" ht="50.1" customHeight="1">
      <c r="A52" s="797"/>
      <c r="B52" s="294" t="s">
        <v>194</v>
      </c>
      <c r="C52" s="280">
        <v>0</v>
      </c>
      <c r="D52" s="280">
        <v>22253.47</v>
      </c>
      <c r="E52" s="280">
        <f>SUM(F52:H52)</f>
        <v>490000</v>
      </c>
      <c r="F52" s="280">
        <v>478800</v>
      </c>
      <c r="G52" s="280">
        <v>0</v>
      </c>
      <c r="H52" s="280">
        <v>11200</v>
      </c>
      <c r="I52" s="280">
        <v>449630.68000000005</v>
      </c>
      <c r="J52" s="280">
        <v>430843.69000000006</v>
      </c>
      <c r="K52" s="280">
        <f>SUM(L52:M52)</f>
        <v>430843.69000000006</v>
      </c>
      <c r="L52" s="280">
        <v>419643.69000000006</v>
      </c>
      <c r="M52" s="280">
        <v>11200</v>
      </c>
      <c r="N52" s="280">
        <v>0</v>
      </c>
      <c r="O52" s="280">
        <f t="shared" si="13"/>
        <v>41040.459999999963</v>
      </c>
      <c r="P52" s="276"/>
      <c r="Q52" s="273"/>
      <c r="R52" s="275"/>
      <c r="S52" s="268"/>
      <c r="T52" s="271"/>
      <c r="U52" s="268"/>
    </row>
    <row r="53" spans="1:21" s="258" customFormat="1" ht="50.1" customHeight="1">
      <c r="A53" s="797"/>
      <c r="B53" s="294" t="s">
        <v>195</v>
      </c>
      <c r="C53" s="280">
        <v>0</v>
      </c>
      <c r="D53" s="280">
        <v>26508.26</v>
      </c>
      <c r="E53" s="280">
        <f>SUM(F53:H53)</f>
        <v>504000</v>
      </c>
      <c r="F53" s="280">
        <v>492700</v>
      </c>
      <c r="G53" s="280">
        <v>0</v>
      </c>
      <c r="H53" s="280">
        <v>11300</v>
      </c>
      <c r="I53" s="280">
        <v>472309.37</v>
      </c>
      <c r="J53" s="280">
        <v>454992.73</v>
      </c>
      <c r="K53" s="280">
        <f>SUM(L53:M53)</f>
        <v>454992.73</v>
      </c>
      <c r="L53" s="280">
        <v>443692.73</v>
      </c>
      <c r="M53" s="280">
        <v>11300</v>
      </c>
      <c r="N53" s="280">
        <v>0</v>
      </c>
      <c r="O53" s="280">
        <f t="shared" si="13"/>
        <v>43824.900000000023</v>
      </c>
      <c r="P53" s="276"/>
      <c r="Q53" s="273"/>
      <c r="R53" s="275"/>
      <c r="S53" s="268"/>
      <c r="T53" s="271"/>
      <c r="U53" s="268"/>
    </row>
    <row r="54" spans="1:21" s="258" customFormat="1" ht="50.1" customHeight="1">
      <c r="A54" s="798"/>
      <c r="B54" s="306" t="s">
        <v>196</v>
      </c>
      <c r="C54" s="311">
        <v>0</v>
      </c>
      <c r="D54" s="311">
        <v>15131.370000000024</v>
      </c>
      <c r="E54" s="280">
        <f>SUM(F54:H54)</f>
        <v>170000</v>
      </c>
      <c r="F54" s="311">
        <v>160600</v>
      </c>
      <c r="G54" s="311">
        <v>0</v>
      </c>
      <c r="H54" s="311">
        <v>9400</v>
      </c>
      <c r="I54" s="311">
        <v>164304.23000000001</v>
      </c>
      <c r="J54" s="311">
        <v>163133.44</v>
      </c>
      <c r="K54" s="311">
        <f>SUM(L54:M54)</f>
        <v>163133.44</v>
      </c>
      <c r="L54" s="311">
        <v>153733.44</v>
      </c>
      <c r="M54" s="311">
        <v>9400</v>
      </c>
      <c r="N54" s="311">
        <v>0</v>
      </c>
      <c r="O54" s="311">
        <f t="shared" si="13"/>
        <v>16302.160000000033</v>
      </c>
      <c r="P54" s="276"/>
      <c r="Q54" s="273"/>
      <c r="R54" s="275"/>
      <c r="S54" s="268"/>
      <c r="T54" s="271"/>
      <c r="U54" s="268"/>
    </row>
    <row r="55" spans="1:21" s="346" customFormat="1" ht="99.75" customHeight="1">
      <c r="A55" s="801" t="s">
        <v>214</v>
      </c>
      <c r="B55" s="345" t="s">
        <v>215</v>
      </c>
      <c r="C55" s="282">
        <f t="shared" ref="C55:N55" si="14">SUM(C56:C60)</f>
        <v>0</v>
      </c>
      <c r="D55" s="282">
        <f t="shared" si="14"/>
        <v>430871.80000000005</v>
      </c>
      <c r="E55" s="282">
        <f t="shared" si="14"/>
        <v>4772700</v>
      </c>
      <c r="F55" s="282">
        <f t="shared" si="14"/>
        <v>4703800</v>
      </c>
      <c r="G55" s="282">
        <f t="shared" si="14"/>
        <v>0</v>
      </c>
      <c r="H55" s="282">
        <f t="shared" si="14"/>
        <v>68900</v>
      </c>
      <c r="I55" s="282">
        <f t="shared" si="14"/>
        <v>4525120.78</v>
      </c>
      <c r="J55" s="282">
        <f t="shared" si="14"/>
        <v>4523623.24</v>
      </c>
      <c r="K55" s="282">
        <f t="shared" si="14"/>
        <v>4523623.24</v>
      </c>
      <c r="L55" s="282">
        <f t="shared" si="14"/>
        <v>4454723.24</v>
      </c>
      <c r="M55" s="282">
        <f t="shared" si="14"/>
        <v>68900</v>
      </c>
      <c r="N55" s="282">
        <f t="shared" si="14"/>
        <v>0</v>
      </c>
      <c r="O55" s="348">
        <f t="shared" si="13"/>
        <v>432369.33999999985</v>
      </c>
      <c r="P55" s="276"/>
      <c r="Q55" s="273"/>
      <c r="R55" s="275"/>
      <c r="S55" s="268"/>
      <c r="T55" s="271"/>
      <c r="U55" s="340"/>
    </row>
    <row r="56" spans="1:21" s="261" customFormat="1" ht="50.1" customHeight="1">
      <c r="A56" s="797"/>
      <c r="B56" s="296" t="s">
        <v>192</v>
      </c>
      <c r="C56" s="330">
        <v>0</v>
      </c>
      <c r="D56" s="330">
        <v>115796</v>
      </c>
      <c r="E56" s="330">
        <f t="shared" ref="E56:E66" si="15">SUM(F56:H56)</f>
        <v>1342900</v>
      </c>
      <c r="F56" s="330">
        <v>1321600</v>
      </c>
      <c r="G56" s="330">
        <v>0</v>
      </c>
      <c r="H56" s="330">
        <v>21300</v>
      </c>
      <c r="I56" s="330">
        <v>1261083.2</v>
      </c>
      <c r="J56" s="330">
        <v>1244270.53</v>
      </c>
      <c r="K56" s="330">
        <f>SUM(L56:M56)</f>
        <v>1244270.53</v>
      </c>
      <c r="L56" s="330">
        <v>1222970.53</v>
      </c>
      <c r="M56" s="330">
        <v>21300</v>
      </c>
      <c r="N56" s="330">
        <v>0</v>
      </c>
      <c r="O56" s="330">
        <f t="shared" si="13"/>
        <v>132608.66999999993</v>
      </c>
      <c r="P56" s="276"/>
      <c r="Q56" s="273"/>
      <c r="R56" s="275"/>
      <c r="S56" s="268"/>
      <c r="T56" s="271"/>
      <c r="U56" s="268"/>
    </row>
    <row r="57" spans="1:21" s="261" customFormat="1" ht="50.1" customHeight="1">
      <c r="A57" s="797"/>
      <c r="B57" s="294" t="s">
        <v>193</v>
      </c>
      <c r="C57" s="343">
        <v>0</v>
      </c>
      <c r="D57" s="343">
        <v>155451.94000000018</v>
      </c>
      <c r="E57" s="343">
        <f t="shared" si="15"/>
        <v>1625800</v>
      </c>
      <c r="F57" s="343">
        <v>1607000</v>
      </c>
      <c r="G57" s="343">
        <v>0</v>
      </c>
      <c r="H57" s="343">
        <v>18800</v>
      </c>
      <c r="I57" s="343">
        <v>1522599.7599999998</v>
      </c>
      <c r="J57" s="343">
        <v>1547675.69</v>
      </c>
      <c r="K57" s="343">
        <f>SUM(L57:M57)</f>
        <v>1547675.69</v>
      </c>
      <c r="L57" s="343">
        <v>1528875.69</v>
      </c>
      <c r="M57" s="343">
        <v>18800</v>
      </c>
      <c r="N57" s="343">
        <v>0</v>
      </c>
      <c r="O57" s="343">
        <f t="shared" si="13"/>
        <v>130376.01000000001</v>
      </c>
      <c r="P57" s="276"/>
      <c r="Q57" s="273"/>
      <c r="R57" s="275"/>
      <c r="S57" s="268"/>
      <c r="T57" s="271"/>
      <c r="U57" s="268"/>
    </row>
    <row r="58" spans="1:21" s="261" customFormat="1" ht="50.1" customHeight="1">
      <c r="A58" s="797"/>
      <c r="B58" s="294" t="s">
        <v>194</v>
      </c>
      <c r="C58" s="343">
        <v>0</v>
      </c>
      <c r="D58" s="343">
        <v>46796.999999999884</v>
      </c>
      <c r="E58" s="343">
        <f t="shared" si="15"/>
        <v>580000</v>
      </c>
      <c r="F58" s="343">
        <v>570000</v>
      </c>
      <c r="G58" s="343">
        <v>0</v>
      </c>
      <c r="H58" s="343">
        <v>10000</v>
      </c>
      <c r="I58" s="343">
        <v>568093.89</v>
      </c>
      <c r="J58" s="343">
        <v>558590.90999999992</v>
      </c>
      <c r="K58" s="343">
        <f>SUM(L58:M58)</f>
        <v>558590.90999999992</v>
      </c>
      <c r="L58" s="343">
        <v>548590.90999999992</v>
      </c>
      <c r="M58" s="343">
        <v>10000</v>
      </c>
      <c r="N58" s="343">
        <v>0</v>
      </c>
      <c r="O58" s="343">
        <f t="shared" si="13"/>
        <v>56299.979999999981</v>
      </c>
      <c r="P58" s="276"/>
      <c r="Q58" s="273"/>
      <c r="R58" s="275"/>
      <c r="S58" s="268"/>
      <c r="T58" s="271"/>
      <c r="U58" s="268"/>
    </row>
    <row r="59" spans="1:21" s="261" customFormat="1" ht="50.1" customHeight="1">
      <c r="A59" s="797"/>
      <c r="B59" s="294" t="s">
        <v>195</v>
      </c>
      <c r="C59" s="343">
        <v>0</v>
      </c>
      <c r="D59" s="343">
        <v>66942.44</v>
      </c>
      <c r="E59" s="343">
        <f t="shared" si="15"/>
        <v>724000</v>
      </c>
      <c r="F59" s="343">
        <v>714100</v>
      </c>
      <c r="G59" s="343">
        <v>0</v>
      </c>
      <c r="H59" s="343">
        <v>9900</v>
      </c>
      <c r="I59" s="343">
        <v>677017.25999999989</v>
      </c>
      <c r="J59" s="343">
        <v>680135.13</v>
      </c>
      <c r="K59" s="343">
        <f>SUM(L59:M59)</f>
        <v>680135.13</v>
      </c>
      <c r="L59" s="343">
        <v>670235.13</v>
      </c>
      <c r="M59" s="343">
        <v>9900</v>
      </c>
      <c r="N59" s="343">
        <v>0</v>
      </c>
      <c r="O59" s="343">
        <f t="shared" si="13"/>
        <v>63824.569999999949</v>
      </c>
      <c r="P59" s="276"/>
      <c r="Q59" s="273"/>
      <c r="R59" s="275"/>
      <c r="S59" s="268"/>
      <c r="T59" s="271"/>
      <c r="U59" s="268"/>
    </row>
    <row r="60" spans="1:21" s="261" customFormat="1" ht="50.1" customHeight="1">
      <c r="A60" s="798"/>
      <c r="B60" s="306" t="s">
        <v>196</v>
      </c>
      <c r="C60" s="329">
        <v>0</v>
      </c>
      <c r="D60" s="329">
        <v>45884.419999999984</v>
      </c>
      <c r="E60" s="329">
        <f t="shared" si="15"/>
        <v>500000</v>
      </c>
      <c r="F60" s="329">
        <v>491100</v>
      </c>
      <c r="G60" s="329">
        <v>0</v>
      </c>
      <c r="H60" s="329">
        <v>8900</v>
      </c>
      <c r="I60" s="329">
        <v>496326.67</v>
      </c>
      <c r="J60" s="329">
        <v>492950.98</v>
      </c>
      <c r="K60" s="329">
        <f>SUM(L60:M60)</f>
        <v>492950.98</v>
      </c>
      <c r="L60" s="329">
        <v>484050.98</v>
      </c>
      <c r="M60" s="329">
        <v>8900</v>
      </c>
      <c r="N60" s="329">
        <v>0</v>
      </c>
      <c r="O60" s="329">
        <f t="shared" si="13"/>
        <v>49260.109999999986</v>
      </c>
      <c r="P60" s="276"/>
      <c r="Q60" s="273"/>
      <c r="R60" s="275"/>
      <c r="S60" s="268"/>
      <c r="T60" s="271"/>
      <c r="U60" s="268"/>
    </row>
    <row r="61" spans="1:21" s="339" customFormat="1" ht="132.75" customHeight="1">
      <c r="A61" s="801" t="s">
        <v>216</v>
      </c>
      <c r="B61" s="345" t="s">
        <v>217</v>
      </c>
      <c r="C61" s="341">
        <f>SUM(C62:C66)</f>
        <v>0</v>
      </c>
      <c r="D61" s="282">
        <f>SUM(D62:D66)</f>
        <v>970571.27999999921</v>
      </c>
      <c r="E61" s="282">
        <f t="shared" si="15"/>
        <v>13071900</v>
      </c>
      <c r="F61" s="282">
        <f t="shared" ref="F61:N61" si="16">SUM(F62:F66)</f>
        <v>12901900</v>
      </c>
      <c r="G61" s="282">
        <f t="shared" si="16"/>
        <v>0</v>
      </c>
      <c r="H61" s="282">
        <f t="shared" si="16"/>
        <v>170000</v>
      </c>
      <c r="I61" s="282">
        <f t="shared" si="16"/>
        <v>12805891.17</v>
      </c>
      <c r="J61" s="344">
        <f t="shared" si="16"/>
        <v>12504485.34</v>
      </c>
      <c r="K61" s="282">
        <f t="shared" si="16"/>
        <v>12504485.34</v>
      </c>
      <c r="L61" s="282">
        <f t="shared" si="16"/>
        <v>12334485.34</v>
      </c>
      <c r="M61" s="282">
        <f t="shared" si="16"/>
        <v>170000</v>
      </c>
      <c r="N61" s="282">
        <f t="shared" si="16"/>
        <v>0</v>
      </c>
      <c r="O61" s="348">
        <f t="shared" si="13"/>
        <v>1271977.1099999994</v>
      </c>
      <c r="P61" s="276"/>
      <c r="Q61" s="273"/>
      <c r="R61" s="275"/>
      <c r="S61" s="268"/>
      <c r="T61" s="271"/>
      <c r="U61" s="340"/>
    </row>
    <row r="62" spans="1:21" s="258" customFormat="1" ht="50.1" customHeight="1">
      <c r="A62" s="797"/>
      <c r="B62" s="296" t="s">
        <v>192</v>
      </c>
      <c r="C62" s="330">
        <v>0</v>
      </c>
      <c r="D62" s="330">
        <v>325212.33</v>
      </c>
      <c r="E62" s="330">
        <f t="shared" si="15"/>
        <v>4279200</v>
      </c>
      <c r="F62" s="330">
        <v>4221800</v>
      </c>
      <c r="G62" s="330">
        <v>0</v>
      </c>
      <c r="H62" s="330">
        <v>57400</v>
      </c>
      <c r="I62" s="330">
        <v>4228126.55</v>
      </c>
      <c r="J62" s="330">
        <v>4149478.62</v>
      </c>
      <c r="K62" s="330">
        <f>SUM(L62:M62)</f>
        <v>4149478.62</v>
      </c>
      <c r="L62" s="330">
        <v>4092078.62</v>
      </c>
      <c r="M62" s="330">
        <v>57400</v>
      </c>
      <c r="N62" s="330">
        <v>0</v>
      </c>
      <c r="O62" s="330">
        <f t="shared" si="13"/>
        <v>403860.25999999978</v>
      </c>
      <c r="P62" s="276"/>
      <c r="Q62" s="273"/>
      <c r="R62" s="275"/>
      <c r="S62" s="268"/>
      <c r="T62" s="271"/>
      <c r="U62" s="268"/>
    </row>
    <row r="63" spans="1:21" s="258" customFormat="1" ht="50.1" customHeight="1">
      <c r="A63" s="797"/>
      <c r="B63" s="294" t="s">
        <v>193</v>
      </c>
      <c r="C63" s="343">
        <v>0</v>
      </c>
      <c r="D63" s="343">
        <v>256445.87999999942</v>
      </c>
      <c r="E63" s="343">
        <f t="shared" si="15"/>
        <v>3474700</v>
      </c>
      <c r="F63" s="343">
        <v>3436800</v>
      </c>
      <c r="G63" s="343">
        <v>0</v>
      </c>
      <c r="H63" s="343">
        <v>37900</v>
      </c>
      <c r="I63" s="343">
        <v>3456143.08</v>
      </c>
      <c r="J63" s="343">
        <v>3327757.65</v>
      </c>
      <c r="K63" s="343">
        <f>SUM(L63:M63)</f>
        <v>3327757.65</v>
      </c>
      <c r="L63" s="343">
        <v>3289857.65</v>
      </c>
      <c r="M63" s="343">
        <v>37900</v>
      </c>
      <c r="N63" s="343">
        <v>0</v>
      </c>
      <c r="O63" s="343">
        <f t="shared" si="13"/>
        <v>384831.30999999959</v>
      </c>
      <c r="P63" s="276"/>
      <c r="Q63" s="273"/>
      <c r="R63" s="275"/>
      <c r="S63" s="268"/>
      <c r="T63" s="271"/>
      <c r="U63" s="268"/>
    </row>
    <row r="64" spans="1:21" s="258" customFormat="1" ht="50.1" customHeight="1">
      <c r="A64" s="797"/>
      <c r="B64" s="294" t="s">
        <v>194</v>
      </c>
      <c r="C64" s="343">
        <v>0</v>
      </c>
      <c r="D64" s="343">
        <v>167254.90999999968</v>
      </c>
      <c r="E64" s="343">
        <f t="shared" si="15"/>
        <v>2500000</v>
      </c>
      <c r="F64" s="343">
        <v>2472600</v>
      </c>
      <c r="G64" s="343">
        <v>0</v>
      </c>
      <c r="H64" s="343">
        <v>27400</v>
      </c>
      <c r="I64" s="343">
        <v>2404291.7799999998</v>
      </c>
      <c r="J64" s="343">
        <v>2362972.39</v>
      </c>
      <c r="K64" s="343">
        <f>SUM(L64:M64)</f>
        <v>2362972.39</v>
      </c>
      <c r="L64" s="343">
        <v>2335572.39</v>
      </c>
      <c r="M64" s="343">
        <v>27400</v>
      </c>
      <c r="N64" s="343">
        <v>0</v>
      </c>
      <c r="O64" s="343">
        <f t="shared" si="13"/>
        <v>208574.29999999935</v>
      </c>
      <c r="P64" s="276"/>
      <c r="Q64" s="273"/>
      <c r="R64" s="275"/>
      <c r="S64" s="268"/>
      <c r="T64" s="271"/>
      <c r="U64" s="268"/>
    </row>
    <row r="65" spans="1:21" s="258" customFormat="1" ht="50.1" customHeight="1">
      <c r="A65" s="797"/>
      <c r="B65" s="294" t="s">
        <v>195</v>
      </c>
      <c r="C65" s="343">
        <v>0</v>
      </c>
      <c r="D65" s="343">
        <v>131726.14000000001</v>
      </c>
      <c r="E65" s="343">
        <f t="shared" si="15"/>
        <v>1698000</v>
      </c>
      <c r="F65" s="343">
        <v>1672500</v>
      </c>
      <c r="G65" s="343">
        <v>0</v>
      </c>
      <c r="H65" s="343">
        <v>25500</v>
      </c>
      <c r="I65" s="343">
        <v>1599438.32</v>
      </c>
      <c r="J65" s="343">
        <v>1571556.66</v>
      </c>
      <c r="K65" s="343">
        <f>SUM(L65:M65)</f>
        <v>1571556.66</v>
      </c>
      <c r="L65" s="343">
        <v>1546056.66</v>
      </c>
      <c r="M65" s="343">
        <v>25500</v>
      </c>
      <c r="N65" s="343">
        <v>0</v>
      </c>
      <c r="O65" s="343">
        <f t="shared" si="13"/>
        <v>159607.80000000005</v>
      </c>
      <c r="P65" s="276"/>
      <c r="Q65" s="273"/>
      <c r="R65" s="275"/>
      <c r="S65" s="268"/>
      <c r="T65" s="271"/>
      <c r="U65" s="268"/>
    </row>
    <row r="66" spans="1:21" s="258" customFormat="1" ht="50.1" customHeight="1">
      <c r="A66" s="798"/>
      <c r="B66" s="306" t="s">
        <v>196</v>
      </c>
      <c r="C66" s="329">
        <v>0</v>
      </c>
      <c r="D66" s="329">
        <v>89932.020000000019</v>
      </c>
      <c r="E66" s="329">
        <f t="shared" si="15"/>
        <v>1120000</v>
      </c>
      <c r="F66" s="329">
        <v>1098200</v>
      </c>
      <c r="G66" s="329">
        <v>0</v>
      </c>
      <c r="H66" s="329">
        <v>21800</v>
      </c>
      <c r="I66" s="329">
        <v>1117891.44</v>
      </c>
      <c r="J66" s="329">
        <v>1092720.02</v>
      </c>
      <c r="K66" s="343">
        <f>SUM(L66:M66)</f>
        <v>1092720.02</v>
      </c>
      <c r="L66" s="329">
        <v>1070920.02</v>
      </c>
      <c r="M66" s="329">
        <v>21800</v>
      </c>
      <c r="N66" s="329">
        <v>0</v>
      </c>
      <c r="O66" s="329">
        <f t="shared" si="13"/>
        <v>115103.43999999994</v>
      </c>
      <c r="P66" s="276"/>
      <c r="Q66" s="273"/>
      <c r="R66" s="275"/>
      <c r="S66" s="268"/>
      <c r="T66" s="271"/>
      <c r="U66" s="268"/>
    </row>
    <row r="67" spans="1:21" s="339" customFormat="1" ht="93.75" customHeight="1">
      <c r="A67" s="801" t="s">
        <v>218</v>
      </c>
      <c r="B67" s="342" t="s">
        <v>219</v>
      </c>
      <c r="C67" s="341">
        <f t="shared" ref="C67:N67" si="17">SUM(C68:C72)</f>
        <v>0</v>
      </c>
      <c r="D67" s="282">
        <f t="shared" si="17"/>
        <v>161768.93999999994</v>
      </c>
      <c r="E67" s="282">
        <f t="shared" si="17"/>
        <v>2212900</v>
      </c>
      <c r="F67" s="282">
        <f t="shared" si="17"/>
        <v>2177200</v>
      </c>
      <c r="G67" s="282">
        <f t="shared" si="17"/>
        <v>0</v>
      </c>
      <c r="H67" s="282">
        <f t="shared" si="17"/>
        <v>35700</v>
      </c>
      <c r="I67" s="282">
        <f t="shared" si="17"/>
        <v>2120181.0699999998</v>
      </c>
      <c r="J67" s="282">
        <f t="shared" si="17"/>
        <v>2045756.2999999998</v>
      </c>
      <c r="K67" s="282">
        <f t="shared" si="17"/>
        <v>2045756.2999999998</v>
      </c>
      <c r="L67" s="282">
        <f t="shared" si="17"/>
        <v>2010056.2999999998</v>
      </c>
      <c r="M67" s="282">
        <f t="shared" si="17"/>
        <v>35700</v>
      </c>
      <c r="N67" s="282">
        <f t="shared" si="17"/>
        <v>0</v>
      </c>
      <c r="O67" s="282">
        <f t="shared" si="13"/>
        <v>236193.70999999996</v>
      </c>
      <c r="P67" s="276"/>
      <c r="Q67" s="273"/>
      <c r="R67" s="275"/>
      <c r="S67" s="268"/>
      <c r="T67" s="271"/>
      <c r="U67" s="340"/>
    </row>
    <row r="68" spans="1:21" s="258" customFormat="1" ht="50.1" customHeight="1">
      <c r="A68" s="797"/>
      <c r="B68" s="296" t="s">
        <v>192</v>
      </c>
      <c r="C68" s="330">
        <v>0</v>
      </c>
      <c r="D68" s="330">
        <v>46003.08</v>
      </c>
      <c r="E68" s="330">
        <f t="shared" ref="E68:E78" si="18">SUM(F68:H68)</f>
        <v>683200</v>
      </c>
      <c r="F68" s="330">
        <v>671700</v>
      </c>
      <c r="G68" s="330">
        <v>0</v>
      </c>
      <c r="H68" s="330">
        <v>11500</v>
      </c>
      <c r="I68" s="330">
        <v>628528.18999999994</v>
      </c>
      <c r="J68" s="330">
        <v>606867.65</v>
      </c>
      <c r="K68" s="330">
        <f>SUM(L68:M68)</f>
        <v>606867.65</v>
      </c>
      <c r="L68" s="330">
        <v>595367.65</v>
      </c>
      <c r="M68" s="330">
        <v>11500</v>
      </c>
      <c r="N68" s="330">
        <v>0</v>
      </c>
      <c r="O68" s="330">
        <f t="shared" si="13"/>
        <v>67663.619999999879</v>
      </c>
      <c r="P68" s="276"/>
      <c r="Q68" s="273"/>
      <c r="R68" s="275"/>
      <c r="S68" s="268"/>
      <c r="T68" s="271"/>
      <c r="U68" s="268"/>
    </row>
    <row r="69" spans="1:21" s="258" customFormat="1" ht="50.1" customHeight="1">
      <c r="A69" s="797"/>
      <c r="B69" s="294" t="s">
        <v>193</v>
      </c>
      <c r="C69" s="343">
        <v>0</v>
      </c>
      <c r="D69" s="343">
        <v>42875.279999999853</v>
      </c>
      <c r="E69" s="343">
        <f t="shared" si="18"/>
        <v>551700</v>
      </c>
      <c r="F69" s="343">
        <v>544200</v>
      </c>
      <c r="G69" s="343">
        <v>0</v>
      </c>
      <c r="H69" s="343">
        <v>7500</v>
      </c>
      <c r="I69" s="343">
        <v>548661.23</v>
      </c>
      <c r="J69" s="343">
        <v>531198.45000000007</v>
      </c>
      <c r="K69" s="343">
        <f>SUM(L69:M69)</f>
        <v>531198.45000000007</v>
      </c>
      <c r="L69" s="343">
        <v>523698.45000000007</v>
      </c>
      <c r="M69" s="343">
        <v>7500</v>
      </c>
      <c r="N69" s="343">
        <v>0</v>
      </c>
      <c r="O69" s="343">
        <f t="shared" si="13"/>
        <v>60338.059999999707</v>
      </c>
      <c r="P69" s="276"/>
      <c r="Q69" s="273"/>
      <c r="R69" s="275"/>
      <c r="S69" s="268"/>
      <c r="T69" s="271"/>
      <c r="U69" s="268"/>
    </row>
    <row r="70" spans="1:21" s="258" customFormat="1" ht="50.1" customHeight="1">
      <c r="A70" s="797"/>
      <c r="B70" s="294" t="s">
        <v>194</v>
      </c>
      <c r="C70" s="343">
        <v>0</v>
      </c>
      <c r="D70" s="343">
        <v>24569.960000000079</v>
      </c>
      <c r="E70" s="343">
        <f t="shared" si="18"/>
        <v>345000</v>
      </c>
      <c r="F70" s="343">
        <v>339200</v>
      </c>
      <c r="G70" s="343">
        <v>0</v>
      </c>
      <c r="H70" s="343">
        <v>5800</v>
      </c>
      <c r="I70" s="343">
        <v>325853.74000000005</v>
      </c>
      <c r="J70" s="343">
        <v>313048.13</v>
      </c>
      <c r="K70" s="343">
        <f>SUM(L70:M70)</f>
        <v>313048.13</v>
      </c>
      <c r="L70" s="343">
        <v>307248.13</v>
      </c>
      <c r="M70" s="343">
        <v>5800</v>
      </c>
      <c r="N70" s="343">
        <v>0</v>
      </c>
      <c r="O70" s="343">
        <f t="shared" si="13"/>
        <v>37375.570000000123</v>
      </c>
      <c r="P70" s="276"/>
      <c r="Q70" s="273"/>
      <c r="R70" s="275"/>
      <c r="S70" s="268"/>
      <c r="T70" s="271"/>
      <c r="U70" s="268"/>
    </row>
    <row r="71" spans="1:21" s="258" customFormat="1" ht="50.1" customHeight="1">
      <c r="A71" s="797"/>
      <c r="B71" s="294" t="s">
        <v>195</v>
      </c>
      <c r="C71" s="343">
        <v>0</v>
      </c>
      <c r="D71" s="343">
        <v>28105.25</v>
      </c>
      <c r="E71" s="343">
        <f t="shared" si="18"/>
        <v>358000</v>
      </c>
      <c r="F71" s="343">
        <v>352200</v>
      </c>
      <c r="G71" s="343">
        <v>0</v>
      </c>
      <c r="H71" s="343">
        <v>5800</v>
      </c>
      <c r="I71" s="343">
        <v>341535.74</v>
      </c>
      <c r="J71" s="343">
        <v>332724.88</v>
      </c>
      <c r="K71" s="343">
        <f>SUM(L71:M71)</f>
        <v>332724.88</v>
      </c>
      <c r="L71" s="343">
        <v>326924.88</v>
      </c>
      <c r="M71" s="343">
        <v>5800</v>
      </c>
      <c r="N71" s="343">
        <v>0</v>
      </c>
      <c r="O71" s="343">
        <f t="shared" si="13"/>
        <v>36916.109999999986</v>
      </c>
      <c r="P71" s="276"/>
      <c r="Q71" s="273"/>
      <c r="R71" s="275"/>
      <c r="S71" s="268"/>
      <c r="T71" s="271"/>
      <c r="U71" s="268"/>
    </row>
    <row r="72" spans="1:21" s="258" customFormat="1" ht="50.1" customHeight="1">
      <c r="A72" s="798"/>
      <c r="B72" s="306" t="s">
        <v>196</v>
      </c>
      <c r="C72" s="329">
        <v>0</v>
      </c>
      <c r="D72" s="329">
        <v>20215.369999999995</v>
      </c>
      <c r="E72" s="329">
        <f t="shared" si="18"/>
        <v>275000</v>
      </c>
      <c r="F72" s="329">
        <v>269900</v>
      </c>
      <c r="G72" s="329">
        <v>0</v>
      </c>
      <c r="H72" s="329">
        <v>5100</v>
      </c>
      <c r="I72" s="329">
        <v>275602.17</v>
      </c>
      <c r="J72" s="329">
        <v>261917.19</v>
      </c>
      <c r="K72" s="329">
        <f>SUM(L72:M72)</f>
        <v>261917.19</v>
      </c>
      <c r="L72" s="329">
        <v>256817.19</v>
      </c>
      <c r="M72" s="329">
        <v>5100</v>
      </c>
      <c r="N72" s="329">
        <v>0</v>
      </c>
      <c r="O72" s="329">
        <f t="shared" si="13"/>
        <v>33900.349999999977</v>
      </c>
      <c r="P72" s="276"/>
      <c r="Q72" s="273"/>
      <c r="R72" s="275"/>
      <c r="S72" s="268"/>
      <c r="T72" s="271"/>
      <c r="U72" s="268"/>
    </row>
    <row r="73" spans="1:21" s="339" customFormat="1" ht="93" customHeight="1">
      <c r="A73" s="801" t="s">
        <v>220</v>
      </c>
      <c r="B73" s="342" t="s">
        <v>221</v>
      </c>
      <c r="C73" s="341">
        <f>SUM(C74:C78)</f>
        <v>0</v>
      </c>
      <c r="D73" s="282">
        <f>SUM(D74:D78)</f>
        <v>504095.61999999994</v>
      </c>
      <c r="E73" s="282">
        <f t="shared" si="18"/>
        <v>5688300</v>
      </c>
      <c r="F73" s="282">
        <f t="shared" ref="F73:N73" si="19">SUM(F74:F78)</f>
        <v>5609600</v>
      </c>
      <c r="G73" s="282">
        <f t="shared" si="19"/>
        <v>0</v>
      </c>
      <c r="H73" s="282">
        <f t="shared" si="19"/>
        <v>78700</v>
      </c>
      <c r="I73" s="282">
        <f t="shared" si="19"/>
        <v>5552585.7400000002</v>
      </c>
      <c r="J73" s="282">
        <f t="shared" si="19"/>
        <v>5518838.4800000004</v>
      </c>
      <c r="K73" s="282">
        <f t="shared" si="19"/>
        <v>5518838.4800000004</v>
      </c>
      <c r="L73" s="282">
        <f t="shared" si="19"/>
        <v>5440138.4800000004</v>
      </c>
      <c r="M73" s="282">
        <f t="shared" si="19"/>
        <v>78700</v>
      </c>
      <c r="N73" s="282">
        <f t="shared" si="19"/>
        <v>0</v>
      </c>
      <c r="O73" s="282">
        <f t="shared" si="13"/>
        <v>537842.87999999989</v>
      </c>
      <c r="P73" s="276"/>
      <c r="Q73" s="273"/>
      <c r="R73" s="275"/>
      <c r="S73" s="268"/>
      <c r="T73" s="271"/>
      <c r="U73" s="340"/>
    </row>
    <row r="74" spans="1:21" s="258" customFormat="1" ht="50.1" customHeight="1">
      <c r="A74" s="797"/>
      <c r="B74" s="296" t="s">
        <v>192</v>
      </c>
      <c r="C74" s="308">
        <v>0</v>
      </c>
      <c r="D74" s="308">
        <v>165285.42000000001</v>
      </c>
      <c r="E74" s="308">
        <f t="shared" si="18"/>
        <v>2035500</v>
      </c>
      <c r="F74" s="308">
        <v>2009600</v>
      </c>
      <c r="G74" s="308">
        <v>0</v>
      </c>
      <c r="H74" s="308">
        <v>25900</v>
      </c>
      <c r="I74" s="308">
        <v>2013244.61</v>
      </c>
      <c r="J74" s="308">
        <v>1985392.58</v>
      </c>
      <c r="K74" s="308">
        <f>SUM(L74:M74)</f>
        <v>1985392.58</v>
      </c>
      <c r="L74" s="308">
        <v>1959492.58</v>
      </c>
      <c r="M74" s="308">
        <v>25900</v>
      </c>
      <c r="N74" s="308">
        <v>0</v>
      </c>
      <c r="O74" s="308">
        <f t="shared" si="13"/>
        <v>193137.45000000019</v>
      </c>
      <c r="P74" s="276"/>
      <c r="Q74" s="273"/>
      <c r="R74" s="275"/>
      <c r="S74" s="268"/>
      <c r="T74" s="271"/>
      <c r="U74" s="268"/>
    </row>
    <row r="75" spans="1:21" s="258" customFormat="1" ht="50.1" customHeight="1">
      <c r="A75" s="797"/>
      <c r="B75" s="294" t="s">
        <v>193</v>
      </c>
      <c r="C75" s="280">
        <v>0</v>
      </c>
      <c r="D75" s="280">
        <v>129883.3600000001</v>
      </c>
      <c r="E75" s="280">
        <f t="shared" si="18"/>
        <v>1309800</v>
      </c>
      <c r="F75" s="280">
        <v>1292700</v>
      </c>
      <c r="G75" s="280">
        <v>0</v>
      </c>
      <c r="H75" s="280">
        <v>17100</v>
      </c>
      <c r="I75" s="280">
        <v>1293027.6000000001</v>
      </c>
      <c r="J75" s="280">
        <v>1292105.02</v>
      </c>
      <c r="K75" s="280">
        <f>SUM(L75:M75)</f>
        <v>1292105.02</v>
      </c>
      <c r="L75" s="280">
        <v>1275005.02</v>
      </c>
      <c r="M75" s="280">
        <v>17100</v>
      </c>
      <c r="N75" s="280">
        <v>0</v>
      </c>
      <c r="O75" s="280">
        <f t="shared" si="13"/>
        <v>130805.94000000018</v>
      </c>
      <c r="P75" s="276"/>
      <c r="Q75" s="273"/>
      <c r="R75" s="275"/>
      <c r="S75" s="268"/>
      <c r="T75" s="271"/>
      <c r="U75" s="268"/>
    </row>
    <row r="76" spans="1:21" s="258" customFormat="1" ht="50.1" customHeight="1">
      <c r="A76" s="797"/>
      <c r="B76" s="294" t="s">
        <v>194</v>
      </c>
      <c r="C76" s="280">
        <v>0</v>
      </c>
      <c r="D76" s="280">
        <v>77430.999999999884</v>
      </c>
      <c r="E76" s="280">
        <f t="shared" si="18"/>
        <v>900000</v>
      </c>
      <c r="F76" s="280">
        <v>887700</v>
      </c>
      <c r="G76" s="280">
        <v>0</v>
      </c>
      <c r="H76" s="280">
        <v>12300</v>
      </c>
      <c r="I76" s="280">
        <v>855198.79</v>
      </c>
      <c r="J76" s="280">
        <v>854727.62000000011</v>
      </c>
      <c r="K76" s="280">
        <f>SUM(L76:M76)</f>
        <v>854727.62000000011</v>
      </c>
      <c r="L76" s="280">
        <v>842427.62000000011</v>
      </c>
      <c r="M76" s="280">
        <v>12300</v>
      </c>
      <c r="N76" s="280">
        <v>0</v>
      </c>
      <c r="O76" s="280">
        <f t="shared" si="13"/>
        <v>77902.169999999809</v>
      </c>
      <c r="P76" s="276"/>
      <c r="Q76" s="273"/>
      <c r="R76" s="275"/>
      <c r="S76" s="268"/>
      <c r="T76" s="271"/>
      <c r="U76" s="268"/>
    </row>
    <row r="77" spans="1:21" s="258" customFormat="1" ht="50.1" customHeight="1">
      <c r="A77" s="797"/>
      <c r="B77" s="294" t="s">
        <v>195</v>
      </c>
      <c r="C77" s="280">
        <v>0</v>
      </c>
      <c r="D77" s="280">
        <v>72119.789999999994</v>
      </c>
      <c r="E77" s="280">
        <f t="shared" si="18"/>
        <v>783000</v>
      </c>
      <c r="F77" s="280">
        <v>770600</v>
      </c>
      <c r="G77" s="280">
        <v>0</v>
      </c>
      <c r="H77" s="280">
        <v>12400</v>
      </c>
      <c r="I77" s="280">
        <v>730764.3</v>
      </c>
      <c r="J77" s="280">
        <v>733965.4</v>
      </c>
      <c r="K77" s="280">
        <f>SUM(L77:M77)</f>
        <v>733965.4</v>
      </c>
      <c r="L77" s="280">
        <v>721565.4</v>
      </c>
      <c r="M77" s="280">
        <v>12400</v>
      </c>
      <c r="N77" s="280">
        <v>0</v>
      </c>
      <c r="O77" s="280">
        <f t="shared" si="13"/>
        <v>68918.690000000061</v>
      </c>
      <c r="P77" s="276"/>
      <c r="Q77" s="273"/>
      <c r="R77" s="275"/>
      <c r="S77" s="268"/>
      <c r="T77" s="271"/>
      <c r="U77" s="268"/>
    </row>
    <row r="78" spans="1:21" s="258" customFormat="1" ht="50.1" customHeight="1">
      <c r="A78" s="798"/>
      <c r="B78" s="306" t="s">
        <v>196</v>
      </c>
      <c r="C78" s="311">
        <v>0</v>
      </c>
      <c r="D78" s="311">
        <v>59376.04999999993</v>
      </c>
      <c r="E78" s="311">
        <f t="shared" si="18"/>
        <v>660000</v>
      </c>
      <c r="F78" s="311">
        <v>649000</v>
      </c>
      <c r="G78" s="311">
        <v>0</v>
      </c>
      <c r="H78" s="311">
        <v>11000</v>
      </c>
      <c r="I78" s="311">
        <v>660350.43999999994</v>
      </c>
      <c r="J78" s="311">
        <v>652647.86</v>
      </c>
      <c r="K78" s="311">
        <f>SUM(L78:M78)</f>
        <v>652647.86</v>
      </c>
      <c r="L78" s="311">
        <v>641647.86</v>
      </c>
      <c r="M78" s="311">
        <v>11000</v>
      </c>
      <c r="N78" s="311">
        <v>0</v>
      </c>
      <c r="O78" s="311">
        <f t="shared" si="13"/>
        <v>67078.629999999888</v>
      </c>
      <c r="P78" s="276"/>
      <c r="Q78" s="273"/>
      <c r="R78" s="275"/>
      <c r="S78" s="268"/>
      <c r="T78" s="271"/>
      <c r="U78" s="268"/>
    </row>
    <row r="79" spans="1:21" s="300" customFormat="1" ht="136.80000000000001">
      <c r="A79" s="651" t="s">
        <v>222</v>
      </c>
      <c r="B79" s="338" t="s">
        <v>223</v>
      </c>
      <c r="C79" s="277">
        <f t="shared" ref="C79:N79" si="20">SUM(C80+C86)</f>
        <v>0</v>
      </c>
      <c r="D79" s="277">
        <f t="shared" si="20"/>
        <v>5711013.4000000004</v>
      </c>
      <c r="E79" s="322">
        <f t="shared" si="20"/>
        <v>33358000</v>
      </c>
      <c r="F79" s="322">
        <f t="shared" si="20"/>
        <v>19358000</v>
      </c>
      <c r="G79" s="322">
        <f t="shared" si="20"/>
        <v>0</v>
      </c>
      <c r="H79" s="322">
        <f t="shared" si="20"/>
        <v>14000000</v>
      </c>
      <c r="I79" s="322">
        <f t="shared" si="20"/>
        <v>31651610.920000002</v>
      </c>
      <c r="J79" s="322">
        <f t="shared" si="20"/>
        <v>33357860.760000002</v>
      </c>
      <c r="K79" s="322">
        <f t="shared" si="20"/>
        <v>33357860.760000002</v>
      </c>
      <c r="L79" s="322">
        <f t="shared" si="20"/>
        <v>19357874.050000001</v>
      </c>
      <c r="M79" s="322">
        <f t="shared" si="20"/>
        <v>13999986.710000001</v>
      </c>
      <c r="N79" s="322">
        <f t="shared" si="20"/>
        <v>0</v>
      </c>
      <c r="O79" s="277">
        <f t="shared" si="13"/>
        <v>4004763.5599999987</v>
      </c>
      <c r="P79" s="276"/>
      <c r="Q79" s="273"/>
      <c r="R79" s="275"/>
      <c r="S79" s="268"/>
      <c r="T79" s="271"/>
      <c r="U79" s="337"/>
    </row>
    <row r="80" spans="1:21" s="327" customFormat="1" ht="228">
      <c r="A80" s="773" t="s">
        <v>224</v>
      </c>
      <c r="B80" s="326" t="s">
        <v>225</v>
      </c>
      <c r="C80" s="322">
        <f>SUM(C81:C85)</f>
        <v>0</v>
      </c>
      <c r="D80" s="277">
        <f>SUM(D81:D85)</f>
        <v>91218.620000000097</v>
      </c>
      <c r="E80" s="277">
        <f>SUM(F80:H80)</f>
        <v>3639000</v>
      </c>
      <c r="F80" s="277">
        <v>3639000</v>
      </c>
      <c r="G80" s="277">
        <f t="shared" ref="G80:N80" si="21">SUM(G81:G85)</f>
        <v>0</v>
      </c>
      <c r="H80" s="277">
        <f t="shared" si="21"/>
        <v>0</v>
      </c>
      <c r="I80" s="277">
        <f t="shared" si="21"/>
        <v>4280457.9799999995</v>
      </c>
      <c r="J80" s="277">
        <f t="shared" si="21"/>
        <v>3639000</v>
      </c>
      <c r="K80" s="277">
        <f t="shared" si="21"/>
        <v>3639000</v>
      </c>
      <c r="L80" s="277">
        <f t="shared" si="21"/>
        <v>3639000</v>
      </c>
      <c r="M80" s="277">
        <f t="shared" si="21"/>
        <v>0</v>
      </c>
      <c r="N80" s="277">
        <f t="shared" si="21"/>
        <v>0</v>
      </c>
      <c r="O80" s="277">
        <f t="shared" si="13"/>
        <v>732676.59999999963</v>
      </c>
      <c r="P80" s="276"/>
      <c r="Q80" s="273"/>
      <c r="R80" s="275"/>
      <c r="S80" s="268"/>
      <c r="T80" s="271"/>
      <c r="U80" s="335"/>
    </row>
    <row r="81" spans="1:21" s="327" customFormat="1" ht="50.1" customHeight="1">
      <c r="A81" s="774"/>
      <c r="B81" s="296" t="s">
        <v>192</v>
      </c>
      <c r="C81" s="308">
        <v>0</v>
      </c>
      <c r="D81" s="308">
        <v>34207.61</v>
      </c>
      <c r="E81" s="637">
        <v>0</v>
      </c>
      <c r="F81" s="637">
        <v>0</v>
      </c>
      <c r="G81" s="637">
        <v>0</v>
      </c>
      <c r="H81" s="637">
        <v>0</v>
      </c>
      <c r="I81" s="308">
        <v>3336537.36</v>
      </c>
      <c r="J81" s="308">
        <v>2730277.6</v>
      </c>
      <c r="K81" s="330">
        <f t="shared" ref="K81:K86" si="22">SUM(L81:M81)</f>
        <v>2730277.6</v>
      </c>
      <c r="L81" s="308">
        <v>2730277.6</v>
      </c>
      <c r="M81" s="308">
        <v>0</v>
      </c>
      <c r="N81" s="308">
        <v>0</v>
      </c>
      <c r="O81" s="308">
        <f t="shared" si="13"/>
        <v>640467.36999999965</v>
      </c>
      <c r="P81" s="276"/>
      <c r="Q81" s="273"/>
      <c r="R81" s="275"/>
      <c r="S81" s="268"/>
      <c r="T81" s="271"/>
      <c r="U81" s="335"/>
    </row>
    <row r="82" spans="1:21" s="327" customFormat="1" ht="50.1" customHeight="1">
      <c r="A82" s="774"/>
      <c r="B82" s="294" t="s">
        <v>193</v>
      </c>
      <c r="C82" s="280">
        <v>0</v>
      </c>
      <c r="D82" s="280">
        <v>40499.540000000095</v>
      </c>
      <c r="E82" s="637">
        <v>0</v>
      </c>
      <c r="F82" s="637">
        <v>0</v>
      </c>
      <c r="G82" s="637">
        <v>0</v>
      </c>
      <c r="H82" s="637">
        <v>0</v>
      </c>
      <c r="I82" s="280">
        <v>412536.81999999995</v>
      </c>
      <c r="J82" s="280">
        <v>416257.69</v>
      </c>
      <c r="K82" s="343">
        <f t="shared" si="22"/>
        <v>416257.69</v>
      </c>
      <c r="L82" s="280">
        <v>416257.69</v>
      </c>
      <c r="M82" s="280">
        <v>0</v>
      </c>
      <c r="N82" s="280">
        <v>0</v>
      </c>
      <c r="O82" s="280">
        <f t="shared" si="13"/>
        <v>36778.670000000042</v>
      </c>
      <c r="P82" s="276"/>
      <c r="Q82" s="273"/>
      <c r="R82" s="275"/>
      <c r="S82" s="268"/>
      <c r="T82" s="271"/>
      <c r="U82" s="335"/>
    </row>
    <row r="83" spans="1:21" s="327" customFormat="1" ht="50.1" customHeight="1">
      <c r="A83" s="774"/>
      <c r="B83" s="294" t="s">
        <v>194</v>
      </c>
      <c r="C83" s="280">
        <v>0</v>
      </c>
      <c r="D83" s="280">
        <v>1575.71</v>
      </c>
      <c r="E83" s="637">
        <v>0</v>
      </c>
      <c r="F83" s="637">
        <v>0</v>
      </c>
      <c r="G83" s="637">
        <v>0</v>
      </c>
      <c r="H83" s="637">
        <v>0</v>
      </c>
      <c r="I83" s="280">
        <v>213111.8</v>
      </c>
      <c r="J83" s="280">
        <v>196079.38</v>
      </c>
      <c r="K83" s="343">
        <f t="shared" si="22"/>
        <v>196079.38</v>
      </c>
      <c r="L83" s="280">
        <v>196079.38</v>
      </c>
      <c r="M83" s="280">
        <v>0</v>
      </c>
      <c r="N83" s="280">
        <v>0</v>
      </c>
      <c r="O83" s="280">
        <f t="shared" si="13"/>
        <v>18608.129999999976</v>
      </c>
      <c r="P83" s="276"/>
      <c r="Q83" s="273"/>
      <c r="R83" s="275"/>
      <c r="S83" s="268"/>
      <c r="T83" s="271"/>
      <c r="U83" s="335"/>
    </row>
    <row r="84" spans="1:21" s="327" customFormat="1" ht="50.1" customHeight="1">
      <c r="A84" s="774"/>
      <c r="B84" s="336" t="s">
        <v>195</v>
      </c>
      <c r="C84" s="280">
        <v>0</v>
      </c>
      <c r="D84" s="280">
        <v>6987.24</v>
      </c>
      <c r="E84" s="637">
        <v>0</v>
      </c>
      <c r="F84" s="637">
        <v>0</v>
      </c>
      <c r="G84" s="637">
        <v>0</v>
      </c>
      <c r="H84" s="637">
        <v>0</v>
      </c>
      <c r="I84" s="280">
        <v>174758.74000000002</v>
      </c>
      <c r="J84" s="280">
        <v>165064.16</v>
      </c>
      <c r="K84" s="280">
        <f t="shared" si="22"/>
        <v>165064.16</v>
      </c>
      <c r="L84" s="280">
        <v>165064.16</v>
      </c>
      <c r="M84" s="280">
        <v>0</v>
      </c>
      <c r="N84" s="280">
        <v>0</v>
      </c>
      <c r="O84" s="280">
        <f t="shared" si="13"/>
        <v>16681.820000000007</v>
      </c>
      <c r="P84" s="276"/>
      <c r="Q84" s="273"/>
      <c r="R84" s="275"/>
      <c r="S84" s="268"/>
      <c r="T84" s="271"/>
      <c r="U84" s="335"/>
    </row>
    <row r="85" spans="1:21" s="327" customFormat="1" ht="50.1" customHeight="1">
      <c r="A85" s="775"/>
      <c r="B85" s="306" t="s">
        <v>196</v>
      </c>
      <c r="C85" s="311">
        <v>0</v>
      </c>
      <c r="D85" s="311">
        <v>7948.5199999999895</v>
      </c>
      <c r="E85" s="304">
        <v>0</v>
      </c>
      <c r="F85" s="304">
        <v>0</v>
      </c>
      <c r="G85" s="304">
        <v>0</v>
      </c>
      <c r="H85" s="304">
        <v>0</v>
      </c>
      <c r="I85" s="311">
        <v>143513.26</v>
      </c>
      <c r="J85" s="311">
        <v>131321.17000000001</v>
      </c>
      <c r="K85" s="311">
        <f t="shared" si="22"/>
        <v>131321.17000000001</v>
      </c>
      <c r="L85" s="311">
        <v>131321.17000000001</v>
      </c>
      <c r="M85" s="311">
        <v>0</v>
      </c>
      <c r="N85" s="311">
        <v>0</v>
      </c>
      <c r="O85" s="311">
        <f t="shared" si="13"/>
        <v>20140.609999999986</v>
      </c>
      <c r="P85" s="276"/>
      <c r="Q85" s="273"/>
      <c r="R85" s="275"/>
      <c r="S85" s="268"/>
      <c r="T85" s="271"/>
      <c r="U85" s="335"/>
    </row>
    <row r="86" spans="1:21" s="298" customFormat="1" ht="117.75" customHeight="1">
      <c r="A86" s="653" t="s">
        <v>226</v>
      </c>
      <c r="B86" s="334" t="s">
        <v>227</v>
      </c>
      <c r="C86" s="311">
        <v>0</v>
      </c>
      <c r="D86" s="311">
        <v>5619794.7800000003</v>
      </c>
      <c r="E86" s="311">
        <f>SUM(F86:H86)</f>
        <v>29719000</v>
      </c>
      <c r="F86" s="311">
        <v>15719000</v>
      </c>
      <c r="G86" s="311">
        <v>0</v>
      </c>
      <c r="H86" s="311">
        <v>14000000</v>
      </c>
      <c r="I86" s="311">
        <v>27371152.940000001</v>
      </c>
      <c r="J86" s="311">
        <v>29718860.760000002</v>
      </c>
      <c r="K86" s="311">
        <f t="shared" si="22"/>
        <v>29718860.760000002</v>
      </c>
      <c r="L86" s="311">
        <v>15718874.050000001</v>
      </c>
      <c r="M86" s="311">
        <v>13999986.710000001</v>
      </c>
      <c r="N86" s="311">
        <v>0</v>
      </c>
      <c r="O86" s="279">
        <f t="shared" si="13"/>
        <v>3272086.9600000009</v>
      </c>
      <c r="P86" s="276"/>
      <c r="Q86" s="273"/>
      <c r="R86" s="275"/>
      <c r="S86" s="268"/>
      <c r="T86" s="271"/>
      <c r="U86" s="333"/>
    </row>
    <row r="87" spans="1:21" s="300" customFormat="1" ht="50.1" customHeight="1">
      <c r="A87" s="654" t="s">
        <v>228</v>
      </c>
      <c r="B87" s="332" t="s">
        <v>229</v>
      </c>
      <c r="C87" s="318">
        <f t="shared" ref="C87:N87" si="23">SUM(C88+C91)</f>
        <v>0</v>
      </c>
      <c r="D87" s="318">
        <f t="shared" si="23"/>
        <v>657818.07999999914</v>
      </c>
      <c r="E87" s="318">
        <f t="shared" si="23"/>
        <v>31554522.420000002</v>
      </c>
      <c r="F87" s="318">
        <f t="shared" si="23"/>
        <v>31007900</v>
      </c>
      <c r="G87" s="318">
        <f t="shared" si="23"/>
        <v>0</v>
      </c>
      <c r="H87" s="318">
        <f t="shared" si="23"/>
        <v>546622.41999999993</v>
      </c>
      <c r="I87" s="318">
        <f t="shared" si="23"/>
        <v>30614871.009999998</v>
      </c>
      <c r="J87" s="318">
        <f t="shared" si="23"/>
        <v>29923510.09</v>
      </c>
      <c r="K87" s="318">
        <f t="shared" si="23"/>
        <v>29923510.09</v>
      </c>
      <c r="L87" s="318">
        <f t="shared" si="23"/>
        <v>29377087.669999998</v>
      </c>
      <c r="M87" s="318">
        <f t="shared" si="23"/>
        <v>546422.41999999993</v>
      </c>
      <c r="N87" s="318">
        <f t="shared" si="23"/>
        <v>0</v>
      </c>
      <c r="O87" s="277">
        <f t="shared" si="13"/>
        <v>1349178.9999999963</v>
      </c>
      <c r="P87" s="276"/>
      <c r="Q87" s="273"/>
      <c r="R87" s="275"/>
      <c r="S87" s="268"/>
      <c r="T87" s="271"/>
    </row>
    <row r="88" spans="1:21" s="300" customFormat="1" ht="112.5" customHeight="1">
      <c r="A88" s="776" t="s">
        <v>230</v>
      </c>
      <c r="B88" s="285" t="s">
        <v>231</v>
      </c>
      <c r="C88" s="284">
        <f t="shared" ref="C88:O88" si="24">SUM(C89:C90)</f>
        <v>0</v>
      </c>
      <c r="D88" s="284">
        <f t="shared" si="24"/>
        <v>640021.60999999917</v>
      </c>
      <c r="E88" s="284">
        <f t="shared" si="24"/>
        <v>31286822.420000002</v>
      </c>
      <c r="F88" s="284">
        <f t="shared" si="24"/>
        <v>30743500</v>
      </c>
      <c r="G88" s="284">
        <f>SUM(G89:G90)</f>
        <v>0</v>
      </c>
      <c r="H88" s="284">
        <f t="shared" si="24"/>
        <v>543322.41999999993</v>
      </c>
      <c r="I88" s="284">
        <f t="shared" si="24"/>
        <v>30407024.359999999</v>
      </c>
      <c r="J88" s="284">
        <f t="shared" si="24"/>
        <v>29711300.510000002</v>
      </c>
      <c r="K88" s="284">
        <f t="shared" si="24"/>
        <v>29711300.510000002</v>
      </c>
      <c r="L88" s="284">
        <f t="shared" si="24"/>
        <v>29167978.09</v>
      </c>
      <c r="M88" s="284">
        <f t="shared" si="24"/>
        <v>543322.41999999993</v>
      </c>
      <c r="N88" s="284">
        <f t="shared" si="24"/>
        <v>0</v>
      </c>
      <c r="O88" s="284">
        <f t="shared" si="24"/>
        <v>1335745.4600000009</v>
      </c>
      <c r="P88" s="276"/>
      <c r="Q88" s="273"/>
      <c r="R88" s="275"/>
      <c r="S88" s="268"/>
      <c r="T88" s="271"/>
    </row>
    <row r="89" spans="1:21" s="327" customFormat="1" ht="50.1" customHeight="1">
      <c r="A89" s="774"/>
      <c r="B89" s="316" t="s">
        <v>192</v>
      </c>
      <c r="C89" s="308">
        <v>0</v>
      </c>
      <c r="D89" s="331">
        <v>186785.78</v>
      </c>
      <c r="E89" s="299">
        <f>SUM(F89:H89)</f>
        <v>22051222.420000002</v>
      </c>
      <c r="F89" s="331">
        <v>21626600</v>
      </c>
      <c r="G89" s="308">
        <v>0</v>
      </c>
      <c r="H89" s="331">
        <v>424622.42</v>
      </c>
      <c r="I89" s="308">
        <v>22051222.420000002</v>
      </c>
      <c r="J89" s="331">
        <v>21988973.100000001</v>
      </c>
      <c r="K89" s="330">
        <f>SUM(L89:M89)</f>
        <v>21988973.100000001</v>
      </c>
      <c r="L89" s="331">
        <v>21564350.68</v>
      </c>
      <c r="M89" s="330">
        <v>424622.42</v>
      </c>
      <c r="N89" s="331">
        <v>0</v>
      </c>
      <c r="O89" s="330">
        <f>SUM(D89+I89-K89+N89-C89)</f>
        <v>249035.10000000149</v>
      </c>
      <c r="P89" s="276"/>
      <c r="Q89" s="273"/>
      <c r="R89" s="275"/>
      <c r="S89" s="268"/>
      <c r="T89" s="271"/>
    </row>
    <row r="90" spans="1:21" s="327" customFormat="1">
      <c r="A90" s="774"/>
      <c r="B90" s="314" t="s">
        <v>193</v>
      </c>
      <c r="C90" s="311">
        <v>0</v>
      </c>
      <c r="D90" s="312">
        <v>453235.82999999914</v>
      </c>
      <c r="E90" s="313">
        <f>SUM(F90:H90)</f>
        <v>9235600</v>
      </c>
      <c r="F90" s="312">
        <v>9116900</v>
      </c>
      <c r="G90" s="311">
        <v>0</v>
      </c>
      <c r="H90" s="312">
        <v>118700</v>
      </c>
      <c r="I90" s="311">
        <v>8355801.9399999995</v>
      </c>
      <c r="J90" s="312">
        <v>7722327.4100000001</v>
      </c>
      <c r="K90" s="329">
        <f>SUM(L90:M90)</f>
        <v>7722327.4100000001</v>
      </c>
      <c r="L90" s="312">
        <v>7603627.4100000001</v>
      </c>
      <c r="M90" s="329">
        <v>118700</v>
      </c>
      <c r="N90" s="312">
        <v>0</v>
      </c>
      <c r="O90" s="329">
        <f>SUM(D90+I90-K90+N90-C90)</f>
        <v>1086710.3599999994</v>
      </c>
      <c r="P90" s="276"/>
      <c r="Q90" s="273"/>
      <c r="R90" s="275"/>
      <c r="S90" s="268"/>
      <c r="T90" s="271"/>
    </row>
    <row r="91" spans="1:21" s="328" customFormat="1" ht="64.5" customHeight="1">
      <c r="A91" s="777" t="s">
        <v>232</v>
      </c>
      <c r="B91" s="302" t="s">
        <v>233</v>
      </c>
      <c r="C91" s="291">
        <f>SUM(C92:C96)</f>
        <v>0</v>
      </c>
      <c r="D91" s="291">
        <f>SUM(D92:D96)</f>
        <v>17796.469999999983</v>
      </c>
      <c r="E91" s="291">
        <f>SUM(E92:E96)</f>
        <v>267700</v>
      </c>
      <c r="F91" s="291">
        <f>SUM(F92:F96)</f>
        <v>264400</v>
      </c>
      <c r="G91" s="291">
        <f t="shared" ref="G91:N91" si="25">SUM(G92:G96)</f>
        <v>0</v>
      </c>
      <c r="H91" s="291">
        <f t="shared" si="25"/>
        <v>3300</v>
      </c>
      <c r="I91" s="291">
        <f t="shared" si="25"/>
        <v>207846.65</v>
      </c>
      <c r="J91" s="291">
        <f t="shared" si="25"/>
        <v>212209.58000000002</v>
      </c>
      <c r="K91" s="291">
        <f t="shared" si="25"/>
        <v>212209.58000000002</v>
      </c>
      <c r="L91" s="291">
        <f t="shared" si="25"/>
        <v>209109.58000000002</v>
      </c>
      <c r="M91" s="291">
        <f t="shared" si="25"/>
        <v>3100</v>
      </c>
      <c r="N91" s="291">
        <f t="shared" si="25"/>
        <v>0</v>
      </c>
      <c r="O91" s="317">
        <f t="shared" ref="O91:O96" si="26">SUM(D91+I91-K91+N91-C91)</f>
        <v>13433.53999999995</v>
      </c>
      <c r="P91" s="276"/>
      <c r="Q91" s="273"/>
      <c r="R91" s="275"/>
      <c r="S91" s="268"/>
      <c r="T91" s="271"/>
    </row>
    <row r="92" spans="1:21" s="327" customFormat="1" ht="50.1" customHeight="1">
      <c r="A92" s="778"/>
      <c r="B92" s="316" t="s">
        <v>192</v>
      </c>
      <c r="C92" s="267">
        <v>0</v>
      </c>
      <c r="D92" s="308">
        <v>8586.68</v>
      </c>
      <c r="E92" s="655">
        <f t="shared" ref="E92:E103" si="27">SUM(F92:H92)</f>
        <v>137000</v>
      </c>
      <c r="F92" s="308">
        <v>135300</v>
      </c>
      <c r="G92" s="308">
        <v>0</v>
      </c>
      <c r="H92" s="308">
        <v>1700</v>
      </c>
      <c r="I92" s="308">
        <v>129702.47</v>
      </c>
      <c r="J92" s="308">
        <v>133352.98000000001</v>
      </c>
      <c r="K92" s="267">
        <f>SUM(L92:M92)</f>
        <v>133352.98000000001</v>
      </c>
      <c r="L92" s="308">
        <v>131652.98000000001</v>
      </c>
      <c r="M92" s="308">
        <v>1700</v>
      </c>
      <c r="N92" s="308">
        <v>0</v>
      </c>
      <c r="O92" s="627">
        <f t="shared" si="26"/>
        <v>4936.1699999999837</v>
      </c>
      <c r="P92" s="276"/>
      <c r="Q92" s="273"/>
      <c r="R92" s="275"/>
      <c r="S92" s="268"/>
      <c r="T92" s="271"/>
    </row>
    <row r="93" spans="1:21" s="298" customFormat="1" ht="50.1" customHeight="1">
      <c r="A93" s="778"/>
      <c r="B93" s="315" t="s">
        <v>193</v>
      </c>
      <c r="C93" s="267">
        <v>0</v>
      </c>
      <c r="D93" s="280">
        <v>8068.089999999982</v>
      </c>
      <c r="E93" s="655">
        <f t="shared" si="27"/>
        <v>96900</v>
      </c>
      <c r="F93" s="280">
        <v>95700</v>
      </c>
      <c r="G93" s="280">
        <v>0</v>
      </c>
      <c r="H93" s="280">
        <v>1200</v>
      </c>
      <c r="I93" s="280">
        <v>55446.9</v>
      </c>
      <c r="J93" s="280">
        <v>57542.05</v>
      </c>
      <c r="K93" s="267">
        <f>SUM(L93:M93)</f>
        <v>57542.05</v>
      </c>
      <c r="L93" s="280">
        <v>56342.05</v>
      </c>
      <c r="M93" s="280">
        <v>1200</v>
      </c>
      <c r="N93" s="280">
        <v>0</v>
      </c>
      <c r="O93" s="627">
        <f t="shared" si="26"/>
        <v>5972.9399999999805</v>
      </c>
      <c r="P93" s="276"/>
      <c r="Q93" s="273"/>
      <c r="R93" s="275"/>
      <c r="S93" s="268"/>
      <c r="T93" s="271"/>
    </row>
    <row r="94" spans="1:21" s="327" customFormat="1" ht="50.1" customHeight="1">
      <c r="A94" s="778"/>
      <c r="B94" s="315" t="s">
        <v>194</v>
      </c>
      <c r="C94" s="267">
        <v>0</v>
      </c>
      <c r="D94" s="280">
        <v>0</v>
      </c>
      <c r="E94" s="655">
        <f t="shared" si="27"/>
        <v>3100</v>
      </c>
      <c r="F94" s="280">
        <v>3000</v>
      </c>
      <c r="G94" s="280">
        <v>0</v>
      </c>
      <c r="H94" s="280">
        <v>100</v>
      </c>
      <c r="I94" s="280">
        <v>0</v>
      </c>
      <c r="J94" s="280">
        <v>0</v>
      </c>
      <c r="K94" s="267">
        <f>SUM(L94:M94)</f>
        <v>0</v>
      </c>
      <c r="L94" s="280">
        <v>0</v>
      </c>
      <c r="M94" s="280">
        <v>0</v>
      </c>
      <c r="N94" s="280">
        <v>0</v>
      </c>
      <c r="O94" s="627">
        <f t="shared" si="26"/>
        <v>0</v>
      </c>
      <c r="P94" s="276"/>
      <c r="Q94" s="273"/>
      <c r="R94" s="275"/>
      <c r="S94" s="268"/>
      <c r="T94" s="271"/>
    </row>
    <row r="95" spans="1:21" s="327" customFormat="1" ht="50.1" customHeight="1">
      <c r="A95" s="778"/>
      <c r="B95" s="315" t="s">
        <v>195</v>
      </c>
      <c r="C95" s="267">
        <v>0</v>
      </c>
      <c r="D95" s="280">
        <v>0</v>
      </c>
      <c r="E95" s="655">
        <f t="shared" si="27"/>
        <v>20000</v>
      </c>
      <c r="F95" s="280">
        <v>19800</v>
      </c>
      <c r="G95" s="280">
        <v>0</v>
      </c>
      <c r="H95" s="280">
        <v>200</v>
      </c>
      <c r="I95" s="280">
        <v>15833.99</v>
      </c>
      <c r="J95" s="280">
        <v>14600</v>
      </c>
      <c r="K95" s="267">
        <f>SUM(L95:M95)</f>
        <v>14600</v>
      </c>
      <c r="L95" s="280">
        <v>14400</v>
      </c>
      <c r="M95" s="280">
        <v>200</v>
      </c>
      <c r="N95" s="280">
        <v>0</v>
      </c>
      <c r="O95" s="627">
        <f t="shared" si="26"/>
        <v>1233.9899999999998</v>
      </c>
      <c r="P95" s="276"/>
      <c r="Q95" s="273"/>
      <c r="R95" s="275"/>
      <c r="S95" s="268"/>
      <c r="T95" s="271"/>
    </row>
    <row r="96" spans="1:21" s="298" customFormat="1" ht="50.1" customHeight="1">
      <c r="A96" s="779"/>
      <c r="B96" s="314" t="s">
        <v>196</v>
      </c>
      <c r="C96" s="312">
        <v>0</v>
      </c>
      <c r="D96" s="311">
        <v>1141.6999999999998</v>
      </c>
      <c r="E96" s="320">
        <f t="shared" si="27"/>
        <v>10700</v>
      </c>
      <c r="F96" s="311">
        <v>10600</v>
      </c>
      <c r="G96" s="311">
        <v>0</v>
      </c>
      <c r="H96" s="311">
        <v>100</v>
      </c>
      <c r="I96" s="311">
        <v>6863.29</v>
      </c>
      <c r="J96" s="311">
        <v>6714.55</v>
      </c>
      <c r="K96" s="312">
        <f>SUM(L96:M96)</f>
        <v>6714.55</v>
      </c>
      <c r="L96" s="311">
        <v>6714.55</v>
      </c>
      <c r="M96" s="311">
        <v>0</v>
      </c>
      <c r="N96" s="311">
        <v>0</v>
      </c>
      <c r="O96" s="656">
        <f t="shared" si="26"/>
        <v>1290.4399999999996</v>
      </c>
      <c r="P96" s="276"/>
      <c r="Q96" s="273"/>
      <c r="R96" s="275"/>
      <c r="S96" s="268"/>
      <c r="T96" s="271"/>
    </row>
    <row r="97" spans="1:20" s="300" customFormat="1" ht="50.1" customHeight="1">
      <c r="A97" s="780" t="s">
        <v>234</v>
      </c>
      <c r="B97" s="326" t="s">
        <v>235</v>
      </c>
      <c r="C97" s="322">
        <f>SUM(C98:C102)</f>
        <v>0</v>
      </c>
      <c r="D97" s="322">
        <f>SUM(D98:D102)</f>
        <v>3857196.0599999991</v>
      </c>
      <c r="E97" s="322">
        <f t="shared" si="27"/>
        <v>49475900</v>
      </c>
      <c r="F97" s="322">
        <v>44614600</v>
      </c>
      <c r="G97" s="322">
        <f>SUM(G98:G102)</f>
        <v>0</v>
      </c>
      <c r="H97" s="322">
        <v>4861300</v>
      </c>
      <c r="I97" s="322">
        <f t="shared" ref="I97:N97" si="28">SUM(I98:I102)</f>
        <v>50782737.369999997</v>
      </c>
      <c r="J97" s="322">
        <f t="shared" si="28"/>
        <v>49366138.420000002</v>
      </c>
      <c r="K97" s="322">
        <f t="shared" si="28"/>
        <v>49366138.420000002</v>
      </c>
      <c r="L97" s="322">
        <f t="shared" si="28"/>
        <v>44610032.500000007</v>
      </c>
      <c r="M97" s="322">
        <f t="shared" si="28"/>
        <v>4756105.92</v>
      </c>
      <c r="N97" s="322">
        <f t="shared" si="28"/>
        <v>0</v>
      </c>
      <c r="O97" s="277">
        <f t="shared" ref="O97:O111" si="29">SUM(D97+I97-K97+N97-C97)</f>
        <v>5273795.0099999979</v>
      </c>
      <c r="P97" s="276"/>
      <c r="Q97" s="273"/>
      <c r="R97" s="275"/>
      <c r="S97" s="268"/>
      <c r="T97" s="271"/>
    </row>
    <row r="98" spans="1:20" s="298" customFormat="1" ht="50.1" customHeight="1">
      <c r="A98" s="781"/>
      <c r="B98" s="296" t="s">
        <v>192</v>
      </c>
      <c r="C98" s="308">
        <v>0</v>
      </c>
      <c r="D98" s="308">
        <v>1120641.99</v>
      </c>
      <c r="E98" s="321">
        <f t="shared" si="27"/>
        <v>0</v>
      </c>
      <c r="F98" s="308">
        <v>0</v>
      </c>
      <c r="G98" s="308">
        <v>0</v>
      </c>
      <c r="H98" s="308">
        <v>0</v>
      </c>
      <c r="I98" s="308">
        <v>15043675.91</v>
      </c>
      <c r="J98" s="308">
        <v>14495968.880000001</v>
      </c>
      <c r="K98" s="331">
        <f t="shared" ref="K98:K103" si="30">SUM(L98:M98)</f>
        <v>14495968.880000001</v>
      </c>
      <c r="L98" s="308">
        <v>12975249.520000001</v>
      </c>
      <c r="M98" s="308">
        <v>1520719.36</v>
      </c>
      <c r="N98" s="308">
        <v>0</v>
      </c>
      <c r="O98" s="628">
        <f t="shared" si="29"/>
        <v>1668349.0199999996</v>
      </c>
      <c r="P98" s="276"/>
      <c r="Q98" s="273"/>
      <c r="R98" s="275"/>
      <c r="S98" s="268"/>
      <c r="T98" s="271"/>
    </row>
    <row r="99" spans="1:20" s="298" customFormat="1" ht="50.1" customHeight="1">
      <c r="A99" s="781"/>
      <c r="B99" s="294" t="s">
        <v>193</v>
      </c>
      <c r="C99" s="280">
        <v>0</v>
      </c>
      <c r="D99" s="280">
        <v>1167018.5499999989</v>
      </c>
      <c r="E99" s="655">
        <f t="shared" si="27"/>
        <v>0</v>
      </c>
      <c r="F99" s="280">
        <v>0</v>
      </c>
      <c r="G99" s="280">
        <v>0</v>
      </c>
      <c r="H99" s="280">
        <v>0</v>
      </c>
      <c r="I99" s="280">
        <v>15606380.560000001</v>
      </c>
      <c r="J99" s="280">
        <v>15291680.420000002</v>
      </c>
      <c r="K99" s="267">
        <f t="shared" si="30"/>
        <v>15291680.420000002</v>
      </c>
      <c r="L99" s="280">
        <v>13935996.420000002</v>
      </c>
      <c r="M99" s="280">
        <v>1355684</v>
      </c>
      <c r="N99" s="280">
        <v>0</v>
      </c>
      <c r="O99" s="627">
        <f t="shared" si="29"/>
        <v>1481718.6899999976</v>
      </c>
      <c r="P99" s="276"/>
      <c r="Q99" s="273"/>
      <c r="R99" s="275"/>
      <c r="S99" s="268"/>
      <c r="T99" s="271"/>
    </row>
    <row r="100" spans="1:20" s="298" customFormat="1" ht="50.1" customHeight="1">
      <c r="A100" s="781"/>
      <c r="B100" s="294" t="s">
        <v>194</v>
      </c>
      <c r="C100" s="280">
        <v>0</v>
      </c>
      <c r="D100" s="280">
        <v>546567.91</v>
      </c>
      <c r="E100" s="655">
        <f t="shared" si="27"/>
        <v>0</v>
      </c>
      <c r="F100" s="280">
        <v>0</v>
      </c>
      <c r="G100" s="280">
        <v>0</v>
      </c>
      <c r="H100" s="280">
        <v>0</v>
      </c>
      <c r="I100" s="280">
        <v>7227587.2200000007</v>
      </c>
      <c r="J100" s="280">
        <v>6996697.9400000004</v>
      </c>
      <c r="K100" s="267">
        <f t="shared" si="30"/>
        <v>6996697.9399999995</v>
      </c>
      <c r="L100" s="280">
        <v>6319387.0199999996</v>
      </c>
      <c r="M100" s="280">
        <v>677310.92</v>
      </c>
      <c r="N100" s="280">
        <v>0</v>
      </c>
      <c r="O100" s="627">
        <f t="shared" si="29"/>
        <v>777457.19000000134</v>
      </c>
      <c r="P100" s="276"/>
      <c r="Q100" s="273"/>
      <c r="R100" s="275"/>
      <c r="S100" s="268"/>
      <c r="T100" s="271"/>
    </row>
    <row r="101" spans="1:20" s="298" customFormat="1" ht="50.1" customHeight="1">
      <c r="A101" s="781"/>
      <c r="B101" s="294" t="s">
        <v>195</v>
      </c>
      <c r="C101" s="280">
        <v>0</v>
      </c>
      <c r="D101" s="280">
        <v>472211.35</v>
      </c>
      <c r="E101" s="655">
        <f t="shared" si="27"/>
        <v>0</v>
      </c>
      <c r="F101" s="280">
        <v>0</v>
      </c>
      <c r="G101" s="280">
        <v>0</v>
      </c>
      <c r="H101" s="280">
        <v>0</v>
      </c>
      <c r="I101" s="280">
        <v>5860764.8700000001</v>
      </c>
      <c r="J101" s="280">
        <v>5729313.46</v>
      </c>
      <c r="K101" s="267">
        <f t="shared" si="30"/>
        <v>5729313.46</v>
      </c>
      <c r="L101" s="280">
        <v>5177117.91</v>
      </c>
      <c r="M101" s="280">
        <v>552195.55000000005</v>
      </c>
      <c r="N101" s="280">
        <v>0</v>
      </c>
      <c r="O101" s="627">
        <f t="shared" si="29"/>
        <v>603662.75999999978</v>
      </c>
      <c r="P101" s="276"/>
      <c r="Q101" s="273"/>
      <c r="R101" s="275"/>
      <c r="S101" s="268"/>
      <c r="T101" s="271"/>
    </row>
    <row r="102" spans="1:20" s="298" customFormat="1" ht="50.1" customHeight="1">
      <c r="A102" s="782"/>
      <c r="B102" s="306" t="s">
        <v>196</v>
      </c>
      <c r="C102" s="311">
        <v>0</v>
      </c>
      <c r="D102" s="311">
        <v>550756.25999999978</v>
      </c>
      <c r="E102" s="320">
        <f t="shared" si="27"/>
        <v>0</v>
      </c>
      <c r="F102" s="311">
        <v>0</v>
      </c>
      <c r="G102" s="311">
        <v>0</v>
      </c>
      <c r="H102" s="311">
        <v>0</v>
      </c>
      <c r="I102" s="311">
        <v>7044328.8099999996</v>
      </c>
      <c r="J102" s="311">
        <v>6852477.7199999997</v>
      </c>
      <c r="K102" s="312">
        <f t="shared" si="30"/>
        <v>6852477.7199999997</v>
      </c>
      <c r="L102" s="311">
        <v>6202281.6299999999</v>
      </c>
      <c r="M102" s="311">
        <v>650196.09</v>
      </c>
      <c r="N102" s="311">
        <v>0</v>
      </c>
      <c r="O102" s="656">
        <f t="shared" si="29"/>
        <v>742607.34999999963</v>
      </c>
      <c r="P102" s="276"/>
      <c r="Q102" s="273"/>
      <c r="R102" s="275"/>
      <c r="S102" s="268"/>
      <c r="T102" s="271"/>
    </row>
    <row r="103" spans="1:20" s="300" customFormat="1" ht="90.75" customHeight="1">
      <c r="A103" s="658" t="s">
        <v>236</v>
      </c>
      <c r="B103" s="325" t="s">
        <v>237</v>
      </c>
      <c r="C103" s="317">
        <v>0</v>
      </c>
      <c r="D103" s="317">
        <v>132152.35</v>
      </c>
      <c r="E103" s="284">
        <f t="shared" si="27"/>
        <v>13170700</v>
      </c>
      <c r="F103" s="317">
        <v>13170700</v>
      </c>
      <c r="G103" s="317">
        <v>0</v>
      </c>
      <c r="H103" s="317">
        <v>0</v>
      </c>
      <c r="I103" s="317">
        <v>10740445.93</v>
      </c>
      <c r="J103" s="317">
        <v>10718808.880000001</v>
      </c>
      <c r="K103" s="277">
        <f t="shared" si="30"/>
        <v>10718808.880000001</v>
      </c>
      <c r="L103" s="317">
        <v>10718808.880000001</v>
      </c>
      <c r="M103" s="317">
        <v>0</v>
      </c>
      <c r="N103" s="317">
        <v>0</v>
      </c>
      <c r="O103" s="277">
        <f t="shared" si="29"/>
        <v>153789.39999999851</v>
      </c>
      <c r="P103" s="276"/>
      <c r="Q103" s="273"/>
      <c r="R103" s="275"/>
      <c r="S103" s="268"/>
      <c r="T103" s="271"/>
    </row>
    <row r="104" spans="1:20" s="300" customFormat="1" ht="87" customHeight="1">
      <c r="A104" s="657" t="s">
        <v>238</v>
      </c>
      <c r="B104" s="324" t="s">
        <v>239</v>
      </c>
      <c r="C104" s="317">
        <f t="shared" ref="C104:N104" si="31">SUM(C105+C111)</f>
        <v>0</v>
      </c>
      <c r="D104" s="317">
        <f t="shared" si="31"/>
        <v>0</v>
      </c>
      <c r="E104" s="284">
        <f t="shared" si="31"/>
        <v>8562800</v>
      </c>
      <c r="F104" s="317">
        <f t="shared" si="31"/>
        <v>8440500</v>
      </c>
      <c r="G104" s="317">
        <f t="shared" si="31"/>
        <v>0</v>
      </c>
      <c r="H104" s="317">
        <f t="shared" si="31"/>
        <v>122300</v>
      </c>
      <c r="I104" s="317">
        <f t="shared" si="31"/>
        <v>8561100</v>
      </c>
      <c r="J104" s="317">
        <f t="shared" si="31"/>
        <v>8561100</v>
      </c>
      <c r="K104" s="284">
        <f t="shared" si="31"/>
        <v>8561100</v>
      </c>
      <c r="L104" s="317">
        <f t="shared" si="31"/>
        <v>8438800</v>
      </c>
      <c r="M104" s="317">
        <f t="shared" si="31"/>
        <v>122300</v>
      </c>
      <c r="N104" s="317">
        <f t="shared" si="31"/>
        <v>0</v>
      </c>
      <c r="O104" s="277">
        <f t="shared" si="29"/>
        <v>0</v>
      </c>
      <c r="P104" s="276"/>
      <c r="Q104" s="273"/>
      <c r="R104" s="275"/>
      <c r="S104" s="268"/>
      <c r="T104" s="271"/>
    </row>
    <row r="105" spans="1:20" s="270" customFormat="1" ht="90.75" customHeight="1">
      <c r="A105" s="773" t="s">
        <v>240</v>
      </c>
      <c r="B105" s="323" t="s">
        <v>241</v>
      </c>
      <c r="C105" s="322">
        <f t="shared" ref="C105:N105" si="32">SUM(C106:C110)</f>
        <v>0</v>
      </c>
      <c r="D105" s="277">
        <f t="shared" si="32"/>
        <v>0</v>
      </c>
      <c r="E105" s="277">
        <f t="shared" si="32"/>
        <v>8561100</v>
      </c>
      <c r="F105" s="277">
        <f t="shared" si="32"/>
        <v>8438800</v>
      </c>
      <c r="G105" s="277">
        <f t="shared" si="32"/>
        <v>0</v>
      </c>
      <c r="H105" s="277">
        <f t="shared" si="32"/>
        <v>122300</v>
      </c>
      <c r="I105" s="277">
        <f t="shared" si="32"/>
        <v>8561100</v>
      </c>
      <c r="J105" s="277">
        <f t="shared" si="32"/>
        <v>8561100</v>
      </c>
      <c r="K105" s="277">
        <f t="shared" si="32"/>
        <v>8561100</v>
      </c>
      <c r="L105" s="277">
        <f t="shared" si="32"/>
        <v>8438800</v>
      </c>
      <c r="M105" s="277">
        <f t="shared" si="32"/>
        <v>122300</v>
      </c>
      <c r="N105" s="277">
        <f t="shared" si="32"/>
        <v>0</v>
      </c>
      <c r="O105" s="277">
        <f t="shared" si="29"/>
        <v>0</v>
      </c>
      <c r="P105" s="276"/>
      <c r="Q105" s="273"/>
      <c r="R105" s="275"/>
      <c r="S105" s="268"/>
      <c r="T105" s="271"/>
    </row>
    <row r="106" spans="1:20" s="244" customFormat="1" ht="50.1" customHeight="1">
      <c r="A106" s="783"/>
      <c r="B106" s="296" t="s">
        <v>192</v>
      </c>
      <c r="C106" s="308">
        <v>0</v>
      </c>
      <c r="D106" s="308">
        <v>0</v>
      </c>
      <c r="E106" s="321">
        <f>SUM(F106:H106)</f>
        <v>3180700</v>
      </c>
      <c r="F106" s="308">
        <v>3135300</v>
      </c>
      <c r="G106" s="308">
        <v>0</v>
      </c>
      <c r="H106" s="308">
        <v>45400</v>
      </c>
      <c r="I106" s="308">
        <v>3180700</v>
      </c>
      <c r="J106" s="308">
        <v>3180700</v>
      </c>
      <c r="K106" s="331">
        <f>SUM(L106:M106)</f>
        <v>3180700</v>
      </c>
      <c r="L106" s="308">
        <v>3135300</v>
      </c>
      <c r="M106" s="308">
        <v>45400</v>
      </c>
      <c r="N106" s="308">
        <v>0</v>
      </c>
      <c r="O106" s="308">
        <f t="shared" si="29"/>
        <v>0</v>
      </c>
      <c r="P106" s="276"/>
      <c r="Q106" s="273"/>
      <c r="R106" s="275"/>
      <c r="S106" s="268"/>
      <c r="T106" s="271"/>
    </row>
    <row r="107" spans="1:20" s="244" customFormat="1" ht="50.1" customHeight="1">
      <c r="A107" s="783"/>
      <c r="B107" s="294" t="s">
        <v>193</v>
      </c>
      <c r="C107" s="280">
        <v>0</v>
      </c>
      <c r="D107" s="280">
        <v>0</v>
      </c>
      <c r="E107" s="655">
        <f>SUM(F107:H107)</f>
        <v>2329700</v>
      </c>
      <c r="F107" s="280">
        <v>2296400</v>
      </c>
      <c r="G107" s="280">
        <v>0</v>
      </c>
      <c r="H107" s="280">
        <v>33300</v>
      </c>
      <c r="I107" s="280">
        <v>2329700</v>
      </c>
      <c r="J107" s="280">
        <v>2329700</v>
      </c>
      <c r="K107" s="267">
        <f>SUM(L107:M107)</f>
        <v>2329700</v>
      </c>
      <c r="L107" s="280">
        <v>2296400</v>
      </c>
      <c r="M107" s="280">
        <v>33300</v>
      </c>
      <c r="N107" s="280">
        <v>0</v>
      </c>
      <c r="O107" s="280">
        <f t="shared" si="29"/>
        <v>0</v>
      </c>
      <c r="P107" s="276"/>
      <c r="Q107" s="273"/>
      <c r="R107" s="275"/>
      <c r="S107" s="268"/>
      <c r="T107" s="271"/>
    </row>
    <row r="108" spans="1:20" s="244" customFormat="1" ht="50.1" customHeight="1">
      <c r="A108" s="783"/>
      <c r="B108" s="294" t="s">
        <v>194</v>
      </c>
      <c r="C108" s="280">
        <v>0</v>
      </c>
      <c r="D108" s="280">
        <v>0</v>
      </c>
      <c r="E108" s="655">
        <f>SUM(F108:H108)</f>
        <v>1476500</v>
      </c>
      <c r="F108" s="280">
        <v>1455400</v>
      </c>
      <c r="G108" s="280">
        <v>0</v>
      </c>
      <c r="H108" s="280">
        <v>21100</v>
      </c>
      <c r="I108" s="280">
        <v>1476500</v>
      </c>
      <c r="J108" s="280">
        <v>1476500</v>
      </c>
      <c r="K108" s="267">
        <f>SUM(L108:M108)</f>
        <v>1476500</v>
      </c>
      <c r="L108" s="280">
        <v>1455400</v>
      </c>
      <c r="M108" s="280">
        <v>21100</v>
      </c>
      <c r="N108" s="280">
        <v>0</v>
      </c>
      <c r="O108" s="280">
        <f t="shared" si="29"/>
        <v>0</v>
      </c>
      <c r="P108" s="276"/>
      <c r="Q108" s="273"/>
      <c r="R108" s="275"/>
      <c r="S108" s="268"/>
      <c r="T108" s="271"/>
    </row>
    <row r="109" spans="1:20" s="244" customFormat="1" ht="50.1" customHeight="1">
      <c r="A109" s="783"/>
      <c r="B109" s="294" t="s">
        <v>195</v>
      </c>
      <c r="C109" s="280">
        <v>0</v>
      </c>
      <c r="D109" s="280">
        <v>0</v>
      </c>
      <c r="E109" s="655">
        <f>SUM(F109:H109)</f>
        <v>797000</v>
      </c>
      <c r="F109" s="280">
        <v>785600</v>
      </c>
      <c r="G109" s="280">
        <v>0</v>
      </c>
      <c r="H109" s="280">
        <v>11400</v>
      </c>
      <c r="I109" s="280">
        <v>797000</v>
      </c>
      <c r="J109" s="280">
        <v>797000</v>
      </c>
      <c r="K109" s="267">
        <f>SUM(L109:M109)</f>
        <v>797000</v>
      </c>
      <c r="L109" s="280">
        <v>785600</v>
      </c>
      <c r="M109" s="280">
        <v>11400</v>
      </c>
      <c r="N109" s="280">
        <v>0</v>
      </c>
      <c r="O109" s="280">
        <f t="shared" si="29"/>
        <v>0</v>
      </c>
      <c r="P109" s="276"/>
      <c r="Q109" s="273"/>
      <c r="R109" s="275"/>
      <c r="S109" s="268"/>
      <c r="T109" s="271"/>
    </row>
    <row r="110" spans="1:20" s="244" customFormat="1" ht="50.1" customHeight="1">
      <c r="A110" s="783"/>
      <c r="B110" s="306" t="s">
        <v>196</v>
      </c>
      <c r="C110" s="311">
        <v>0</v>
      </c>
      <c r="D110" s="311">
        <v>0</v>
      </c>
      <c r="E110" s="320">
        <f>SUM(F110:H110)</f>
        <v>777200</v>
      </c>
      <c r="F110" s="311">
        <v>766100</v>
      </c>
      <c r="G110" s="311">
        <v>0</v>
      </c>
      <c r="H110" s="311">
        <v>11100</v>
      </c>
      <c r="I110" s="311">
        <v>777200</v>
      </c>
      <c r="J110" s="311">
        <v>777200</v>
      </c>
      <c r="K110" s="312">
        <f>SUM(L110:M110)</f>
        <v>777200</v>
      </c>
      <c r="L110" s="311">
        <v>766100</v>
      </c>
      <c r="M110" s="311">
        <v>11100</v>
      </c>
      <c r="N110" s="311">
        <v>0</v>
      </c>
      <c r="O110" s="311">
        <f t="shared" si="29"/>
        <v>0</v>
      </c>
      <c r="P110" s="276"/>
      <c r="Q110" s="273"/>
      <c r="R110" s="275"/>
      <c r="S110" s="268"/>
      <c r="T110" s="271"/>
    </row>
    <row r="111" spans="1:20" s="255" customFormat="1" ht="100.5" customHeight="1">
      <c r="A111" s="784" t="s">
        <v>242</v>
      </c>
      <c r="B111" s="319" t="s">
        <v>243</v>
      </c>
      <c r="C111" s="318">
        <v>0</v>
      </c>
      <c r="D111" s="317">
        <v>0</v>
      </c>
      <c r="E111" s="317">
        <f t="shared" ref="E111:J111" si="33">SUM(E112:E117)</f>
        <v>1700</v>
      </c>
      <c r="F111" s="317">
        <f t="shared" si="33"/>
        <v>1700</v>
      </c>
      <c r="G111" s="317">
        <f t="shared" si="33"/>
        <v>0</v>
      </c>
      <c r="H111" s="317">
        <f t="shared" si="33"/>
        <v>0</v>
      </c>
      <c r="I111" s="317">
        <f t="shared" si="33"/>
        <v>0</v>
      </c>
      <c r="J111" s="317">
        <f t="shared" si="33"/>
        <v>0</v>
      </c>
      <c r="K111" s="317">
        <f>SUM(K112:K116)</f>
        <v>0</v>
      </c>
      <c r="L111" s="317">
        <f>SUM(L112:L116)</f>
        <v>0</v>
      </c>
      <c r="M111" s="317">
        <f>SUM(M112:M116)</f>
        <v>0</v>
      </c>
      <c r="N111" s="317">
        <f>SUM(N112:N116)</f>
        <v>0</v>
      </c>
      <c r="O111" s="277">
        <f t="shared" si="29"/>
        <v>0</v>
      </c>
      <c r="P111" s="276"/>
      <c r="Q111" s="273"/>
      <c r="R111" s="275"/>
      <c r="S111" s="268"/>
      <c r="T111" s="271"/>
    </row>
    <row r="112" spans="1:20" s="255" customFormat="1" ht="50.1" customHeight="1">
      <c r="A112" s="783"/>
      <c r="B112" s="296" t="s">
        <v>192</v>
      </c>
      <c r="C112" s="308">
        <v>0</v>
      </c>
      <c r="D112" s="628">
        <v>0</v>
      </c>
      <c r="E112" s="299">
        <v>0</v>
      </c>
      <c r="F112" s="308">
        <v>0</v>
      </c>
      <c r="G112" s="308">
        <v>0</v>
      </c>
      <c r="H112" s="308">
        <v>0</v>
      </c>
      <c r="I112" s="308">
        <v>0</v>
      </c>
      <c r="J112" s="308">
        <v>0</v>
      </c>
      <c r="K112" s="308">
        <v>0</v>
      </c>
      <c r="L112" s="308">
        <v>0</v>
      </c>
      <c r="M112" s="308">
        <v>0</v>
      </c>
      <c r="N112" s="308">
        <v>0</v>
      </c>
      <c r="O112" s="308">
        <v>0</v>
      </c>
      <c r="P112" s="276"/>
      <c r="Q112" s="273"/>
      <c r="R112" s="275"/>
      <c r="S112" s="268"/>
      <c r="T112" s="271"/>
    </row>
    <row r="113" spans="1:20" s="244" customFormat="1" ht="50.1" customHeight="1">
      <c r="A113" s="783"/>
      <c r="B113" s="294" t="s">
        <v>193</v>
      </c>
      <c r="C113" s="280">
        <v>0</v>
      </c>
      <c r="D113" s="627">
        <v>0</v>
      </c>
      <c r="E113" s="655">
        <f>SUM(F113:H113)</f>
        <v>0</v>
      </c>
      <c r="F113" s="280">
        <v>0</v>
      </c>
      <c r="G113" s="280">
        <v>0</v>
      </c>
      <c r="H113" s="280">
        <v>0</v>
      </c>
      <c r="I113" s="280">
        <v>0</v>
      </c>
      <c r="J113" s="280">
        <v>0</v>
      </c>
      <c r="K113" s="280">
        <f>+L113</f>
        <v>0</v>
      </c>
      <c r="L113" s="280">
        <v>0</v>
      </c>
      <c r="M113" s="280">
        <v>0</v>
      </c>
      <c r="N113" s="280">
        <v>0</v>
      </c>
      <c r="O113" s="280">
        <f>SUM(D113+I113-K113+N113-C113)</f>
        <v>0</v>
      </c>
      <c r="P113" s="276"/>
      <c r="Q113" s="273"/>
      <c r="R113" s="275"/>
      <c r="S113" s="268"/>
      <c r="T113" s="271"/>
    </row>
    <row r="114" spans="1:20" s="244" customFormat="1" ht="50.1" customHeight="1">
      <c r="A114" s="783"/>
      <c r="B114" s="294" t="s">
        <v>194</v>
      </c>
      <c r="C114" s="280">
        <v>0</v>
      </c>
      <c r="D114" s="627">
        <v>0</v>
      </c>
      <c r="E114" s="288">
        <v>0</v>
      </c>
      <c r="F114" s="280">
        <v>0</v>
      </c>
      <c r="G114" s="280">
        <v>0</v>
      </c>
      <c r="H114" s="280">
        <v>0</v>
      </c>
      <c r="I114" s="280">
        <v>0</v>
      </c>
      <c r="J114" s="280">
        <v>0</v>
      </c>
      <c r="K114" s="280">
        <v>0</v>
      </c>
      <c r="L114" s="280">
        <v>0</v>
      </c>
      <c r="M114" s="280">
        <v>0</v>
      </c>
      <c r="N114" s="280">
        <v>0</v>
      </c>
      <c r="O114" s="280">
        <v>0</v>
      </c>
      <c r="P114" s="276"/>
      <c r="Q114" s="273"/>
      <c r="R114" s="275"/>
      <c r="S114" s="268"/>
      <c r="T114" s="271"/>
    </row>
    <row r="115" spans="1:20" s="244" customFormat="1" ht="50.1" customHeight="1">
      <c r="A115" s="783"/>
      <c r="B115" s="294" t="s">
        <v>195</v>
      </c>
      <c r="C115" s="280">
        <v>0</v>
      </c>
      <c r="D115" s="627">
        <v>0</v>
      </c>
      <c r="E115" s="288">
        <v>0</v>
      </c>
      <c r="F115" s="280">
        <v>0</v>
      </c>
      <c r="G115" s="280">
        <v>0</v>
      </c>
      <c r="H115" s="280">
        <v>0</v>
      </c>
      <c r="I115" s="280">
        <v>0</v>
      </c>
      <c r="J115" s="280">
        <v>0</v>
      </c>
      <c r="K115" s="280">
        <v>0</v>
      </c>
      <c r="L115" s="280">
        <v>0</v>
      </c>
      <c r="M115" s="280">
        <v>0</v>
      </c>
      <c r="N115" s="280">
        <v>0</v>
      </c>
      <c r="O115" s="280">
        <v>0</v>
      </c>
      <c r="P115" s="276"/>
      <c r="Q115" s="273"/>
      <c r="R115" s="275"/>
      <c r="S115" s="268"/>
      <c r="T115" s="271"/>
    </row>
    <row r="116" spans="1:20" s="244" customFormat="1" ht="50.1" customHeight="1">
      <c r="A116" s="783"/>
      <c r="B116" s="294" t="s">
        <v>196</v>
      </c>
      <c r="C116" s="280">
        <v>0</v>
      </c>
      <c r="D116" s="627">
        <v>0</v>
      </c>
      <c r="E116" s="288">
        <v>0</v>
      </c>
      <c r="F116" s="280">
        <v>0</v>
      </c>
      <c r="G116" s="280">
        <v>0</v>
      </c>
      <c r="H116" s="280">
        <v>0</v>
      </c>
      <c r="I116" s="280">
        <v>0</v>
      </c>
      <c r="J116" s="280">
        <v>0</v>
      </c>
      <c r="K116" s="280">
        <v>0</v>
      </c>
      <c r="L116" s="280">
        <v>0</v>
      </c>
      <c r="M116" s="280">
        <v>0</v>
      </c>
      <c r="N116" s="280">
        <v>0</v>
      </c>
      <c r="O116" s="280">
        <v>0</v>
      </c>
      <c r="P116" s="276"/>
      <c r="Q116" s="273"/>
      <c r="R116" s="275"/>
      <c r="S116" s="268"/>
      <c r="T116" s="271"/>
    </row>
    <row r="117" spans="1:20" s="244" customFormat="1" ht="65.25" customHeight="1">
      <c r="A117" s="652"/>
      <c r="B117" s="306" t="s">
        <v>209</v>
      </c>
      <c r="C117" s="311">
        <v>0</v>
      </c>
      <c r="D117" s="312">
        <v>0</v>
      </c>
      <c r="E117" s="313">
        <f>SUM(F117:H117)</f>
        <v>1700</v>
      </c>
      <c r="F117" s="280">
        <v>1700</v>
      </c>
      <c r="G117" s="311">
        <v>0</v>
      </c>
      <c r="H117" s="312">
        <v>0</v>
      </c>
      <c r="I117" s="311">
        <v>0</v>
      </c>
      <c r="J117" s="312">
        <v>0</v>
      </c>
      <c r="K117" s="329">
        <v>0</v>
      </c>
      <c r="L117" s="312">
        <v>0</v>
      </c>
      <c r="M117" s="311">
        <v>0</v>
      </c>
      <c r="N117" s="311">
        <v>0</v>
      </c>
      <c r="O117" s="656">
        <v>0</v>
      </c>
      <c r="P117" s="276"/>
      <c r="Q117" s="273"/>
      <c r="R117" s="275"/>
      <c r="S117" s="268"/>
      <c r="T117" s="271"/>
    </row>
    <row r="118" spans="1:20" s="298" customFormat="1" ht="89.25" customHeight="1">
      <c r="A118" s="785" t="s">
        <v>244</v>
      </c>
      <c r="B118" s="285" t="s">
        <v>245</v>
      </c>
      <c r="C118" s="310">
        <f t="shared" ref="C118:O118" si="34">SUM(C119:C120)</f>
        <v>0</v>
      </c>
      <c r="D118" s="310">
        <f t="shared" si="34"/>
        <v>0</v>
      </c>
      <c r="E118" s="310">
        <f t="shared" si="34"/>
        <v>1158000</v>
      </c>
      <c r="F118" s="310">
        <f t="shared" si="34"/>
        <v>1158000</v>
      </c>
      <c r="G118" s="310">
        <f t="shared" si="34"/>
        <v>0</v>
      </c>
      <c r="H118" s="310">
        <f t="shared" si="34"/>
        <v>0</v>
      </c>
      <c r="I118" s="310">
        <f t="shared" si="34"/>
        <v>1154658.3</v>
      </c>
      <c r="J118" s="310">
        <f t="shared" si="34"/>
        <v>1154658.3</v>
      </c>
      <c r="K118" s="310">
        <f t="shared" si="34"/>
        <v>1154658.3</v>
      </c>
      <c r="L118" s="310">
        <f t="shared" si="34"/>
        <v>1154658.3</v>
      </c>
      <c r="M118" s="310">
        <f t="shared" si="34"/>
        <v>0</v>
      </c>
      <c r="N118" s="310">
        <f t="shared" si="34"/>
        <v>0</v>
      </c>
      <c r="O118" s="322">
        <f t="shared" si="34"/>
        <v>1.1641532182693481E-10</v>
      </c>
      <c r="P118" s="276"/>
      <c r="Q118" s="273"/>
      <c r="R118" s="275"/>
      <c r="S118" s="268"/>
      <c r="T118" s="271"/>
    </row>
    <row r="119" spans="1:20" s="258" customFormat="1" ht="50.1" customHeight="1">
      <c r="A119" s="781"/>
      <c r="B119" s="296" t="s">
        <v>192</v>
      </c>
      <c r="C119" s="307">
        <v>0</v>
      </c>
      <c r="D119" s="309">
        <v>0</v>
      </c>
      <c r="E119" s="309">
        <f>SUM(F119:H119)</f>
        <v>1008000</v>
      </c>
      <c r="F119" s="308">
        <v>1008000</v>
      </c>
      <c r="G119" s="308">
        <v>0</v>
      </c>
      <c r="H119" s="308">
        <v>0</v>
      </c>
      <c r="I119" s="307">
        <v>1007536.6000000001</v>
      </c>
      <c r="J119" s="307">
        <v>1007536.6</v>
      </c>
      <c r="K119" s="308">
        <f>SUM(L119:M119)</f>
        <v>1007536.6</v>
      </c>
      <c r="L119" s="307">
        <v>1007536.6</v>
      </c>
      <c r="M119" s="307">
        <v>0</v>
      </c>
      <c r="N119" s="307">
        <v>0</v>
      </c>
      <c r="O119" s="308">
        <f>SUM(D119+I119-K119+N119-C119)</f>
        <v>1.1641532182693481E-10</v>
      </c>
      <c r="P119" s="276"/>
      <c r="Q119" s="273"/>
      <c r="R119" s="275"/>
      <c r="S119" s="268"/>
      <c r="T119" s="271"/>
    </row>
    <row r="120" spans="1:20" s="258" customFormat="1" ht="50.1" customHeight="1">
      <c r="A120" s="782"/>
      <c r="B120" s="306" t="s">
        <v>193</v>
      </c>
      <c r="C120" s="303">
        <v>0</v>
      </c>
      <c r="D120" s="304">
        <v>0</v>
      </c>
      <c r="E120" s="305">
        <f>SUM(F120:H120)</f>
        <v>150000</v>
      </c>
      <c r="F120" s="303">
        <v>150000</v>
      </c>
      <c r="G120" s="304"/>
      <c r="H120" s="304"/>
      <c r="I120" s="303">
        <v>147121.70000000001</v>
      </c>
      <c r="J120" s="303">
        <v>147121.70000000001</v>
      </c>
      <c r="K120" s="311">
        <f>SUM(L120:M120)</f>
        <v>147121.70000000001</v>
      </c>
      <c r="L120" s="303">
        <v>147121.70000000001</v>
      </c>
      <c r="M120" s="303">
        <v>0</v>
      </c>
      <c r="N120" s="303">
        <v>0</v>
      </c>
      <c r="O120" s="311">
        <f>SUM(D120+I120-K120+N120-C120)</f>
        <v>0</v>
      </c>
      <c r="P120" s="276"/>
      <c r="Q120" s="273"/>
      <c r="R120" s="275"/>
      <c r="S120" s="268"/>
      <c r="T120" s="271"/>
    </row>
    <row r="121" spans="1:20" s="300" customFormat="1" ht="88.2" customHeight="1">
      <c r="A121" s="658" t="s">
        <v>246</v>
      </c>
      <c r="B121" s="285" t="s">
        <v>247</v>
      </c>
      <c r="C121" s="283">
        <v>0</v>
      </c>
      <c r="D121" s="283">
        <v>1968.44</v>
      </c>
      <c r="E121" s="284">
        <f>SUM(F121:H121)</f>
        <v>3000000</v>
      </c>
      <c r="F121" s="283">
        <v>3000000</v>
      </c>
      <c r="G121" s="283">
        <v>0</v>
      </c>
      <c r="H121" s="283">
        <v>0</v>
      </c>
      <c r="I121" s="283">
        <v>2067007.48</v>
      </c>
      <c r="J121" s="283">
        <v>2051684.92</v>
      </c>
      <c r="K121" s="283">
        <f>SUM(L121:M121)</f>
        <v>2051684.92</v>
      </c>
      <c r="L121" s="283">
        <v>2051684.92</v>
      </c>
      <c r="M121" s="283">
        <v>0</v>
      </c>
      <c r="N121" s="283">
        <v>0</v>
      </c>
      <c r="O121" s="277">
        <f>SUM(D121+I121-K121+N121-C121)</f>
        <v>17291</v>
      </c>
      <c r="P121" s="276"/>
      <c r="Q121" s="273"/>
      <c r="R121" s="275"/>
      <c r="S121" s="268"/>
      <c r="T121" s="271"/>
    </row>
    <row r="122" spans="1:20" s="300" customFormat="1" ht="100.8" customHeight="1">
      <c r="A122" s="657" t="s">
        <v>248</v>
      </c>
      <c r="B122" s="302" t="s">
        <v>643</v>
      </c>
      <c r="C122" s="291">
        <v>0</v>
      </c>
      <c r="D122" s="291">
        <v>0</v>
      </c>
      <c r="E122" s="291">
        <f>SUM(F122:H122)</f>
        <v>13188000</v>
      </c>
      <c r="F122" s="291">
        <v>0</v>
      </c>
      <c r="G122" s="291">
        <v>0</v>
      </c>
      <c r="H122" s="291">
        <v>13188000</v>
      </c>
      <c r="I122" s="291">
        <v>9674280</v>
      </c>
      <c r="J122" s="291">
        <v>9674280</v>
      </c>
      <c r="K122" s="291">
        <f>SUM(L122:M122)</f>
        <v>9674280</v>
      </c>
      <c r="L122" s="291">
        <v>0</v>
      </c>
      <c r="M122" s="291">
        <v>9674280</v>
      </c>
      <c r="N122" s="291">
        <v>0</v>
      </c>
      <c r="O122" s="291">
        <f t="shared" ref="O122:O129" si="35">SUM(D122+I122-K122+N122-C122)</f>
        <v>0</v>
      </c>
      <c r="P122" s="276"/>
      <c r="Q122" s="273"/>
      <c r="R122" s="275"/>
      <c r="S122" s="268"/>
      <c r="T122" s="271"/>
    </row>
    <row r="123" spans="1:20" s="300" customFormat="1" ht="121.5" customHeight="1">
      <c r="A123" s="788" t="s">
        <v>75</v>
      </c>
      <c r="B123" s="302" t="s">
        <v>249</v>
      </c>
      <c r="C123" s="301">
        <f>SUM(C124:C129)</f>
        <v>14770.51</v>
      </c>
      <c r="D123" s="301">
        <f>SUM(D124:D129)</f>
        <v>709012.27</v>
      </c>
      <c r="E123" s="301">
        <f>+F123+G123+H123</f>
        <v>31466000</v>
      </c>
      <c r="F123" s="301">
        <f>SUM(F124:F129)</f>
        <v>31466000</v>
      </c>
      <c r="G123" s="301">
        <f>SUM(G124:G129)</f>
        <v>0</v>
      </c>
      <c r="H123" s="301">
        <f>SUM(H124:H129)</f>
        <v>0</v>
      </c>
      <c r="I123" s="301">
        <f>SUM(I124:I129)</f>
        <v>29155399.799999997</v>
      </c>
      <c r="J123" s="301">
        <f>SUM(J124:J129)</f>
        <v>29202138.369999997</v>
      </c>
      <c r="K123" s="301">
        <f>+L123+M123</f>
        <v>29202138.369999997</v>
      </c>
      <c r="L123" s="301">
        <f>SUM(L124:L129)</f>
        <v>29202138.369999997</v>
      </c>
      <c r="M123" s="301">
        <f>SUM(M124:M129)</f>
        <v>0</v>
      </c>
      <c r="N123" s="301">
        <f>SUM(N124:N129)</f>
        <v>11495.74</v>
      </c>
      <c r="O123" s="317">
        <f t="shared" si="35"/>
        <v>658998.92999999924</v>
      </c>
      <c r="P123" s="276"/>
      <c r="Q123" s="273"/>
      <c r="R123" s="275"/>
      <c r="S123" s="268"/>
      <c r="T123" s="271"/>
    </row>
    <row r="124" spans="1:20" s="298" customFormat="1" ht="50.1" customHeight="1">
      <c r="A124" s="789"/>
      <c r="B124" s="296" t="s">
        <v>192</v>
      </c>
      <c r="C124" s="295">
        <v>11118.37</v>
      </c>
      <c r="D124" s="295">
        <v>11828.06</v>
      </c>
      <c r="E124" s="299">
        <f>SUM(F124:H124)</f>
        <v>2904550</v>
      </c>
      <c r="F124" s="295">
        <v>2904550</v>
      </c>
      <c r="G124" s="295">
        <v>0</v>
      </c>
      <c r="H124" s="295">
        <v>0</v>
      </c>
      <c r="I124" s="287">
        <v>2830156.85</v>
      </c>
      <c r="J124" s="295">
        <v>2821805.22</v>
      </c>
      <c r="K124" s="267">
        <f t="shared" ref="K124:K129" si="36">SUM(L124:M124)</f>
        <v>2821805.22</v>
      </c>
      <c r="L124" s="295">
        <v>2821805.22</v>
      </c>
      <c r="M124" s="295">
        <v>0</v>
      </c>
      <c r="N124" s="295">
        <v>6917.46</v>
      </c>
      <c r="O124" s="308">
        <f t="shared" si="35"/>
        <v>15978.779999999942</v>
      </c>
      <c r="P124" s="276"/>
      <c r="Q124" s="273"/>
      <c r="R124" s="275"/>
      <c r="S124" s="268"/>
      <c r="T124" s="271"/>
    </row>
    <row r="125" spans="1:20" s="298" customFormat="1" ht="50.1" customHeight="1">
      <c r="A125" s="789"/>
      <c r="B125" s="294" t="s">
        <v>193</v>
      </c>
      <c r="C125" s="287">
        <v>134.63999999999999</v>
      </c>
      <c r="D125" s="287">
        <v>1683.0500000001489</v>
      </c>
      <c r="E125" s="288">
        <f>SUM(F125:H125)</f>
        <v>1921300</v>
      </c>
      <c r="F125" s="287">
        <v>1921300</v>
      </c>
      <c r="G125" s="287">
        <v>0</v>
      </c>
      <c r="H125" s="287">
        <v>0</v>
      </c>
      <c r="I125" s="287">
        <v>1904610.55</v>
      </c>
      <c r="J125" s="287">
        <v>1897436.67</v>
      </c>
      <c r="K125" s="267">
        <f t="shared" si="36"/>
        <v>1897436.67</v>
      </c>
      <c r="L125" s="287">
        <v>1897436.67</v>
      </c>
      <c r="M125" s="287">
        <v>0</v>
      </c>
      <c r="N125" s="287">
        <v>269.64</v>
      </c>
      <c r="O125" s="280">
        <f t="shared" si="35"/>
        <v>8991.9300000001676</v>
      </c>
      <c r="P125" s="276"/>
      <c r="Q125" s="273"/>
      <c r="R125" s="275"/>
      <c r="S125" s="268"/>
      <c r="T125" s="271"/>
    </row>
    <row r="126" spans="1:20" s="298" customFormat="1" ht="50.1" customHeight="1">
      <c r="A126" s="789"/>
      <c r="B126" s="294" t="s">
        <v>194</v>
      </c>
      <c r="C126" s="287">
        <v>0</v>
      </c>
      <c r="D126" s="287">
        <v>2828.58</v>
      </c>
      <c r="E126" s="288">
        <f>SUM(F126:H126)</f>
        <v>1346500</v>
      </c>
      <c r="F126" s="287">
        <v>1346500</v>
      </c>
      <c r="G126" s="287">
        <v>0</v>
      </c>
      <c r="H126" s="287">
        <v>0</v>
      </c>
      <c r="I126" s="287">
        <v>1296711.9300000002</v>
      </c>
      <c r="J126" s="287">
        <v>1293320.68</v>
      </c>
      <c r="K126" s="267">
        <f t="shared" si="36"/>
        <v>1293320.68</v>
      </c>
      <c r="L126" s="287">
        <v>1293320.68</v>
      </c>
      <c r="M126" s="287">
        <v>0</v>
      </c>
      <c r="N126" s="287"/>
      <c r="O126" s="280">
        <f t="shared" si="35"/>
        <v>6219.8300000003073</v>
      </c>
      <c r="P126" s="276"/>
      <c r="Q126" s="273"/>
      <c r="R126" s="275"/>
      <c r="S126" s="268"/>
      <c r="T126" s="271"/>
    </row>
    <row r="127" spans="1:20" s="298" customFormat="1" ht="50.1" customHeight="1">
      <c r="A127" s="789"/>
      <c r="B127" s="294" t="s">
        <v>195</v>
      </c>
      <c r="C127" s="287">
        <v>126</v>
      </c>
      <c r="D127" s="287">
        <v>5692.45</v>
      </c>
      <c r="E127" s="288">
        <f>SUM(F127:H127)</f>
        <v>1563200</v>
      </c>
      <c r="F127" s="287">
        <v>1563200</v>
      </c>
      <c r="G127" s="287">
        <v>0</v>
      </c>
      <c r="H127" s="287">
        <v>0</v>
      </c>
      <c r="I127" s="287">
        <v>1427981.28</v>
      </c>
      <c r="J127" s="287">
        <v>1425075</v>
      </c>
      <c r="K127" s="267">
        <f t="shared" si="36"/>
        <v>1425075</v>
      </c>
      <c r="L127" s="287">
        <v>1425075</v>
      </c>
      <c r="M127" s="287">
        <v>0</v>
      </c>
      <c r="N127" s="287">
        <v>216</v>
      </c>
      <c r="O127" s="280">
        <f t="shared" si="35"/>
        <v>8688.7299999999814</v>
      </c>
      <c r="P127" s="276"/>
      <c r="Q127" s="273"/>
      <c r="R127" s="275"/>
      <c r="S127" s="268"/>
      <c r="T127" s="271"/>
    </row>
    <row r="128" spans="1:20" s="298" customFormat="1" ht="50.1" customHeight="1">
      <c r="A128" s="789"/>
      <c r="B128" s="294" t="s">
        <v>196</v>
      </c>
      <c r="C128" s="287">
        <v>560.1</v>
      </c>
      <c r="D128" s="287">
        <v>6048.6799999998884</v>
      </c>
      <c r="E128" s="288">
        <f>SUM(F128:H128)</f>
        <v>1478500</v>
      </c>
      <c r="F128" s="287">
        <v>1478500</v>
      </c>
      <c r="G128" s="287">
        <v>0</v>
      </c>
      <c r="H128" s="287">
        <v>0</v>
      </c>
      <c r="I128" s="287">
        <v>1459769.0399999998</v>
      </c>
      <c r="J128" s="287">
        <v>1453698.15</v>
      </c>
      <c r="K128" s="267">
        <f t="shared" si="36"/>
        <v>1453698.15</v>
      </c>
      <c r="L128" s="287">
        <v>1453698.15</v>
      </c>
      <c r="M128" s="287">
        <v>0</v>
      </c>
      <c r="N128" s="287">
        <v>361</v>
      </c>
      <c r="O128" s="280">
        <f t="shared" si="35"/>
        <v>11920.469999999832</v>
      </c>
      <c r="P128" s="276"/>
      <c r="Q128" s="273"/>
      <c r="R128" s="275"/>
      <c r="S128" s="268"/>
      <c r="T128" s="271"/>
    </row>
    <row r="129" spans="1:20" s="298" customFormat="1" ht="50.1" customHeight="1">
      <c r="A129" s="789"/>
      <c r="B129" s="289" t="s">
        <v>250</v>
      </c>
      <c r="C129" s="293">
        <v>2831.4</v>
      </c>
      <c r="D129" s="293">
        <v>680931.45</v>
      </c>
      <c r="E129" s="293">
        <v>22251950</v>
      </c>
      <c r="F129" s="293">
        <v>22251950</v>
      </c>
      <c r="G129" s="293">
        <v>0</v>
      </c>
      <c r="H129" s="293">
        <v>0</v>
      </c>
      <c r="I129" s="293">
        <v>20236170.149999999</v>
      </c>
      <c r="J129" s="293">
        <v>20310802.649999999</v>
      </c>
      <c r="K129" s="293">
        <f t="shared" si="36"/>
        <v>20310802.649999999</v>
      </c>
      <c r="L129" s="293">
        <v>20310802.649999999</v>
      </c>
      <c r="M129" s="293">
        <v>0</v>
      </c>
      <c r="N129" s="293">
        <v>3731.64</v>
      </c>
      <c r="O129" s="293">
        <f t="shared" si="35"/>
        <v>607199.18999999925</v>
      </c>
      <c r="P129" s="276"/>
      <c r="Q129" s="273"/>
      <c r="R129" s="275"/>
      <c r="S129" s="268"/>
      <c r="T129" s="271"/>
    </row>
    <row r="130" spans="1:20" s="270" customFormat="1" ht="50.1" customHeight="1">
      <c r="A130" s="790" t="s">
        <v>75</v>
      </c>
      <c r="B130" s="297" t="s">
        <v>251</v>
      </c>
      <c r="C130" s="291">
        <f t="shared" ref="C130:O130" si="37">SUM(C131:C136)</f>
        <v>0</v>
      </c>
      <c r="D130" s="283">
        <f t="shared" si="37"/>
        <v>0</v>
      </c>
      <c r="E130" s="283">
        <f t="shared" si="37"/>
        <v>13451000</v>
      </c>
      <c r="F130" s="283">
        <f t="shared" si="37"/>
        <v>13451000</v>
      </c>
      <c r="G130" s="283">
        <f t="shared" si="37"/>
        <v>0</v>
      </c>
      <c r="H130" s="283">
        <f t="shared" si="37"/>
        <v>0</v>
      </c>
      <c r="I130" s="625">
        <f t="shared" si="37"/>
        <v>13105337.550000001</v>
      </c>
      <c r="J130" s="283">
        <f t="shared" si="37"/>
        <v>13105337.550000001</v>
      </c>
      <c r="K130" s="626">
        <f t="shared" si="37"/>
        <v>13105337.550000001</v>
      </c>
      <c r="L130" s="283">
        <f t="shared" si="37"/>
        <v>13105337.550000001</v>
      </c>
      <c r="M130" s="283">
        <f t="shared" si="37"/>
        <v>0</v>
      </c>
      <c r="N130" s="283">
        <f t="shared" si="37"/>
        <v>0</v>
      </c>
      <c r="O130" s="283">
        <f t="shared" si="37"/>
        <v>0</v>
      </c>
      <c r="P130" s="276"/>
      <c r="Q130" s="273"/>
      <c r="R130" s="275"/>
      <c r="S130" s="268"/>
      <c r="T130" s="271"/>
    </row>
    <row r="131" spans="1:20" s="286" customFormat="1" ht="50.1" customHeight="1">
      <c r="A131" s="790"/>
      <c r="B131" s="296" t="s">
        <v>192</v>
      </c>
      <c r="C131" s="295">
        <v>0</v>
      </c>
      <c r="D131" s="295">
        <v>0</v>
      </c>
      <c r="E131" s="288">
        <f t="shared" ref="E131:E136" si="38">SUM(F131:H131)</f>
        <v>2460500</v>
      </c>
      <c r="F131" s="295">
        <v>2460500</v>
      </c>
      <c r="G131" s="295">
        <v>0</v>
      </c>
      <c r="H131" s="295">
        <v>0</v>
      </c>
      <c r="I131" s="287">
        <v>2460499.17</v>
      </c>
      <c r="J131" s="295">
        <v>2460499.17</v>
      </c>
      <c r="K131" s="308">
        <f t="shared" ref="K131:K136" si="39">SUM(L131:M131)</f>
        <v>2460499.17</v>
      </c>
      <c r="L131" s="295">
        <v>2460499.17</v>
      </c>
      <c r="M131" s="295">
        <v>0</v>
      </c>
      <c r="N131" s="295">
        <v>0</v>
      </c>
      <c r="O131" s="280">
        <f t="shared" ref="O131:O142" si="40">SUM(D131+I131-K131+N131-C131)</f>
        <v>0</v>
      </c>
      <c r="P131" s="276"/>
      <c r="Q131" s="273"/>
      <c r="R131" s="275"/>
      <c r="S131" s="268"/>
      <c r="T131" s="271"/>
    </row>
    <row r="132" spans="1:20" s="286" customFormat="1" ht="50.1" customHeight="1">
      <c r="A132" s="790"/>
      <c r="B132" s="294" t="s">
        <v>193</v>
      </c>
      <c r="C132" s="287">
        <v>0</v>
      </c>
      <c r="D132" s="287">
        <v>0</v>
      </c>
      <c r="E132" s="288">
        <f t="shared" si="38"/>
        <v>1662000</v>
      </c>
      <c r="F132" s="287">
        <v>1662000</v>
      </c>
      <c r="G132" s="287">
        <v>0</v>
      </c>
      <c r="H132" s="287">
        <v>0</v>
      </c>
      <c r="I132" s="287">
        <v>1643909.81</v>
      </c>
      <c r="J132" s="287">
        <v>1643909.81</v>
      </c>
      <c r="K132" s="280">
        <f t="shared" si="39"/>
        <v>1643909.81</v>
      </c>
      <c r="L132" s="287">
        <v>1643909.81</v>
      </c>
      <c r="M132" s="287">
        <v>0</v>
      </c>
      <c r="N132" s="287">
        <v>0</v>
      </c>
      <c r="O132" s="280">
        <f t="shared" si="40"/>
        <v>0</v>
      </c>
      <c r="P132" s="276"/>
      <c r="Q132" s="273"/>
      <c r="R132" s="275"/>
      <c r="S132" s="268"/>
      <c r="T132" s="271"/>
    </row>
    <row r="133" spans="1:20" s="286" customFormat="1" ht="50.1" customHeight="1">
      <c r="A133" s="790"/>
      <c r="B133" s="294" t="s">
        <v>194</v>
      </c>
      <c r="C133" s="287">
        <v>0</v>
      </c>
      <c r="D133" s="287">
        <v>0</v>
      </c>
      <c r="E133" s="288">
        <f t="shared" si="38"/>
        <v>1169000</v>
      </c>
      <c r="F133" s="287">
        <v>1169000</v>
      </c>
      <c r="G133" s="287">
        <v>0</v>
      </c>
      <c r="H133" s="287">
        <v>0</v>
      </c>
      <c r="I133" s="287">
        <v>1145752.49</v>
      </c>
      <c r="J133" s="287">
        <v>1145752.49</v>
      </c>
      <c r="K133" s="280">
        <f t="shared" si="39"/>
        <v>1145752.49</v>
      </c>
      <c r="L133" s="287">
        <v>1145752.49</v>
      </c>
      <c r="M133" s="287">
        <v>0</v>
      </c>
      <c r="N133" s="287">
        <v>0</v>
      </c>
      <c r="O133" s="280">
        <f t="shared" si="40"/>
        <v>0</v>
      </c>
      <c r="P133" s="276"/>
      <c r="Q133" s="273"/>
      <c r="R133" s="275"/>
      <c r="S133" s="268"/>
      <c r="T133" s="271"/>
    </row>
    <row r="134" spans="1:20" s="286" customFormat="1" ht="50.1" customHeight="1">
      <c r="A134" s="790"/>
      <c r="B134" s="294" t="s">
        <v>195</v>
      </c>
      <c r="C134" s="287">
        <v>0</v>
      </c>
      <c r="D134" s="287">
        <v>0</v>
      </c>
      <c r="E134" s="288">
        <f t="shared" si="38"/>
        <v>1198000</v>
      </c>
      <c r="F134" s="287">
        <v>1198000</v>
      </c>
      <c r="G134" s="287">
        <v>0</v>
      </c>
      <c r="H134" s="287">
        <v>0</v>
      </c>
      <c r="I134" s="287">
        <v>1188230.33</v>
      </c>
      <c r="J134" s="287">
        <v>1188230.33</v>
      </c>
      <c r="K134" s="280">
        <f t="shared" si="39"/>
        <v>1188230.33</v>
      </c>
      <c r="L134" s="287">
        <v>1188230.33</v>
      </c>
      <c r="M134" s="287">
        <v>0</v>
      </c>
      <c r="N134" s="287">
        <v>0</v>
      </c>
      <c r="O134" s="280">
        <f t="shared" si="40"/>
        <v>0</v>
      </c>
      <c r="P134" s="276"/>
      <c r="Q134" s="273"/>
      <c r="R134" s="275"/>
      <c r="S134" s="268"/>
      <c r="T134" s="271"/>
    </row>
    <row r="135" spans="1:20" s="286" customFormat="1" ht="50.1" customHeight="1">
      <c r="A135" s="790"/>
      <c r="B135" s="294" t="s">
        <v>196</v>
      </c>
      <c r="C135" s="287">
        <v>0</v>
      </c>
      <c r="D135" s="287">
        <v>0</v>
      </c>
      <c r="E135" s="288">
        <f t="shared" si="38"/>
        <v>1242000</v>
      </c>
      <c r="F135" s="287">
        <v>1242000</v>
      </c>
      <c r="G135" s="287">
        <v>0</v>
      </c>
      <c r="H135" s="287">
        <v>0</v>
      </c>
      <c r="I135" s="287">
        <v>1240757.57</v>
      </c>
      <c r="J135" s="287">
        <v>1240757.57</v>
      </c>
      <c r="K135" s="280">
        <f t="shared" si="39"/>
        <v>1240757.57</v>
      </c>
      <c r="L135" s="287">
        <v>1240757.57</v>
      </c>
      <c r="M135" s="287">
        <v>0</v>
      </c>
      <c r="N135" s="287">
        <v>0</v>
      </c>
      <c r="O135" s="280">
        <f t="shared" si="40"/>
        <v>0</v>
      </c>
      <c r="P135" s="276"/>
      <c r="Q135" s="273"/>
      <c r="R135" s="275"/>
      <c r="S135" s="268"/>
      <c r="T135" s="271"/>
    </row>
    <row r="136" spans="1:20" s="286" customFormat="1" ht="50.1" customHeight="1">
      <c r="A136" s="790"/>
      <c r="B136" s="289" t="s">
        <v>250</v>
      </c>
      <c r="C136" s="293">
        <v>0</v>
      </c>
      <c r="D136" s="293">
        <v>0</v>
      </c>
      <c r="E136" s="288">
        <f t="shared" si="38"/>
        <v>5719500</v>
      </c>
      <c r="F136" s="293">
        <v>5719500</v>
      </c>
      <c r="G136" s="293">
        <v>0</v>
      </c>
      <c r="H136" s="293">
        <v>0</v>
      </c>
      <c r="I136" s="293">
        <v>5426188.1799999997</v>
      </c>
      <c r="J136" s="293">
        <v>5426188.1799999997</v>
      </c>
      <c r="K136" s="311">
        <f t="shared" si="39"/>
        <v>5426188.1799999997</v>
      </c>
      <c r="L136" s="293">
        <v>5426188.1799999997</v>
      </c>
      <c r="M136" s="293">
        <v>0</v>
      </c>
      <c r="N136" s="293">
        <v>0</v>
      </c>
      <c r="O136" s="280">
        <f t="shared" si="40"/>
        <v>0</v>
      </c>
      <c r="P136" s="276"/>
      <c r="Q136" s="273"/>
      <c r="R136" s="275"/>
      <c r="S136" s="268"/>
      <c r="T136" s="271"/>
    </row>
    <row r="137" spans="1:20" s="270" customFormat="1" ht="50.1" customHeight="1">
      <c r="A137" s="790"/>
      <c r="B137" s="292" t="s">
        <v>252</v>
      </c>
      <c r="C137" s="291">
        <f t="shared" ref="C137:N137" si="41">SUM(C138:C143)</f>
        <v>0</v>
      </c>
      <c r="D137" s="290">
        <f t="shared" si="41"/>
        <v>550770.22</v>
      </c>
      <c r="E137" s="283">
        <f t="shared" si="41"/>
        <v>9876000</v>
      </c>
      <c r="F137" s="290">
        <f t="shared" si="41"/>
        <v>9876000</v>
      </c>
      <c r="G137" s="283">
        <f t="shared" si="41"/>
        <v>0</v>
      </c>
      <c r="H137" s="290">
        <f t="shared" si="41"/>
        <v>0</v>
      </c>
      <c r="I137" s="283">
        <f t="shared" si="41"/>
        <v>9549466.1499999985</v>
      </c>
      <c r="J137" s="290">
        <f t="shared" si="41"/>
        <v>9748792.3699999992</v>
      </c>
      <c r="K137" s="283">
        <f t="shared" si="41"/>
        <v>9748792.3699999992</v>
      </c>
      <c r="L137" s="283">
        <f t="shared" si="41"/>
        <v>9748792.3699999992</v>
      </c>
      <c r="M137" s="283">
        <f t="shared" si="41"/>
        <v>0</v>
      </c>
      <c r="N137" s="290">
        <f t="shared" si="41"/>
        <v>0</v>
      </c>
      <c r="O137" s="277">
        <f t="shared" si="40"/>
        <v>351444</v>
      </c>
      <c r="P137" s="276"/>
      <c r="Q137" s="273"/>
      <c r="R137" s="275"/>
      <c r="S137" s="268"/>
      <c r="T137" s="271"/>
    </row>
    <row r="138" spans="1:20" s="286" customFormat="1" ht="50.1" customHeight="1">
      <c r="A138" s="790"/>
      <c r="B138" s="274" t="s">
        <v>192</v>
      </c>
      <c r="C138" s="287">
        <v>0</v>
      </c>
      <c r="D138" s="287">
        <v>0</v>
      </c>
      <c r="E138" s="288">
        <f t="shared" ref="E138:E144" si="42">SUM(F138:H138)</f>
        <v>26500</v>
      </c>
      <c r="F138" s="287">
        <v>26500</v>
      </c>
      <c r="G138" s="287">
        <v>0</v>
      </c>
      <c r="H138" s="287">
        <v>0</v>
      </c>
      <c r="I138" s="287">
        <v>7866.21</v>
      </c>
      <c r="J138" s="287">
        <v>7866.21</v>
      </c>
      <c r="K138" s="280">
        <f t="shared" ref="K138:K143" si="43">SUM(L138:M138)</f>
        <v>7866.21</v>
      </c>
      <c r="L138" s="287">
        <v>7866.21</v>
      </c>
      <c r="M138" s="287">
        <v>0</v>
      </c>
      <c r="N138" s="287">
        <v>0</v>
      </c>
      <c r="O138" s="280">
        <f t="shared" si="40"/>
        <v>0</v>
      </c>
      <c r="P138" s="276"/>
      <c r="Q138" s="273"/>
      <c r="R138" s="275"/>
      <c r="S138" s="268"/>
      <c r="T138" s="271"/>
    </row>
    <row r="139" spans="1:20" s="286" customFormat="1" ht="50.1" customHeight="1">
      <c r="A139" s="790"/>
      <c r="B139" s="274" t="s">
        <v>193</v>
      </c>
      <c r="C139" s="287">
        <v>0</v>
      </c>
      <c r="D139" s="287">
        <v>0</v>
      </c>
      <c r="E139" s="288">
        <f t="shared" si="42"/>
        <v>18400</v>
      </c>
      <c r="F139" s="287">
        <v>18400</v>
      </c>
      <c r="G139" s="287">
        <v>0</v>
      </c>
      <c r="H139" s="287">
        <v>0</v>
      </c>
      <c r="I139" s="287">
        <v>17411.03</v>
      </c>
      <c r="J139" s="287">
        <v>17411.03</v>
      </c>
      <c r="K139" s="280">
        <f t="shared" si="43"/>
        <v>17411.03</v>
      </c>
      <c r="L139" s="287">
        <v>17411.03</v>
      </c>
      <c r="M139" s="287">
        <v>0</v>
      </c>
      <c r="N139" s="287">
        <v>0</v>
      </c>
      <c r="O139" s="280">
        <f t="shared" si="40"/>
        <v>0</v>
      </c>
      <c r="P139" s="276"/>
      <c r="Q139" s="273"/>
      <c r="R139" s="275"/>
      <c r="S139" s="268"/>
      <c r="T139" s="271"/>
    </row>
    <row r="140" spans="1:20" s="286" customFormat="1" ht="50.1" customHeight="1">
      <c r="A140" s="790"/>
      <c r="B140" s="274" t="s">
        <v>194</v>
      </c>
      <c r="C140" s="287">
        <v>0</v>
      </c>
      <c r="D140" s="287">
        <v>0</v>
      </c>
      <c r="E140" s="288">
        <f t="shared" si="42"/>
        <v>10000</v>
      </c>
      <c r="F140" s="287">
        <v>10000</v>
      </c>
      <c r="G140" s="287">
        <v>0</v>
      </c>
      <c r="H140" s="287">
        <v>0</v>
      </c>
      <c r="I140" s="287">
        <v>3388</v>
      </c>
      <c r="J140" s="287">
        <v>3388</v>
      </c>
      <c r="K140" s="280">
        <f t="shared" si="43"/>
        <v>3388</v>
      </c>
      <c r="L140" s="287">
        <v>3388</v>
      </c>
      <c r="M140" s="287">
        <v>0</v>
      </c>
      <c r="N140" s="287">
        <v>0</v>
      </c>
      <c r="O140" s="280">
        <f t="shared" si="40"/>
        <v>0</v>
      </c>
      <c r="P140" s="276"/>
      <c r="Q140" s="273"/>
      <c r="R140" s="275"/>
      <c r="S140" s="268"/>
      <c r="T140" s="271"/>
    </row>
    <row r="141" spans="1:20" s="286" customFormat="1" ht="50.1" customHeight="1">
      <c r="A141" s="790"/>
      <c r="B141" s="274" t="s">
        <v>195</v>
      </c>
      <c r="C141" s="287">
        <v>0</v>
      </c>
      <c r="D141" s="287">
        <v>0</v>
      </c>
      <c r="E141" s="288">
        <f t="shared" si="42"/>
        <v>26800</v>
      </c>
      <c r="F141" s="287">
        <v>26800</v>
      </c>
      <c r="G141" s="287">
        <v>0</v>
      </c>
      <c r="H141" s="287">
        <v>0</v>
      </c>
      <c r="I141" s="287">
        <v>22871.43</v>
      </c>
      <c r="J141" s="287">
        <v>22871.43</v>
      </c>
      <c r="K141" s="280">
        <f t="shared" si="43"/>
        <v>22871.43</v>
      </c>
      <c r="L141" s="287">
        <v>22871.43</v>
      </c>
      <c r="M141" s="287">
        <v>0</v>
      </c>
      <c r="N141" s="287">
        <v>0</v>
      </c>
      <c r="O141" s="280">
        <f t="shared" si="40"/>
        <v>0</v>
      </c>
      <c r="P141" s="276"/>
      <c r="Q141" s="273"/>
      <c r="R141" s="275"/>
      <c r="S141" s="268"/>
      <c r="T141" s="271"/>
    </row>
    <row r="142" spans="1:20" s="286" customFormat="1" ht="50.1" customHeight="1">
      <c r="A142" s="790"/>
      <c r="B142" s="274" t="s">
        <v>196</v>
      </c>
      <c r="C142" s="287">
        <v>0</v>
      </c>
      <c r="D142" s="287">
        <v>0</v>
      </c>
      <c r="E142" s="288">
        <f t="shared" si="42"/>
        <v>2100</v>
      </c>
      <c r="F142" s="287">
        <v>2100</v>
      </c>
      <c r="G142" s="287">
        <v>0</v>
      </c>
      <c r="H142" s="287">
        <v>0</v>
      </c>
      <c r="I142" s="287">
        <v>1669.44</v>
      </c>
      <c r="J142" s="287">
        <v>1669.44</v>
      </c>
      <c r="K142" s="280">
        <f t="shared" si="43"/>
        <v>1669.44</v>
      </c>
      <c r="L142" s="287">
        <v>1669.44</v>
      </c>
      <c r="M142" s="287">
        <v>0</v>
      </c>
      <c r="N142" s="287">
        <v>0</v>
      </c>
      <c r="O142" s="280">
        <f t="shared" si="40"/>
        <v>0</v>
      </c>
      <c r="P142" s="276"/>
      <c r="Q142" s="273"/>
      <c r="R142" s="275"/>
      <c r="S142" s="268"/>
      <c r="T142" s="271"/>
    </row>
    <row r="143" spans="1:20" s="286" customFormat="1" ht="50.1" customHeight="1">
      <c r="A143" s="791"/>
      <c r="B143" s="289" t="s">
        <v>250</v>
      </c>
      <c r="C143" s="287">
        <v>0</v>
      </c>
      <c r="D143" s="287">
        <v>550770.22</v>
      </c>
      <c r="E143" s="288">
        <f t="shared" si="42"/>
        <v>9792200</v>
      </c>
      <c r="F143" s="287">
        <v>9792200</v>
      </c>
      <c r="G143" s="287">
        <v>0</v>
      </c>
      <c r="H143" s="287">
        <v>0</v>
      </c>
      <c r="I143" s="287">
        <v>9496260.0399999991</v>
      </c>
      <c r="J143" s="287">
        <v>9695586.2599999998</v>
      </c>
      <c r="K143" s="280">
        <f t="shared" si="43"/>
        <v>9695586.2599999998</v>
      </c>
      <c r="L143" s="287">
        <v>9695586.2599999998</v>
      </c>
      <c r="M143" s="287">
        <v>0</v>
      </c>
      <c r="N143" s="287">
        <v>0</v>
      </c>
      <c r="O143" s="287">
        <f>SUM(D143+I143-K143)</f>
        <v>351444</v>
      </c>
      <c r="P143" s="276"/>
      <c r="Q143" s="273"/>
      <c r="R143" s="275"/>
      <c r="S143" s="268"/>
      <c r="T143" s="271"/>
    </row>
    <row r="144" spans="1:20" s="270" customFormat="1" ht="192" customHeight="1">
      <c r="A144" s="648" t="s">
        <v>77</v>
      </c>
      <c r="B144" s="285" t="s">
        <v>253</v>
      </c>
      <c r="C144" s="283">
        <v>0</v>
      </c>
      <c r="D144" s="283">
        <v>525190.37</v>
      </c>
      <c r="E144" s="284">
        <f t="shared" si="42"/>
        <v>2291000</v>
      </c>
      <c r="F144" s="283">
        <v>2291000</v>
      </c>
      <c r="G144" s="283">
        <v>0</v>
      </c>
      <c r="H144" s="283">
        <v>0</v>
      </c>
      <c r="I144" s="283">
        <v>2382000</v>
      </c>
      <c r="J144" s="283">
        <v>2291000</v>
      </c>
      <c r="K144" s="283">
        <v>2291000</v>
      </c>
      <c r="L144" s="283">
        <v>2291000</v>
      </c>
      <c r="M144" s="283">
        <v>0</v>
      </c>
      <c r="N144" s="283">
        <v>0</v>
      </c>
      <c r="O144" s="283">
        <f>SUM(D144+I144-K144)</f>
        <v>616190.37000000011</v>
      </c>
      <c r="P144" s="276"/>
      <c r="Q144" s="273"/>
      <c r="R144" s="275"/>
      <c r="S144" s="268"/>
      <c r="T144" s="271"/>
    </row>
    <row r="145" spans="1:20" s="257" customFormat="1" ht="50.1" customHeight="1">
      <c r="A145" s="792" t="s">
        <v>189</v>
      </c>
      <c r="B145" s="793"/>
      <c r="C145" s="282">
        <f>SUM(C146+C154)</f>
        <v>14770.51</v>
      </c>
      <c r="D145" s="282">
        <f>SUM(D146+D154)</f>
        <v>231491115.77999997</v>
      </c>
      <c r="E145" s="282">
        <f>SUM(E146+E154+E155)</f>
        <v>2898189497.0799999</v>
      </c>
      <c r="F145" s="282">
        <f>SUM(F146+F154+F155)</f>
        <v>2790191000</v>
      </c>
      <c r="G145" s="282">
        <v>0</v>
      </c>
      <c r="H145" s="282">
        <f>SUM(H146+H154+H155)</f>
        <v>107998497.08</v>
      </c>
      <c r="I145" s="282">
        <f t="shared" ref="I145:O145" si="44">SUM(I146+I154)</f>
        <v>2818253428.1800003</v>
      </c>
      <c r="J145" s="282">
        <f t="shared" si="44"/>
        <v>2807852139.0500007</v>
      </c>
      <c r="K145" s="282">
        <f t="shared" si="44"/>
        <v>2807852139.0500007</v>
      </c>
      <c r="L145" s="282">
        <f t="shared" si="44"/>
        <v>2704956506.71</v>
      </c>
      <c r="M145" s="282">
        <f t="shared" si="44"/>
        <v>102895632.34</v>
      </c>
      <c r="N145" s="282">
        <f t="shared" si="44"/>
        <v>11495.74</v>
      </c>
      <c r="O145" s="282">
        <f t="shared" si="44"/>
        <v>241889130.1400001</v>
      </c>
      <c r="P145" s="276"/>
      <c r="Q145" s="273"/>
      <c r="R145" s="275"/>
      <c r="S145" s="268"/>
      <c r="T145" s="271"/>
    </row>
    <row r="146" spans="1:20" s="255" customFormat="1" ht="77.25" customHeight="1">
      <c r="A146" s="794" t="s">
        <v>254</v>
      </c>
      <c r="B146" s="795"/>
      <c r="C146" s="281">
        <f t="shared" ref="C146:O146" si="45">SUM(C147:C153)</f>
        <v>11939.11</v>
      </c>
      <c r="D146" s="281">
        <f t="shared" si="45"/>
        <v>218874702.85999998</v>
      </c>
      <c r="E146" s="281">
        <f t="shared" si="45"/>
        <v>2676063264.9200001</v>
      </c>
      <c r="F146" s="281">
        <f t="shared" si="45"/>
        <v>2597036503</v>
      </c>
      <c r="G146" s="281">
        <f t="shared" si="45"/>
        <v>0</v>
      </c>
      <c r="H146" s="281">
        <f t="shared" si="45"/>
        <v>79026761.920000002</v>
      </c>
      <c r="I146" s="281">
        <f t="shared" si="45"/>
        <v>2657807464.1800003</v>
      </c>
      <c r="J146" s="281">
        <f t="shared" si="45"/>
        <v>2644937583.6300006</v>
      </c>
      <c r="K146" s="281">
        <f t="shared" si="45"/>
        <v>2644937583.6300006</v>
      </c>
      <c r="L146" s="281">
        <f t="shared" si="45"/>
        <v>2566016215.79</v>
      </c>
      <c r="M146" s="281">
        <f t="shared" si="45"/>
        <v>78921367.840000004</v>
      </c>
      <c r="N146" s="281">
        <f t="shared" si="45"/>
        <v>7764.1</v>
      </c>
      <c r="O146" s="281">
        <f t="shared" si="45"/>
        <v>231740408.4000001</v>
      </c>
      <c r="P146" s="276"/>
      <c r="Q146" s="273"/>
      <c r="R146" s="275"/>
      <c r="S146" s="268"/>
      <c r="T146" s="271"/>
    </row>
    <row r="147" spans="1:20" s="270" customFormat="1" ht="50.1" customHeight="1">
      <c r="A147" s="771" t="s">
        <v>192</v>
      </c>
      <c r="B147" s="772"/>
      <c r="C147" s="279">
        <f t="shared" ref="C147:O147" si="46">SUM(C24+C32+C41+C50+C56+C62+C68+C74+C81+C89+C92+C98+C106+C112+C119+C124)</f>
        <v>11118.37</v>
      </c>
      <c r="D147" s="279">
        <f t="shared" si="46"/>
        <v>81217520.050000042</v>
      </c>
      <c r="E147" s="279">
        <f t="shared" si="46"/>
        <v>800171120.14999998</v>
      </c>
      <c r="F147" s="279">
        <f t="shared" si="46"/>
        <v>783212450.86000001</v>
      </c>
      <c r="G147" s="279">
        <f t="shared" si="46"/>
        <v>0</v>
      </c>
      <c r="H147" s="279">
        <f t="shared" si="46"/>
        <v>16958669.290000003</v>
      </c>
      <c r="I147" s="279">
        <f t="shared" si="46"/>
        <v>794303366.58000004</v>
      </c>
      <c r="J147" s="279">
        <f t="shared" si="46"/>
        <v>815003996.61000013</v>
      </c>
      <c r="K147" s="279">
        <f t="shared" si="46"/>
        <v>815003996.61000013</v>
      </c>
      <c r="L147" s="279">
        <f t="shared" si="46"/>
        <v>796524607.96000004</v>
      </c>
      <c r="M147" s="279">
        <f t="shared" si="46"/>
        <v>18479388.649999999</v>
      </c>
      <c r="N147" s="279">
        <f t="shared" si="46"/>
        <v>6917.46</v>
      </c>
      <c r="O147" s="279">
        <f t="shared" si="46"/>
        <v>60512689.110000014</v>
      </c>
      <c r="P147" s="276"/>
      <c r="Q147" s="273"/>
      <c r="R147" s="275"/>
      <c r="S147" s="268"/>
      <c r="T147" s="271"/>
    </row>
    <row r="148" spans="1:20" s="270" customFormat="1" ht="50.1" customHeight="1">
      <c r="A148" s="771" t="s">
        <v>193</v>
      </c>
      <c r="B148" s="772"/>
      <c r="C148" s="280">
        <f t="shared" ref="C148:O148" si="47">SUM(C25+C33+C42+C51+C57+C63+C69+C75+C82+C90+C93+C99+C107+C113+C120+C125)</f>
        <v>134.63999999999999</v>
      </c>
      <c r="D148" s="280">
        <f t="shared" si="47"/>
        <v>61697399.120000049</v>
      </c>
      <c r="E148" s="280">
        <f t="shared" si="47"/>
        <v>1026663282.1900001</v>
      </c>
      <c r="F148" s="280">
        <f t="shared" si="47"/>
        <v>991435611.47000003</v>
      </c>
      <c r="G148" s="280">
        <f t="shared" si="47"/>
        <v>0</v>
      </c>
      <c r="H148" s="280">
        <f t="shared" si="47"/>
        <v>35227670.719999999</v>
      </c>
      <c r="I148" s="280">
        <f t="shared" si="47"/>
        <v>1073754565.8000002</v>
      </c>
      <c r="J148" s="280">
        <f t="shared" si="47"/>
        <v>1030617112.88</v>
      </c>
      <c r="K148" s="280">
        <f t="shared" si="47"/>
        <v>1030617112.88</v>
      </c>
      <c r="L148" s="280">
        <f t="shared" si="47"/>
        <v>994033758.15999997</v>
      </c>
      <c r="M148" s="280">
        <f t="shared" si="47"/>
        <v>36583354.719999999</v>
      </c>
      <c r="N148" s="280">
        <f t="shared" si="47"/>
        <v>269.64</v>
      </c>
      <c r="O148" s="280">
        <f t="shared" si="47"/>
        <v>104834987.04000011</v>
      </c>
      <c r="P148" s="276"/>
      <c r="Q148" s="273"/>
      <c r="R148" s="275"/>
      <c r="S148" s="268"/>
      <c r="T148" s="271"/>
    </row>
    <row r="149" spans="1:20" s="270" customFormat="1" ht="50.1" customHeight="1">
      <c r="A149" s="771" t="s">
        <v>194</v>
      </c>
      <c r="B149" s="772"/>
      <c r="C149" s="279">
        <f t="shared" ref="C149:O149" si="48">SUM(C26+C34+C43+C52+C58+C64+C70+C76+C83+C94+C100+C108+C114+C126)</f>
        <v>0</v>
      </c>
      <c r="D149" s="279">
        <f t="shared" si="48"/>
        <v>33491334.169999897</v>
      </c>
      <c r="E149" s="279">
        <f t="shared" si="48"/>
        <v>332410102.73000002</v>
      </c>
      <c r="F149" s="279">
        <f t="shared" si="48"/>
        <v>323836316.73000002</v>
      </c>
      <c r="G149" s="279">
        <f t="shared" si="48"/>
        <v>0</v>
      </c>
      <c r="H149" s="279">
        <f t="shared" si="48"/>
        <v>8573786</v>
      </c>
      <c r="I149" s="279">
        <f t="shared" si="48"/>
        <v>325690867.84000009</v>
      </c>
      <c r="J149" s="279">
        <f t="shared" si="48"/>
        <v>332895059.74000001</v>
      </c>
      <c r="K149" s="279">
        <f t="shared" si="48"/>
        <v>332895059.74000001</v>
      </c>
      <c r="L149" s="279">
        <f t="shared" si="48"/>
        <v>323644062.81999999</v>
      </c>
      <c r="M149" s="279">
        <f t="shared" si="48"/>
        <v>9250996.9199999999</v>
      </c>
      <c r="N149" s="279">
        <f t="shared" si="48"/>
        <v>0</v>
      </c>
      <c r="O149" s="279">
        <f t="shared" si="48"/>
        <v>26287142.269999977</v>
      </c>
      <c r="P149" s="276"/>
      <c r="Q149" s="273"/>
      <c r="R149" s="275"/>
      <c r="S149" s="268"/>
      <c r="T149" s="271"/>
    </row>
    <row r="150" spans="1:20" s="270" customFormat="1" ht="50.1" customHeight="1">
      <c r="A150" s="771" t="s">
        <v>195</v>
      </c>
      <c r="B150" s="772"/>
      <c r="C150" s="279">
        <f t="shared" ref="C150:O150" si="49">SUM(C27+C35+C44+C53+C59+C65+C71+C77+C84+C95+C101+C109+C115+C127)</f>
        <v>126</v>
      </c>
      <c r="D150" s="279">
        <f t="shared" si="49"/>
        <v>21495548.280000001</v>
      </c>
      <c r="E150" s="279">
        <f t="shared" si="49"/>
        <v>243365503.94</v>
      </c>
      <c r="F150" s="279">
        <f t="shared" si="49"/>
        <v>236635291.56</v>
      </c>
      <c r="G150" s="279">
        <f t="shared" si="49"/>
        <v>0</v>
      </c>
      <c r="H150" s="279">
        <f t="shared" si="49"/>
        <v>6730212.3799999999</v>
      </c>
      <c r="I150" s="279">
        <f t="shared" si="49"/>
        <v>242698357.47000003</v>
      </c>
      <c r="J150" s="279">
        <f t="shared" si="49"/>
        <v>243639859.22999999</v>
      </c>
      <c r="K150" s="279">
        <f t="shared" si="49"/>
        <v>243639859.22999999</v>
      </c>
      <c r="L150" s="279">
        <f t="shared" si="49"/>
        <v>236357451.29999998</v>
      </c>
      <c r="M150" s="279">
        <f t="shared" si="49"/>
        <v>7282407.9299999997</v>
      </c>
      <c r="N150" s="279">
        <f t="shared" si="49"/>
        <v>216</v>
      </c>
      <c r="O150" s="279">
        <f t="shared" si="49"/>
        <v>20554136.519999992</v>
      </c>
      <c r="P150" s="276"/>
      <c r="Q150" s="273"/>
      <c r="R150" s="275"/>
      <c r="S150" s="268"/>
      <c r="T150" s="271"/>
    </row>
    <row r="151" spans="1:20" s="270" customFormat="1" ht="50.1" customHeight="1">
      <c r="A151" s="771" t="s">
        <v>196</v>
      </c>
      <c r="B151" s="772"/>
      <c r="C151" s="279">
        <f t="shared" ref="C151:O151" si="50">SUM(C28+C36+C45+C54+C60+C66+C72+C78+C85+C96+C102+C110+C116+C128)</f>
        <v>560.1</v>
      </c>
      <c r="D151" s="279">
        <f t="shared" si="50"/>
        <v>20972901.24000001</v>
      </c>
      <c r="E151" s="279">
        <f t="shared" si="50"/>
        <v>220338355.91</v>
      </c>
      <c r="F151" s="279">
        <f t="shared" si="50"/>
        <v>213663232.38</v>
      </c>
      <c r="G151" s="279">
        <f t="shared" si="50"/>
        <v>0</v>
      </c>
      <c r="H151" s="279">
        <f t="shared" si="50"/>
        <v>6675123.5300000003</v>
      </c>
      <c r="I151" s="279">
        <f t="shared" si="50"/>
        <v>221360306.48999995</v>
      </c>
      <c r="J151" s="279">
        <f t="shared" si="50"/>
        <v>222781555.17000002</v>
      </c>
      <c r="K151" s="279">
        <f t="shared" si="50"/>
        <v>222781555.17000002</v>
      </c>
      <c r="L151" s="279">
        <f t="shared" si="50"/>
        <v>215456335.55000001</v>
      </c>
      <c r="M151" s="279">
        <f t="shared" si="50"/>
        <v>7325219.6200000001</v>
      </c>
      <c r="N151" s="279">
        <f t="shared" si="50"/>
        <v>361</v>
      </c>
      <c r="O151" s="279">
        <f t="shared" si="50"/>
        <v>19551453.460000016</v>
      </c>
      <c r="P151" s="276"/>
      <c r="Q151" s="273"/>
      <c r="R151" s="275"/>
      <c r="S151" s="268"/>
      <c r="T151" s="271"/>
    </row>
    <row r="152" spans="1:20" s="270" customFormat="1" ht="101.25" customHeight="1">
      <c r="A152" s="758" t="s">
        <v>255</v>
      </c>
      <c r="B152" s="759"/>
      <c r="C152" s="278" t="s">
        <v>198</v>
      </c>
      <c r="D152" s="278" t="s">
        <v>198</v>
      </c>
      <c r="E152" s="278">
        <f>SUM(F152:H152)</f>
        <v>3639000</v>
      </c>
      <c r="F152" s="278">
        <f>SUM(F80)</f>
        <v>3639000</v>
      </c>
      <c r="G152" s="278" t="s">
        <v>198</v>
      </c>
      <c r="H152" s="278" t="s">
        <v>198</v>
      </c>
      <c r="I152" s="278" t="s">
        <v>198</v>
      </c>
      <c r="J152" s="278" t="s">
        <v>198</v>
      </c>
      <c r="K152" s="278" t="s">
        <v>198</v>
      </c>
      <c r="L152" s="278" t="s">
        <v>198</v>
      </c>
      <c r="M152" s="278" t="s">
        <v>198</v>
      </c>
      <c r="N152" s="278" t="s">
        <v>198</v>
      </c>
      <c r="O152" s="278" t="s">
        <v>198</v>
      </c>
      <c r="P152" s="276"/>
      <c r="Q152" s="273"/>
      <c r="R152" s="275"/>
      <c r="S152" s="268"/>
      <c r="T152" s="271"/>
    </row>
    <row r="153" spans="1:20" s="270" customFormat="1" ht="48.75" customHeight="1">
      <c r="A153" s="758" t="s">
        <v>256</v>
      </c>
      <c r="B153" s="759"/>
      <c r="C153" s="278" t="s">
        <v>198</v>
      </c>
      <c r="D153" s="278" t="s">
        <v>198</v>
      </c>
      <c r="E153" s="278">
        <f>+E97</f>
        <v>49475900</v>
      </c>
      <c r="F153" s="278">
        <f>+F97</f>
        <v>44614600</v>
      </c>
      <c r="G153" s="278">
        <f>+G97</f>
        <v>0</v>
      </c>
      <c r="H153" s="278">
        <f>+H97</f>
        <v>4861300</v>
      </c>
      <c r="I153" s="278" t="s">
        <v>198</v>
      </c>
      <c r="J153" s="278" t="s">
        <v>198</v>
      </c>
      <c r="K153" s="278" t="s">
        <v>198</v>
      </c>
      <c r="L153" s="278" t="s">
        <v>198</v>
      </c>
      <c r="M153" s="278" t="s">
        <v>198</v>
      </c>
      <c r="N153" s="278" t="s">
        <v>198</v>
      </c>
      <c r="O153" s="278" t="s">
        <v>198</v>
      </c>
      <c r="P153" s="276"/>
      <c r="Q153" s="273"/>
      <c r="R153" s="275"/>
      <c r="S153" s="268"/>
      <c r="T153" s="271"/>
    </row>
    <row r="154" spans="1:20" s="270" customFormat="1" ht="50.1" customHeight="1">
      <c r="A154" s="760" t="s">
        <v>257</v>
      </c>
      <c r="B154" s="761"/>
      <c r="C154" s="277">
        <f>SUM(C37+C38+C39+C47+C86+C103+C121+C129+C144)</f>
        <v>2831.4</v>
      </c>
      <c r="D154" s="277">
        <f>SUM(D37+D38+D39+D47+D86+D103+D121+D129+D144)</f>
        <v>12616412.919999998</v>
      </c>
      <c r="E154" s="277">
        <f>SUM(E37+E38+E39+E47+E86+E103+E121+E122+E129+E144)</f>
        <v>173800650</v>
      </c>
      <c r="F154" s="277">
        <f>SUM(F37+F38+F39+F47+F86+F103+F121+F129+F144)</f>
        <v>146312650</v>
      </c>
      <c r="G154" s="277">
        <f>SUM(G37+G38+G39+G47+G86+G103+G121+G129+G144)</f>
        <v>0</v>
      </c>
      <c r="H154" s="277">
        <f>SUM(H37+H38+H39+H47+H86+H103+H121+H122+H129+H144)</f>
        <v>27488000</v>
      </c>
      <c r="I154" s="277">
        <f>SUM(I37+I38+I39+I47+I86+I103+I121+I122+I129+I144)</f>
        <v>160445964.00000003</v>
      </c>
      <c r="J154" s="277">
        <f>SUM(J37+J38+J39+J47+J86+J103+J121+J122+J129+J144)</f>
        <v>162914555.42000002</v>
      </c>
      <c r="K154" s="277">
        <f>SUM(K37+K38+K39+K47+K86+K103+K121+K122+K129+K144)</f>
        <v>162914555.42000002</v>
      </c>
      <c r="L154" s="277">
        <f>SUM(L37+L38+L39+L47+L86+L103+L121+L129+L144)</f>
        <v>138940290.91999999</v>
      </c>
      <c r="M154" s="277">
        <f>SUM(M37+M38+M39+M47+M86+M103+M121+M122+M129+M144)</f>
        <v>23974264.5</v>
      </c>
      <c r="N154" s="277">
        <f>SUM(N37+N38+N39+N47+N86+N103+N121+N129+N144)</f>
        <v>3731.64</v>
      </c>
      <c r="O154" s="277">
        <f>SUM(O37+O38+O39+O47+O86+O103+O121+O129+O144)</f>
        <v>10148721.739999998</v>
      </c>
      <c r="P154" s="276"/>
      <c r="Q154" s="273"/>
      <c r="R154" s="275"/>
      <c r="S154" s="268"/>
      <c r="T154" s="271"/>
    </row>
    <row r="155" spans="1:20" s="270" customFormat="1" ht="50.1" customHeight="1">
      <c r="A155" s="767" t="s">
        <v>197</v>
      </c>
      <c r="B155" s="768"/>
      <c r="C155" s="283" t="s">
        <v>198</v>
      </c>
      <c r="D155" s="283" t="s">
        <v>198</v>
      </c>
      <c r="E155" s="283">
        <f>SUM(F155:H155)</f>
        <v>48325582.159999996</v>
      </c>
      <c r="F155" s="283">
        <f>F117+F29+F46</f>
        <v>46841847</v>
      </c>
      <c r="G155" s="283" t="s">
        <v>198</v>
      </c>
      <c r="H155" s="283">
        <f>+H29</f>
        <v>1483735.16</v>
      </c>
      <c r="I155" s="283" t="s">
        <v>198</v>
      </c>
      <c r="J155" s="283" t="s">
        <v>198</v>
      </c>
      <c r="K155" s="283" t="s">
        <v>198</v>
      </c>
      <c r="L155" s="283" t="s">
        <v>198</v>
      </c>
      <c r="M155" s="283" t="s">
        <v>198</v>
      </c>
      <c r="N155" s="283" t="s">
        <v>198</v>
      </c>
      <c r="O155" s="283" t="s">
        <v>198</v>
      </c>
      <c r="P155" s="276"/>
      <c r="Q155" s="273"/>
      <c r="R155" s="275"/>
      <c r="S155" s="268"/>
      <c r="T155" s="271"/>
    </row>
    <row r="156" spans="1:20" s="270" customFormat="1" ht="26.25" customHeight="1">
      <c r="A156" s="274"/>
      <c r="B156" s="274"/>
      <c r="C156" s="267"/>
      <c r="D156" s="267"/>
      <c r="E156" s="267"/>
      <c r="F156" s="267"/>
      <c r="G156" s="267"/>
      <c r="H156" s="267"/>
      <c r="I156" s="267"/>
      <c r="J156" s="267"/>
      <c r="K156" s="267"/>
      <c r="L156" s="267"/>
      <c r="M156" s="267"/>
      <c r="N156" s="267"/>
      <c r="O156" s="267"/>
      <c r="P156" s="267"/>
      <c r="Q156" s="273"/>
      <c r="R156" s="272"/>
      <c r="S156" s="268"/>
      <c r="T156" s="271"/>
    </row>
    <row r="157" spans="1:20" s="244" customFormat="1" ht="24.75" customHeight="1">
      <c r="A157" s="244" t="s">
        <v>258</v>
      </c>
      <c r="B157" s="249"/>
      <c r="C157" s="250"/>
      <c r="D157" s="250"/>
      <c r="E157" s="269"/>
      <c r="F157" s="250"/>
      <c r="G157" s="250"/>
      <c r="H157" s="250"/>
      <c r="I157" s="250"/>
      <c r="J157" s="250"/>
      <c r="K157" s="250"/>
      <c r="L157" s="250"/>
      <c r="M157" s="250"/>
      <c r="N157" s="250"/>
      <c r="O157" s="250"/>
      <c r="P157" s="250"/>
      <c r="Q157" s="250"/>
      <c r="R157" s="250"/>
      <c r="S157" s="268"/>
    </row>
    <row r="158" spans="1:20" s="253" customFormat="1" ht="60" customHeight="1">
      <c r="A158" s="764" t="s">
        <v>637</v>
      </c>
      <c r="B158" s="764"/>
      <c r="C158" s="764"/>
      <c r="D158" s="764"/>
      <c r="E158" s="764"/>
      <c r="F158" s="764"/>
      <c r="G158" s="764"/>
      <c r="H158" s="764"/>
      <c r="I158" s="764"/>
      <c r="J158" s="764"/>
      <c r="K158" s="764"/>
      <c r="L158" s="764"/>
      <c r="M158" s="764"/>
      <c r="N158" s="764"/>
      <c r="O158" s="764"/>
      <c r="P158" s="265"/>
    </row>
    <row r="159" spans="1:20" s="253" customFormat="1" ht="40.200000000000003" hidden="1" customHeight="1">
      <c r="A159" s="264" t="s">
        <v>260</v>
      </c>
      <c r="B159" s="764" t="s">
        <v>261</v>
      </c>
      <c r="C159" s="764"/>
      <c r="D159" s="764"/>
      <c r="E159" s="764"/>
      <c r="F159" s="764"/>
      <c r="G159" s="764"/>
      <c r="H159" s="764"/>
      <c r="I159" s="764"/>
      <c r="J159" s="266"/>
      <c r="K159" s="265"/>
      <c r="L159" s="265"/>
      <c r="M159" s="265"/>
      <c r="N159" s="265"/>
      <c r="O159" s="265"/>
      <c r="P159" s="265"/>
    </row>
    <row r="160" spans="1:20" s="253" customFormat="1" ht="19.95" customHeight="1">
      <c r="A160" s="264"/>
      <c r="B160" s="267"/>
      <c r="C160" s="266"/>
      <c r="D160" s="266"/>
      <c r="E160" s="266"/>
      <c r="F160" s="266"/>
      <c r="G160" s="266"/>
      <c r="H160" s="266"/>
      <c r="I160" s="266"/>
      <c r="J160" s="266"/>
      <c r="K160" s="265"/>
      <c r="L160" s="265"/>
      <c r="M160" s="265"/>
      <c r="N160" s="265"/>
      <c r="O160" s="265"/>
      <c r="P160" s="265"/>
    </row>
    <row r="161" spans="1:17" s="253" customFormat="1" ht="20.100000000000001" customHeight="1">
      <c r="A161" s="264"/>
      <c r="B161" s="263"/>
      <c r="C161" s="262"/>
      <c r="D161" s="262"/>
      <c r="E161" s="262"/>
      <c r="F161" s="262"/>
      <c r="G161" s="262"/>
      <c r="H161" s="262"/>
      <c r="I161" s="262"/>
      <c r="J161" s="262"/>
      <c r="K161" s="262"/>
      <c r="L161" s="262"/>
      <c r="M161" s="262"/>
      <c r="N161" s="262"/>
      <c r="O161" s="262"/>
      <c r="P161" s="262"/>
    </row>
    <row r="162" spans="1:17" s="258" customFormat="1" ht="45.75" customHeight="1">
      <c r="A162" s="769" t="s">
        <v>262</v>
      </c>
      <c r="B162" s="769"/>
      <c r="C162" s="769"/>
      <c r="D162" s="769"/>
      <c r="E162" s="769"/>
      <c r="M162" s="770" t="s">
        <v>100</v>
      </c>
      <c r="N162" s="770"/>
      <c r="O162" s="770"/>
      <c r="P162" s="260"/>
      <c r="Q162" s="259"/>
    </row>
    <row r="163" spans="1:17" ht="20.100000000000001" customHeight="1">
      <c r="A163" s="257"/>
      <c r="G163" s="756" t="s">
        <v>101</v>
      </c>
      <c r="H163" s="757"/>
    </row>
    <row r="164" spans="1:17" ht="20.100000000000001" customHeight="1">
      <c r="A164" s="257"/>
    </row>
    <row r="165" spans="1:17" ht="20.100000000000001" customHeight="1">
      <c r="A165" s="762" t="s">
        <v>168</v>
      </c>
      <c r="B165" s="763"/>
      <c r="C165" s="763"/>
      <c r="D165" s="763"/>
      <c r="E165" s="763"/>
      <c r="G165" s="256"/>
      <c r="H165" s="256"/>
      <c r="M165" s="765" t="s">
        <v>103</v>
      </c>
      <c r="N165" s="766"/>
      <c r="O165" s="763"/>
      <c r="P165" s="253"/>
      <c r="Q165" s="253"/>
    </row>
    <row r="166" spans="1:17" s="244" customFormat="1" ht="20.100000000000001" customHeight="1">
      <c r="A166" s="255"/>
      <c r="C166" s="252"/>
      <c r="D166" s="252"/>
      <c r="E166" s="254"/>
      <c r="F166" s="252"/>
      <c r="G166" s="756" t="s">
        <v>101</v>
      </c>
      <c r="H166" s="757"/>
      <c r="I166" s="252"/>
      <c r="J166" s="252"/>
      <c r="K166" s="252"/>
      <c r="L166" s="252"/>
      <c r="M166" s="765"/>
      <c r="N166" s="766"/>
      <c r="O166" s="763"/>
      <c r="P166" s="253"/>
      <c r="Q166" s="252"/>
    </row>
    <row r="167" spans="1:17" s="244" customFormat="1" ht="114.75" customHeight="1">
      <c r="A167" s="754"/>
      <c r="B167" s="755"/>
      <c r="C167" s="755"/>
      <c r="D167" s="755"/>
      <c r="E167" s="755"/>
      <c r="F167" s="755"/>
      <c r="G167" s="755"/>
      <c r="H167" s="755"/>
      <c r="I167" s="755"/>
      <c r="J167" s="245"/>
      <c r="K167" s="245"/>
      <c r="L167" s="245"/>
      <c r="M167" s="245"/>
      <c r="N167" s="245"/>
      <c r="O167" s="245"/>
      <c r="P167" s="245"/>
      <c r="Q167" s="245"/>
    </row>
    <row r="168" spans="1:17" s="250" customFormat="1">
      <c r="A168" s="251"/>
      <c r="C168" s="245"/>
      <c r="D168" s="245"/>
      <c r="E168" s="245"/>
      <c r="F168" s="245"/>
      <c r="G168" s="245"/>
      <c r="H168" s="245"/>
      <c r="I168" s="245"/>
      <c r="J168" s="245"/>
      <c r="K168" s="245"/>
      <c r="L168" s="245"/>
      <c r="M168" s="245"/>
      <c r="N168" s="245"/>
      <c r="O168" s="245"/>
      <c r="P168" s="245"/>
      <c r="Q168" s="245"/>
    </row>
    <row r="169" spans="1:17" s="244" customFormat="1">
      <c r="A169" s="247"/>
      <c r="B169" s="249"/>
      <c r="C169" s="245"/>
      <c r="D169" s="245"/>
      <c r="E169" s="245"/>
      <c r="F169" s="245"/>
      <c r="G169" s="245"/>
      <c r="H169" s="245"/>
      <c r="I169" s="245"/>
      <c r="J169" s="245"/>
      <c r="K169" s="245"/>
      <c r="L169" s="245"/>
      <c r="M169" s="245"/>
      <c r="N169" s="245"/>
      <c r="O169" s="245"/>
      <c r="P169" s="245"/>
      <c r="Q169" s="245"/>
    </row>
    <row r="170" spans="1:17" s="244" customFormat="1">
      <c r="A170" s="247"/>
      <c r="B170" s="249"/>
      <c r="C170" s="245"/>
      <c r="D170" s="245"/>
      <c r="E170" s="245"/>
      <c r="F170" s="245"/>
      <c r="G170" s="245"/>
      <c r="H170" s="245"/>
      <c r="I170" s="245"/>
      <c r="J170" s="245"/>
      <c r="K170" s="245"/>
      <c r="L170" s="245"/>
      <c r="M170" s="245"/>
      <c r="N170" s="245"/>
      <c r="O170" s="245"/>
      <c r="P170" s="245"/>
      <c r="Q170" s="245"/>
    </row>
    <row r="171" spans="1:17" s="244" customFormat="1">
      <c r="A171" s="247"/>
      <c r="B171" s="249"/>
      <c r="C171" s="245"/>
      <c r="D171" s="245"/>
      <c r="E171" s="245"/>
      <c r="F171" s="245"/>
      <c r="G171" s="245"/>
      <c r="H171" s="245"/>
      <c r="I171" s="245"/>
      <c r="J171" s="245"/>
      <c r="K171" s="245"/>
      <c r="L171" s="245"/>
      <c r="M171" s="245"/>
      <c r="N171" s="245"/>
      <c r="O171" s="245"/>
      <c r="P171" s="245"/>
      <c r="Q171" s="245"/>
    </row>
    <row r="172" spans="1:17" s="244" customFormat="1">
      <c r="A172" s="247"/>
      <c r="B172" s="246"/>
      <c r="C172" s="245"/>
      <c r="D172" s="245"/>
      <c r="E172" s="248"/>
      <c r="F172" s="245"/>
      <c r="G172" s="245"/>
      <c r="H172" s="245"/>
      <c r="I172" s="245"/>
      <c r="J172" s="245"/>
      <c r="K172" s="245"/>
      <c r="L172" s="245"/>
      <c r="M172" s="245"/>
      <c r="N172" s="245"/>
      <c r="O172" s="245"/>
      <c r="P172" s="245"/>
      <c r="Q172" s="245"/>
    </row>
    <row r="173" spans="1:17" s="244" customFormat="1">
      <c r="A173" s="247"/>
      <c r="B173" s="246"/>
      <c r="C173" s="245"/>
      <c r="D173" s="245"/>
      <c r="E173" s="245"/>
      <c r="F173" s="245"/>
      <c r="G173" s="245"/>
      <c r="H173" s="245"/>
      <c r="I173" s="245"/>
      <c r="J173" s="245"/>
      <c r="K173" s="245"/>
      <c r="L173" s="245"/>
      <c r="M173" s="245"/>
      <c r="N173" s="245"/>
      <c r="O173" s="245"/>
      <c r="P173" s="245"/>
      <c r="Q173" s="245"/>
    </row>
    <row r="174" spans="1:17" s="244" customFormat="1">
      <c r="A174" s="247"/>
      <c r="B174" s="246"/>
      <c r="C174" s="245"/>
      <c r="D174" s="245"/>
      <c r="E174" s="245"/>
      <c r="F174" s="245"/>
      <c r="G174" s="245"/>
      <c r="H174" s="245"/>
      <c r="I174" s="245"/>
      <c r="J174" s="245"/>
      <c r="K174" s="245"/>
      <c r="L174" s="245"/>
      <c r="M174" s="245"/>
      <c r="N174" s="245"/>
      <c r="O174" s="245"/>
      <c r="P174" s="245"/>
      <c r="Q174" s="245"/>
    </row>
    <row r="175" spans="1:17" s="244" customFormat="1">
      <c r="A175" s="247"/>
      <c r="B175" s="246"/>
      <c r="C175" s="245"/>
      <c r="D175" s="245"/>
      <c r="E175" s="245"/>
      <c r="F175" s="245"/>
      <c r="G175" s="245"/>
      <c r="H175" s="245"/>
      <c r="I175" s="245"/>
      <c r="J175" s="245"/>
      <c r="K175" s="245"/>
      <c r="L175" s="245"/>
      <c r="M175" s="245"/>
      <c r="N175" s="245"/>
      <c r="O175" s="245"/>
      <c r="P175" s="245"/>
      <c r="Q175" s="245"/>
    </row>
    <row r="176" spans="1:17" s="244" customFormat="1">
      <c r="A176" s="247"/>
      <c r="B176" s="246"/>
      <c r="C176" s="245"/>
      <c r="D176" s="245"/>
      <c r="E176" s="245"/>
      <c r="F176" s="245"/>
      <c r="G176" s="245"/>
      <c r="H176" s="245"/>
      <c r="I176" s="245"/>
      <c r="J176" s="245"/>
      <c r="K176" s="245"/>
      <c r="L176" s="245"/>
      <c r="M176" s="245"/>
      <c r="N176" s="245"/>
      <c r="O176" s="245"/>
      <c r="P176" s="245"/>
      <c r="Q176" s="245"/>
    </row>
  </sheetData>
  <mergeCells count="57">
    <mergeCell ref="A8:O8"/>
    <mergeCell ref="A15:O15"/>
    <mergeCell ref="J19:J20"/>
    <mergeCell ref="A14:O14"/>
    <mergeCell ref="M6:O6"/>
    <mergeCell ref="A7:O7"/>
    <mergeCell ref="A10:O10"/>
    <mergeCell ref="A12:O12"/>
    <mergeCell ref="A16:O16"/>
    <mergeCell ref="A17:O17"/>
    <mergeCell ref="A18:D18"/>
    <mergeCell ref="A19:B19"/>
    <mergeCell ref="K19:K20"/>
    <mergeCell ref="L19:M19"/>
    <mergeCell ref="N19:O19"/>
    <mergeCell ref="F19:H19"/>
    <mergeCell ref="I19:I20"/>
    <mergeCell ref="A123:A129"/>
    <mergeCell ref="A130:A143"/>
    <mergeCell ref="A145:B145"/>
    <mergeCell ref="A146:B146"/>
    <mergeCell ref="A23:A28"/>
    <mergeCell ref="A31:A36"/>
    <mergeCell ref="A40:A45"/>
    <mergeCell ref="C19:D19"/>
    <mergeCell ref="E19:E20"/>
    <mergeCell ref="A49:A54"/>
    <mergeCell ref="A55:A60"/>
    <mergeCell ref="A61:A66"/>
    <mergeCell ref="A67:A72"/>
    <mergeCell ref="A73:A78"/>
    <mergeCell ref="A147:B147"/>
    <mergeCell ref="A80:A85"/>
    <mergeCell ref="A88:A90"/>
    <mergeCell ref="A91:A96"/>
    <mergeCell ref="A97:A102"/>
    <mergeCell ref="A105:A110"/>
    <mergeCell ref="A111:A116"/>
    <mergeCell ref="A118:A120"/>
    <mergeCell ref="A148:B148"/>
    <mergeCell ref="A149:B149"/>
    <mergeCell ref="A150:B150"/>
    <mergeCell ref="A151:B151"/>
    <mergeCell ref="A152:B152"/>
    <mergeCell ref="A167:I167"/>
    <mergeCell ref="G163:H163"/>
    <mergeCell ref="A153:B153"/>
    <mergeCell ref="A154:B154"/>
    <mergeCell ref="A165:E165"/>
    <mergeCell ref="A158:O158"/>
    <mergeCell ref="M165:O165"/>
    <mergeCell ref="G166:H166"/>
    <mergeCell ref="M166:O166"/>
    <mergeCell ref="A155:B155"/>
    <mergeCell ref="B159:I159"/>
    <mergeCell ref="A162:E162"/>
    <mergeCell ref="M162:O162"/>
  </mergeCells>
  <printOptions horizontalCentered="1"/>
  <pageMargins left="0.39370078740157483" right="0.39370078740157483" top="0.59055118110236227" bottom="0.19685039370078741" header="0.39370078740157483" footer="0.23622047244094491"/>
  <pageSetup paperSize="9" scale="35" firstPageNumber="5" fitToHeight="0" orientation="landscape" useFirstPageNumber="1" r:id="rId1"/>
  <headerFooter alignWithMargins="0">
    <oddHeader>&amp;C&amp;P</oddHeader>
  </headerFooter>
  <rowBreaks count="7" manualBreakCount="7">
    <brk id="36" min="1" max="14" man="1"/>
    <brk id="54" min="1" max="14" man="1"/>
    <brk id="72" min="1" max="14" man="1"/>
    <brk id="90" min="1" max="14" man="1"/>
    <brk id="110" min="1" max="14" man="1"/>
    <brk id="129" min="1" max="14" man="1"/>
    <brk id="144" min="1"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A418E-814A-4EC6-ACD8-FE9260B3FAEE}">
  <dimension ref="A1:AA123"/>
  <sheetViews>
    <sheetView tabSelected="1" view="pageBreakPreview" zoomScale="70" zoomScaleNormal="57" zoomScaleSheetLayoutView="70" workbookViewId="0">
      <selection activeCell="I106" sqref="I106"/>
    </sheetView>
  </sheetViews>
  <sheetFormatPr defaultColWidth="9.109375" defaultRowHeight="23.4"/>
  <cols>
    <col min="1" max="1" width="10.6640625" style="393" customWidth="1"/>
    <col min="2" max="2" width="9.109375" style="379"/>
    <col min="3" max="3" width="50.6640625" style="379" customWidth="1"/>
    <col min="4" max="4" width="26.88671875" style="379" customWidth="1"/>
    <col min="5" max="5" width="28.5546875" style="379" customWidth="1"/>
    <col min="6" max="6" width="18.6640625" style="379" customWidth="1"/>
    <col min="7" max="7" width="22.109375" style="379" customWidth="1"/>
    <col min="8" max="8" width="27.6640625" style="379" customWidth="1"/>
    <col min="9" max="9" width="23.88671875" style="379" customWidth="1"/>
    <col min="10" max="10" width="16.6640625" style="379" customWidth="1"/>
    <col min="11" max="11" width="9" style="253" hidden="1" customWidth="1"/>
    <col min="12" max="12" width="8.5546875" style="253" hidden="1" customWidth="1"/>
    <col min="13" max="13" width="8" style="253" hidden="1" customWidth="1"/>
    <col min="14" max="14" width="9.109375" style="253" hidden="1" customWidth="1"/>
    <col min="15" max="15" width="25.109375" style="253" bestFit="1" customWidth="1"/>
    <col min="16" max="16" width="29.5546875" style="253" customWidth="1"/>
    <col min="17" max="17" width="9.109375" style="253"/>
    <col min="18" max="18" width="20" style="253" customWidth="1"/>
    <col min="19" max="19" width="25.109375" style="253" bestFit="1" customWidth="1"/>
    <col min="20" max="20" width="20.109375" style="253" bestFit="1" customWidth="1"/>
    <col min="21" max="16384" width="9.109375" style="253"/>
  </cols>
  <sheetData>
    <row r="1" spans="1:15">
      <c r="A1" s="402"/>
      <c r="B1" s="394"/>
      <c r="C1" s="394"/>
      <c r="D1" s="394"/>
      <c r="E1" s="394"/>
      <c r="F1" s="394"/>
      <c r="G1" s="394"/>
      <c r="H1" s="391" t="s">
        <v>263</v>
      </c>
      <c r="I1" s="391"/>
      <c r="J1" s="242"/>
    </row>
    <row r="2" spans="1:15">
      <c r="A2" s="402"/>
      <c r="B2" s="394"/>
      <c r="C2" s="457"/>
      <c r="D2" s="394"/>
      <c r="E2" s="394"/>
      <c r="F2" s="394"/>
      <c r="G2" s="394"/>
      <c r="H2" s="391" t="s">
        <v>170</v>
      </c>
      <c r="I2" s="391"/>
      <c r="J2" s="242"/>
    </row>
    <row r="3" spans="1:15">
      <c r="A3" s="402"/>
      <c r="B3" s="394"/>
      <c r="C3" s="394"/>
      <c r="D3" s="394"/>
      <c r="E3" s="394"/>
      <c r="F3" s="394"/>
      <c r="G3" s="394"/>
      <c r="H3" s="391" t="s">
        <v>171</v>
      </c>
      <c r="I3" s="391"/>
      <c r="J3" s="242"/>
    </row>
    <row r="4" spans="1:15" ht="49.5" customHeight="1">
      <c r="A4" s="402"/>
      <c r="B4" s="394"/>
      <c r="C4" s="394"/>
      <c r="D4" s="394"/>
      <c r="E4" s="394"/>
      <c r="F4" s="394"/>
      <c r="G4" s="394"/>
      <c r="H4" s="812" t="s">
        <v>264</v>
      </c>
      <c r="I4" s="806"/>
      <c r="J4" s="806"/>
    </row>
    <row r="5" spans="1:15" ht="20.399999999999999" customHeight="1">
      <c r="A5" s="402"/>
      <c r="B5" s="394"/>
      <c r="C5" s="394"/>
      <c r="D5" s="394"/>
      <c r="E5" s="394"/>
      <c r="F5" s="394"/>
      <c r="G5" s="394"/>
      <c r="H5" s="456"/>
      <c r="I5" s="390"/>
      <c r="J5" s="390"/>
    </row>
    <row r="6" spans="1:15">
      <c r="A6" s="813" t="s">
        <v>0</v>
      </c>
      <c r="B6" s="804"/>
      <c r="C6" s="804"/>
      <c r="D6" s="804"/>
      <c r="E6" s="804"/>
      <c r="F6" s="804"/>
      <c r="G6" s="804"/>
      <c r="H6" s="804"/>
      <c r="I6" s="804"/>
      <c r="J6" s="804"/>
    </row>
    <row r="7" spans="1:15">
      <c r="A7" s="814" t="s">
        <v>265</v>
      </c>
      <c r="B7" s="763"/>
      <c r="C7" s="763"/>
      <c r="D7" s="763"/>
      <c r="E7" s="763"/>
      <c r="F7" s="763"/>
      <c r="G7" s="763"/>
      <c r="H7" s="763"/>
      <c r="I7" s="763"/>
      <c r="J7" s="763"/>
    </row>
    <row r="8" spans="1:15" ht="19.95" customHeight="1"/>
    <row r="9" spans="1:15" ht="42" customHeight="1">
      <c r="A9" s="815" t="s">
        <v>266</v>
      </c>
      <c r="B9" s="815"/>
      <c r="C9" s="815"/>
      <c r="D9" s="815"/>
      <c r="E9" s="815"/>
      <c r="F9" s="815"/>
      <c r="G9" s="815"/>
      <c r="H9" s="815"/>
      <c r="I9" s="815"/>
      <c r="J9" s="815"/>
    </row>
    <row r="10" spans="1:15" ht="25.8" customHeight="1">
      <c r="A10" s="802" t="s">
        <v>173</v>
      </c>
      <c r="B10" s="802"/>
      <c r="C10" s="802"/>
      <c r="D10" s="802"/>
      <c r="E10" s="802"/>
      <c r="F10" s="802"/>
      <c r="G10" s="802"/>
      <c r="H10" s="802"/>
      <c r="I10" s="802"/>
      <c r="J10" s="802"/>
      <c r="K10" s="242"/>
      <c r="L10" s="242"/>
      <c r="M10" s="242"/>
      <c r="N10" s="242"/>
      <c r="O10" s="242"/>
    </row>
    <row r="11" spans="1:15" ht="25.8" customHeight="1">
      <c r="A11" s="384"/>
      <c r="B11" s="384"/>
      <c r="C11" s="384"/>
      <c r="D11" s="384"/>
      <c r="E11" s="384"/>
      <c r="F11" s="384"/>
      <c r="G11" s="384"/>
      <c r="H11" s="384"/>
      <c r="I11" s="384"/>
      <c r="J11" s="384"/>
      <c r="K11" s="242"/>
      <c r="L11" s="242"/>
      <c r="M11" s="242"/>
      <c r="N11" s="242"/>
      <c r="O11" s="242"/>
    </row>
    <row r="12" spans="1:15" ht="24.6" customHeight="1">
      <c r="A12" s="384"/>
      <c r="B12" s="384"/>
      <c r="C12" s="384"/>
      <c r="D12" s="384"/>
      <c r="E12" s="384"/>
      <c r="F12" s="384"/>
      <c r="G12" s="384"/>
      <c r="H12" s="384"/>
      <c r="I12" s="384"/>
      <c r="J12" s="384"/>
      <c r="K12" s="242"/>
      <c r="L12" s="242"/>
      <c r="M12" s="242"/>
      <c r="N12" s="242"/>
      <c r="O12" s="242"/>
    </row>
    <row r="13" spans="1:15">
      <c r="A13" s="816" t="s">
        <v>24</v>
      </c>
      <c r="B13" s="816"/>
      <c r="C13" s="816"/>
      <c r="D13" s="816"/>
      <c r="E13" s="816"/>
      <c r="F13" s="816"/>
      <c r="G13" s="816"/>
      <c r="H13" s="816"/>
      <c r="I13" s="816"/>
      <c r="J13" s="816"/>
    </row>
    <row r="14" spans="1:15" ht="23.25" customHeight="1">
      <c r="A14" s="817" t="s">
        <v>25</v>
      </c>
      <c r="B14" s="817"/>
      <c r="C14" s="817"/>
      <c r="D14" s="817"/>
      <c r="E14" s="817"/>
      <c r="F14" s="817"/>
      <c r="G14" s="817"/>
      <c r="H14" s="817"/>
      <c r="I14" s="817"/>
      <c r="J14" s="817"/>
    </row>
    <row r="15" spans="1:15" ht="23.25" customHeight="1">
      <c r="A15" s="455"/>
      <c r="B15" s="455"/>
      <c r="C15" s="455"/>
      <c r="D15" s="455"/>
      <c r="E15" s="455"/>
      <c r="F15" s="455"/>
      <c r="G15" s="455"/>
      <c r="H15" s="455"/>
      <c r="I15" s="455"/>
      <c r="J15" s="455"/>
    </row>
    <row r="16" spans="1:15">
      <c r="A16" s="817" t="s">
        <v>4</v>
      </c>
      <c r="B16" s="817"/>
      <c r="C16" s="817"/>
      <c r="D16" s="817"/>
      <c r="E16" s="817"/>
      <c r="F16" s="817"/>
      <c r="G16" s="817"/>
      <c r="H16" s="817"/>
      <c r="I16" s="817"/>
      <c r="J16" s="817"/>
    </row>
    <row r="17" spans="1:27">
      <c r="A17" s="821" t="s">
        <v>267</v>
      </c>
      <c r="B17" s="821"/>
      <c r="C17" s="821"/>
      <c r="D17" s="821"/>
      <c r="E17" s="821"/>
      <c r="F17" s="821"/>
      <c r="G17" s="821"/>
      <c r="H17" s="821"/>
      <c r="I17" s="821"/>
      <c r="J17" s="821"/>
    </row>
    <row r="18" spans="1:27">
      <c r="A18" s="818" t="s">
        <v>268</v>
      </c>
      <c r="B18" s="818"/>
      <c r="C18" s="818"/>
      <c r="D18" s="819"/>
      <c r="E18" s="394"/>
      <c r="F18" s="394"/>
      <c r="G18" s="394"/>
      <c r="H18" s="394"/>
      <c r="I18" s="820" t="s">
        <v>115</v>
      </c>
      <c r="J18" s="763"/>
    </row>
    <row r="19" spans="1:27" ht="45.75" customHeight="1">
      <c r="A19" s="822" t="s">
        <v>269</v>
      </c>
      <c r="B19" s="822"/>
      <c r="C19" s="822"/>
      <c r="D19" s="822" t="s">
        <v>270</v>
      </c>
      <c r="E19" s="822" t="s">
        <v>178</v>
      </c>
      <c r="F19" s="822"/>
      <c r="G19" s="822"/>
      <c r="H19" s="822" t="s">
        <v>271</v>
      </c>
      <c r="I19" s="822" t="s">
        <v>272</v>
      </c>
      <c r="J19" s="822"/>
    </row>
    <row r="20" spans="1:27" ht="98.4" customHeight="1">
      <c r="A20" s="454" t="s">
        <v>31</v>
      </c>
      <c r="B20" s="822" t="s">
        <v>121</v>
      </c>
      <c r="C20" s="822"/>
      <c r="D20" s="822"/>
      <c r="E20" s="454" t="s">
        <v>273</v>
      </c>
      <c r="F20" s="454" t="s">
        <v>274</v>
      </c>
      <c r="G20" s="454" t="s">
        <v>188</v>
      </c>
      <c r="H20" s="822"/>
      <c r="I20" s="453" t="s">
        <v>275</v>
      </c>
      <c r="J20" s="453" t="s">
        <v>276</v>
      </c>
    </row>
    <row r="21" spans="1:27" s="448" customFormat="1" ht="21">
      <c r="A21" s="452">
        <v>1</v>
      </c>
      <c r="B21" s="829">
        <v>2</v>
      </c>
      <c r="C21" s="830"/>
      <c r="D21" s="452">
        <v>3</v>
      </c>
      <c r="E21" s="452">
        <v>4</v>
      </c>
      <c r="F21" s="452">
        <v>5</v>
      </c>
      <c r="G21" s="452">
        <v>6</v>
      </c>
      <c r="H21" s="452">
        <v>7</v>
      </c>
      <c r="I21" s="452">
        <v>8</v>
      </c>
      <c r="J21" s="452">
        <v>9</v>
      </c>
    </row>
    <row r="22" spans="1:27" s="448" customFormat="1" ht="66" customHeight="1">
      <c r="A22" s="451" t="s">
        <v>42</v>
      </c>
      <c r="B22" s="825" t="s">
        <v>277</v>
      </c>
      <c r="C22" s="826"/>
      <c r="D22" s="430">
        <f>+E22+F22+G22</f>
        <v>1942641244</v>
      </c>
      <c r="E22" s="450">
        <f>+E23+E101+E107</f>
        <v>1896799298</v>
      </c>
      <c r="F22" s="450">
        <f>+F23+F101+F107</f>
        <v>0</v>
      </c>
      <c r="G22" s="450">
        <f>+G23+G101+G107</f>
        <v>45841946</v>
      </c>
      <c r="H22" s="450">
        <f>+H23+H101+H107</f>
        <v>1933104001.2500002</v>
      </c>
      <c r="I22" s="450">
        <f>+H22-D22</f>
        <v>-9537242.7499997616</v>
      </c>
      <c r="J22" s="447">
        <f>+H22/D22*100</f>
        <v>99.509057949868179</v>
      </c>
      <c r="O22" s="449"/>
      <c r="P22" s="449"/>
      <c r="Q22" s="449"/>
      <c r="R22" s="449"/>
      <c r="S22" s="449"/>
      <c r="T22" s="449"/>
      <c r="U22" s="449"/>
      <c r="V22" s="449"/>
      <c r="W22" s="449"/>
      <c r="X22" s="449"/>
      <c r="Y22" s="449"/>
      <c r="Z22" s="449"/>
      <c r="AA22" s="449"/>
    </row>
    <row r="23" spans="1:27" s="445" customFormat="1" ht="68.400000000000006" customHeight="1">
      <c r="A23" s="831" t="s">
        <v>278</v>
      </c>
      <c r="B23" s="825" t="s">
        <v>279</v>
      </c>
      <c r="C23" s="826"/>
      <c r="D23" s="430">
        <f t="shared" ref="D23:I23" si="0">SUM(D24:D28)</f>
        <v>1848167044</v>
      </c>
      <c r="E23" s="430">
        <f t="shared" si="0"/>
        <v>1804825098</v>
      </c>
      <c r="F23" s="430">
        <f t="shared" si="0"/>
        <v>0</v>
      </c>
      <c r="G23" s="430">
        <f t="shared" si="0"/>
        <v>43341946</v>
      </c>
      <c r="H23" s="430">
        <f t="shared" si="0"/>
        <v>1834748272.0500002</v>
      </c>
      <c r="I23" s="430">
        <f t="shared" si="0"/>
        <v>-13418771.949999988</v>
      </c>
      <c r="J23" s="447">
        <f>+H23/D23*100</f>
        <v>99.27394160643847</v>
      </c>
      <c r="O23" s="446"/>
    </row>
    <row r="24" spans="1:27" s="445" customFormat="1" ht="39.9" customHeight="1">
      <c r="A24" s="832"/>
      <c r="B24" s="827" t="s">
        <v>192</v>
      </c>
      <c r="C24" s="828"/>
      <c r="D24" s="425">
        <f t="shared" ref="D24:D28" si="1">SUM(E24:G24)</f>
        <v>658560077</v>
      </c>
      <c r="E24" s="412">
        <f>SUM(E30+E66+E84+E90+E96)</f>
        <v>644210690</v>
      </c>
      <c r="F24" s="425">
        <f>SUM(F30+F66+F84+F90+F96+F102)</f>
        <v>0</v>
      </c>
      <c r="G24" s="412">
        <f t="shared" ref="G24:H28" si="2">SUM(G30+G66+G84+G90+G96)</f>
        <v>14349387</v>
      </c>
      <c r="H24" s="425">
        <f t="shared" si="2"/>
        <v>655039057.02999997</v>
      </c>
      <c r="I24" s="412">
        <f t="shared" ref="I24:I28" si="3">SUM(H24-D24)</f>
        <v>-3521019.9700000286</v>
      </c>
      <c r="J24" s="437">
        <f t="shared" ref="J24:J53" si="4">SUM(H24/D24*100)</f>
        <v>99.465345669594839</v>
      </c>
    </row>
    <row r="25" spans="1:27" s="445" customFormat="1" ht="39.9" customHeight="1">
      <c r="A25" s="832"/>
      <c r="B25" s="827" t="s">
        <v>193</v>
      </c>
      <c r="C25" s="828"/>
      <c r="D25" s="425">
        <f t="shared" si="1"/>
        <v>499450850</v>
      </c>
      <c r="E25" s="412">
        <f>SUM(E31+E67+E85+E91+E97)</f>
        <v>491092112</v>
      </c>
      <c r="F25" s="425">
        <f>SUM(F31+F67+F85+F91+F97+F103)</f>
        <v>0</v>
      </c>
      <c r="G25" s="412">
        <f t="shared" si="2"/>
        <v>8358738</v>
      </c>
      <c r="H25" s="425">
        <f t="shared" si="2"/>
        <v>497044049.37</v>
      </c>
      <c r="I25" s="412">
        <f t="shared" si="3"/>
        <v>-2406800.6299999952</v>
      </c>
      <c r="J25" s="436">
        <f t="shared" si="4"/>
        <v>99.518110614888329</v>
      </c>
    </row>
    <row r="26" spans="1:27" s="445" customFormat="1" ht="39.9" customHeight="1">
      <c r="A26" s="832"/>
      <c r="B26" s="827" t="s">
        <v>194</v>
      </c>
      <c r="C26" s="828"/>
      <c r="D26" s="425">
        <f t="shared" si="1"/>
        <v>277199880</v>
      </c>
      <c r="E26" s="412">
        <f>SUM(E32+E68+E86+E92+E98)</f>
        <v>269303446</v>
      </c>
      <c r="F26" s="425">
        <f>SUM(F32+F68+F86+F92+F98+F104)</f>
        <v>0</v>
      </c>
      <c r="G26" s="412">
        <f t="shared" si="2"/>
        <v>7896434</v>
      </c>
      <c r="H26" s="425">
        <f t="shared" si="2"/>
        <v>272539068.21000004</v>
      </c>
      <c r="I26" s="412">
        <f t="shared" si="3"/>
        <v>-4660811.7899999619</v>
      </c>
      <c r="J26" s="436">
        <f t="shared" si="4"/>
        <v>98.318609737493418</v>
      </c>
    </row>
    <row r="27" spans="1:27" s="445" customFormat="1" ht="39.9" customHeight="1">
      <c r="A27" s="832"/>
      <c r="B27" s="827" t="s">
        <v>195</v>
      </c>
      <c r="C27" s="828"/>
      <c r="D27" s="425">
        <f t="shared" si="1"/>
        <v>215632568</v>
      </c>
      <c r="E27" s="412">
        <f>SUM(E33+E69+E87+E93+E99)</f>
        <v>209264465</v>
      </c>
      <c r="F27" s="425">
        <f>SUM(F33+F69+F87+F93+F99+F105)</f>
        <v>0</v>
      </c>
      <c r="G27" s="412">
        <f t="shared" si="2"/>
        <v>6368103</v>
      </c>
      <c r="H27" s="425">
        <f t="shared" si="2"/>
        <v>214890487.19999999</v>
      </c>
      <c r="I27" s="412">
        <f t="shared" si="3"/>
        <v>-742080.80000001192</v>
      </c>
      <c r="J27" s="436">
        <f t="shared" si="4"/>
        <v>99.65585866416987</v>
      </c>
    </row>
    <row r="28" spans="1:27" s="445" customFormat="1" ht="39.6" customHeight="1">
      <c r="A28" s="832"/>
      <c r="B28" s="827" t="s">
        <v>196</v>
      </c>
      <c r="C28" s="828"/>
      <c r="D28" s="425">
        <f t="shared" si="1"/>
        <v>197323669</v>
      </c>
      <c r="E28" s="412">
        <f>SUM(E34+E70+E88+E94+E100)</f>
        <v>190954385</v>
      </c>
      <c r="F28" s="425">
        <f>SUM(F34+F70+F88+F94+F100+F106)</f>
        <v>0</v>
      </c>
      <c r="G28" s="412">
        <f t="shared" si="2"/>
        <v>6369284</v>
      </c>
      <c r="H28" s="425">
        <f t="shared" si="2"/>
        <v>195235610.24000001</v>
      </c>
      <c r="I28" s="412">
        <f t="shared" si="3"/>
        <v>-2088058.7599999905</v>
      </c>
      <c r="J28" s="436">
        <f t="shared" si="4"/>
        <v>98.941810290381341</v>
      </c>
    </row>
    <row r="29" spans="1:27" ht="67.5" customHeight="1">
      <c r="A29" s="833" t="s">
        <v>280</v>
      </c>
      <c r="B29" s="834" t="s">
        <v>281</v>
      </c>
      <c r="C29" s="825"/>
      <c r="D29" s="430">
        <f t="shared" ref="D29:I29" si="5">SUM(D30:D34)</f>
        <v>368092500</v>
      </c>
      <c r="E29" s="430">
        <f t="shared" si="5"/>
        <v>368092500</v>
      </c>
      <c r="F29" s="430">
        <f t="shared" si="5"/>
        <v>0</v>
      </c>
      <c r="G29" s="430">
        <f t="shared" si="5"/>
        <v>0</v>
      </c>
      <c r="H29" s="430">
        <f t="shared" si="5"/>
        <v>363853168.09999996</v>
      </c>
      <c r="I29" s="430">
        <f t="shared" si="5"/>
        <v>-4239331.9000000209</v>
      </c>
      <c r="J29" s="438">
        <f t="shared" si="4"/>
        <v>98.848297126401647</v>
      </c>
    </row>
    <row r="30" spans="1:27" ht="39.9" customHeight="1">
      <c r="A30" s="824"/>
      <c r="B30" s="835" t="s">
        <v>192</v>
      </c>
      <c r="C30" s="836"/>
      <c r="D30" s="425">
        <f>SUM(E30:G30)</f>
        <v>122793900</v>
      </c>
      <c r="E30" s="412">
        <f t="shared" ref="E30:H34" si="6">SUM(E36+E42+E48+E54+E60)</f>
        <v>122793900</v>
      </c>
      <c r="F30" s="429">
        <f t="shared" si="6"/>
        <v>0</v>
      </c>
      <c r="G30" s="412">
        <f t="shared" si="6"/>
        <v>0</v>
      </c>
      <c r="H30" s="429">
        <f t="shared" si="6"/>
        <v>120515016.17</v>
      </c>
      <c r="I30" s="412">
        <f>SUM(H30-D30)</f>
        <v>-2278883.8299999982</v>
      </c>
      <c r="J30" s="437">
        <f t="shared" si="4"/>
        <v>98.144139220270716</v>
      </c>
    </row>
    <row r="31" spans="1:27" ht="39.9" customHeight="1">
      <c r="A31" s="824"/>
      <c r="B31" s="837" t="s">
        <v>193</v>
      </c>
      <c r="C31" s="838"/>
      <c r="D31" s="425">
        <f>SUM(E31:G31)</f>
        <v>96128700</v>
      </c>
      <c r="E31" s="412">
        <f t="shared" si="6"/>
        <v>96128700</v>
      </c>
      <c r="F31" s="425">
        <f t="shared" si="6"/>
        <v>0</v>
      </c>
      <c r="G31" s="412">
        <f t="shared" si="6"/>
        <v>0</v>
      </c>
      <c r="H31" s="425">
        <f t="shared" si="6"/>
        <v>95371315.560000002</v>
      </c>
      <c r="I31" s="412">
        <f>SUM(H31-D31)</f>
        <v>-757384.43999999762</v>
      </c>
      <c r="J31" s="436">
        <f t="shared" si="4"/>
        <v>99.212114134488445</v>
      </c>
    </row>
    <row r="32" spans="1:27" ht="39.9" customHeight="1">
      <c r="A32" s="824"/>
      <c r="B32" s="837" t="s">
        <v>194</v>
      </c>
      <c r="C32" s="838"/>
      <c r="D32" s="425">
        <f>SUM(E32:G32)</f>
        <v>53126900</v>
      </c>
      <c r="E32" s="412">
        <f t="shared" si="6"/>
        <v>53126900</v>
      </c>
      <c r="F32" s="425">
        <f t="shared" si="6"/>
        <v>0</v>
      </c>
      <c r="G32" s="412">
        <f t="shared" si="6"/>
        <v>0</v>
      </c>
      <c r="H32" s="425">
        <f t="shared" si="6"/>
        <v>52947835.839999996</v>
      </c>
      <c r="I32" s="412">
        <f>SUM(H32-D32)</f>
        <v>-179064.16000000387</v>
      </c>
      <c r="J32" s="436">
        <f t="shared" si="4"/>
        <v>99.662950106255025</v>
      </c>
    </row>
    <row r="33" spans="1:10" ht="39.9" customHeight="1">
      <c r="A33" s="824"/>
      <c r="B33" s="837" t="s">
        <v>195</v>
      </c>
      <c r="C33" s="838"/>
      <c r="D33" s="425">
        <f>SUM(E33:G33)</f>
        <v>52557000</v>
      </c>
      <c r="E33" s="412">
        <f t="shared" si="6"/>
        <v>52557000</v>
      </c>
      <c r="F33" s="425">
        <f t="shared" si="6"/>
        <v>0</v>
      </c>
      <c r="G33" s="412">
        <f t="shared" si="6"/>
        <v>0</v>
      </c>
      <c r="H33" s="425">
        <f t="shared" si="6"/>
        <v>52447207.599999979</v>
      </c>
      <c r="I33" s="412">
        <f>SUM(H33-D33)</f>
        <v>-109792.40000002086</v>
      </c>
      <c r="J33" s="436">
        <f t="shared" si="4"/>
        <v>99.791098426470271</v>
      </c>
    </row>
    <row r="34" spans="1:10" ht="39.9" customHeight="1">
      <c r="A34" s="824"/>
      <c r="B34" s="839" t="s">
        <v>196</v>
      </c>
      <c r="C34" s="840"/>
      <c r="D34" s="425">
        <f>SUM(E34:G34)</f>
        <v>43486000</v>
      </c>
      <c r="E34" s="412">
        <f t="shared" si="6"/>
        <v>43486000</v>
      </c>
      <c r="F34" s="419">
        <f t="shared" si="6"/>
        <v>0</v>
      </c>
      <c r="G34" s="412">
        <f t="shared" si="6"/>
        <v>0</v>
      </c>
      <c r="H34" s="419">
        <f t="shared" si="6"/>
        <v>42571792.93</v>
      </c>
      <c r="I34" s="412">
        <f>SUM(H34-D34)</f>
        <v>-914207.0700000003</v>
      </c>
      <c r="J34" s="436">
        <f t="shared" si="4"/>
        <v>97.897697948765114</v>
      </c>
    </row>
    <row r="35" spans="1:10" ht="103.5" customHeight="1">
      <c r="A35" s="823" t="s">
        <v>282</v>
      </c>
      <c r="B35" s="825" t="s">
        <v>283</v>
      </c>
      <c r="C35" s="826"/>
      <c r="D35" s="430">
        <f t="shared" ref="D35:I35" si="7">SUM(D36:D40)</f>
        <v>279506700</v>
      </c>
      <c r="E35" s="430">
        <f t="shared" si="7"/>
        <v>279506700</v>
      </c>
      <c r="F35" s="430">
        <f t="shared" si="7"/>
        <v>0</v>
      </c>
      <c r="G35" s="430">
        <f t="shared" si="7"/>
        <v>0</v>
      </c>
      <c r="H35" s="430">
        <f t="shared" si="7"/>
        <v>276726966.59999996</v>
      </c>
      <c r="I35" s="430">
        <f t="shared" si="7"/>
        <v>-2779733.4000000283</v>
      </c>
      <c r="J35" s="438">
        <f t="shared" si="4"/>
        <v>99.005485950783992</v>
      </c>
    </row>
    <row r="36" spans="1:10" ht="39.9" customHeight="1">
      <c r="A36" s="824"/>
      <c r="B36" s="827" t="s">
        <v>192</v>
      </c>
      <c r="C36" s="828"/>
      <c r="D36" s="429">
        <f>SUM(E36:G36)</f>
        <v>94627900</v>
      </c>
      <c r="E36" s="441">
        <v>94627900</v>
      </c>
      <c r="F36" s="429">
        <v>0</v>
      </c>
      <c r="G36" s="412">
        <v>0</v>
      </c>
      <c r="H36" s="429">
        <v>93137359.849999994</v>
      </c>
      <c r="I36" s="441">
        <f>SUM(H36-D36)</f>
        <v>-1490540.150000006</v>
      </c>
      <c r="J36" s="437">
        <f t="shared" si="4"/>
        <v>98.424840718223692</v>
      </c>
    </row>
    <row r="37" spans="1:10" ht="39.9" customHeight="1">
      <c r="A37" s="824"/>
      <c r="B37" s="827" t="s">
        <v>193</v>
      </c>
      <c r="C37" s="828"/>
      <c r="D37" s="425">
        <f>SUM(E37:G37)</f>
        <v>71013400</v>
      </c>
      <c r="E37" s="412">
        <v>71013400</v>
      </c>
      <c r="F37" s="425">
        <v>0</v>
      </c>
      <c r="G37" s="412">
        <v>0</v>
      </c>
      <c r="H37" s="425">
        <v>70388110.159999996</v>
      </c>
      <c r="I37" s="412">
        <f>SUM(H37-D37)</f>
        <v>-625289.84000000358</v>
      </c>
      <c r="J37" s="436">
        <f t="shared" si="4"/>
        <v>99.119476267859298</v>
      </c>
    </row>
    <row r="38" spans="1:10" ht="39.9" customHeight="1">
      <c r="A38" s="824"/>
      <c r="B38" s="827" t="s">
        <v>194</v>
      </c>
      <c r="C38" s="828"/>
      <c r="D38" s="425">
        <f>SUM(E38:G38)</f>
        <v>40991300</v>
      </c>
      <c r="E38" s="412">
        <v>40991300</v>
      </c>
      <c r="F38" s="425">
        <v>0</v>
      </c>
      <c r="G38" s="412">
        <v>0</v>
      </c>
      <c r="H38" s="425">
        <v>40979579.389999993</v>
      </c>
      <c r="I38" s="412">
        <f>SUM(H38-D38)</f>
        <v>-11720.610000006855</v>
      </c>
      <c r="J38" s="436">
        <f t="shared" si="4"/>
        <v>99.971407079063098</v>
      </c>
    </row>
    <row r="39" spans="1:10" ht="39.9" customHeight="1">
      <c r="A39" s="824"/>
      <c r="B39" s="827" t="s">
        <v>195</v>
      </c>
      <c r="C39" s="828"/>
      <c r="D39" s="425">
        <f>SUM(E39:G39)</f>
        <v>38994900</v>
      </c>
      <c r="E39" s="412">
        <v>38994900</v>
      </c>
      <c r="F39" s="425">
        <v>0</v>
      </c>
      <c r="G39" s="412">
        <v>0</v>
      </c>
      <c r="H39" s="425">
        <v>38974846.819999985</v>
      </c>
      <c r="I39" s="412">
        <f>SUM(H39-D39)</f>
        <v>-20053.180000014603</v>
      </c>
      <c r="J39" s="436">
        <f t="shared" si="4"/>
        <v>99.9485748649182</v>
      </c>
    </row>
    <row r="40" spans="1:10" ht="39.9" customHeight="1">
      <c r="A40" s="824"/>
      <c r="B40" s="827" t="s">
        <v>196</v>
      </c>
      <c r="C40" s="828"/>
      <c r="D40" s="419">
        <f>SUM(E40:G40)</f>
        <v>33879200</v>
      </c>
      <c r="E40" s="420">
        <v>33879200</v>
      </c>
      <c r="F40" s="419">
        <v>0</v>
      </c>
      <c r="G40" s="412">
        <v>0</v>
      </c>
      <c r="H40" s="419">
        <v>33247070.380000003</v>
      </c>
      <c r="I40" s="420">
        <f>SUM(H40-D40)</f>
        <v>-632129.61999999732</v>
      </c>
      <c r="J40" s="440">
        <f t="shared" si="4"/>
        <v>98.134166036978456</v>
      </c>
    </row>
    <row r="41" spans="1:10" ht="105" customHeight="1">
      <c r="A41" s="823" t="s">
        <v>284</v>
      </c>
      <c r="B41" s="825" t="s">
        <v>285</v>
      </c>
      <c r="C41" s="826"/>
      <c r="D41" s="430">
        <f t="shared" ref="D41:I41" si="8">SUM(D42:D46)</f>
        <v>39890100</v>
      </c>
      <c r="E41" s="430">
        <f t="shared" si="8"/>
        <v>39890100</v>
      </c>
      <c r="F41" s="430">
        <f t="shared" si="8"/>
        <v>0</v>
      </c>
      <c r="G41" s="430">
        <f t="shared" si="8"/>
        <v>0</v>
      </c>
      <c r="H41" s="430">
        <f t="shared" si="8"/>
        <v>38431417.669999994</v>
      </c>
      <c r="I41" s="430">
        <f t="shared" si="8"/>
        <v>-1458682.3299999973</v>
      </c>
      <c r="J41" s="438">
        <f t="shared" si="4"/>
        <v>96.343247246810591</v>
      </c>
    </row>
    <row r="42" spans="1:10" ht="39.9" customHeight="1">
      <c r="A42" s="824"/>
      <c r="B42" s="835" t="s">
        <v>192</v>
      </c>
      <c r="C42" s="841"/>
      <c r="D42" s="429">
        <f>SUM(E42:G42)</f>
        <v>12937100</v>
      </c>
      <c r="E42" s="441">
        <v>12937100</v>
      </c>
      <c r="F42" s="429">
        <v>0</v>
      </c>
      <c r="G42" s="412">
        <v>0</v>
      </c>
      <c r="H42" s="429">
        <v>12149037.699999999</v>
      </c>
      <c r="I42" s="444">
        <f>SUM(H42-D42)</f>
        <v>-788062.30000000075</v>
      </c>
      <c r="J42" s="437">
        <f t="shared" si="4"/>
        <v>93.908508862109741</v>
      </c>
    </row>
    <row r="43" spans="1:10" ht="39.9" customHeight="1">
      <c r="A43" s="824"/>
      <c r="B43" s="837" t="s">
        <v>193</v>
      </c>
      <c r="C43" s="842"/>
      <c r="D43" s="425">
        <f>SUM(E43:G43)</f>
        <v>10332900</v>
      </c>
      <c r="E43" s="412">
        <v>10332900</v>
      </c>
      <c r="F43" s="425">
        <v>0</v>
      </c>
      <c r="G43" s="412">
        <v>0</v>
      </c>
      <c r="H43" s="425">
        <v>10200862.370000003</v>
      </c>
      <c r="I43" s="443">
        <f>SUM(H43-D43)</f>
        <v>-132037.62999999709</v>
      </c>
      <c r="J43" s="436">
        <f t="shared" si="4"/>
        <v>98.72216289715378</v>
      </c>
    </row>
    <row r="44" spans="1:10" ht="39.9" customHeight="1">
      <c r="A44" s="824"/>
      <c r="B44" s="837" t="s">
        <v>194</v>
      </c>
      <c r="C44" s="842"/>
      <c r="D44" s="425">
        <f>SUM(E44:G44)</f>
        <v>6033900</v>
      </c>
      <c r="E44" s="412">
        <v>6033900</v>
      </c>
      <c r="F44" s="425">
        <v>0</v>
      </c>
      <c r="G44" s="412">
        <v>0</v>
      </c>
      <c r="H44" s="425">
        <v>5866556.4300000006</v>
      </c>
      <c r="I44" s="443">
        <f>SUM(H44-D44)</f>
        <v>-167343.56999999937</v>
      </c>
      <c r="J44" s="436">
        <f t="shared" si="4"/>
        <v>97.226610152637605</v>
      </c>
    </row>
    <row r="45" spans="1:10" ht="39.9" customHeight="1">
      <c r="A45" s="824"/>
      <c r="B45" s="837" t="s">
        <v>195</v>
      </c>
      <c r="C45" s="842"/>
      <c r="D45" s="425">
        <f>SUM(E45:G45)</f>
        <v>6180500</v>
      </c>
      <c r="E45" s="412">
        <v>6180500</v>
      </c>
      <c r="F45" s="425">
        <v>0</v>
      </c>
      <c r="G45" s="412">
        <v>0</v>
      </c>
      <c r="H45" s="425">
        <v>6091037.6200000001</v>
      </c>
      <c r="I45" s="443">
        <f>SUM(H45-D45)</f>
        <v>-89462.379999999888</v>
      </c>
      <c r="J45" s="436">
        <f t="shared" si="4"/>
        <v>98.552505784321653</v>
      </c>
    </row>
    <row r="46" spans="1:10" ht="34.5" customHeight="1">
      <c r="A46" s="824"/>
      <c r="B46" s="839" t="s">
        <v>196</v>
      </c>
      <c r="C46" s="843"/>
      <c r="D46" s="419">
        <f>SUM(E46:G46)</f>
        <v>4405700</v>
      </c>
      <c r="E46" s="420">
        <v>4405700</v>
      </c>
      <c r="F46" s="419">
        <v>0</v>
      </c>
      <c r="G46" s="420">
        <v>0</v>
      </c>
      <c r="H46" s="419">
        <v>4123923.55</v>
      </c>
      <c r="I46" s="442">
        <f>SUM(H46-D46)</f>
        <v>-281776.45000000019</v>
      </c>
      <c r="J46" s="440">
        <f t="shared" si="4"/>
        <v>93.604275143564024</v>
      </c>
    </row>
    <row r="47" spans="1:10" ht="66" customHeight="1">
      <c r="A47" s="823" t="s">
        <v>286</v>
      </c>
      <c r="B47" s="825" t="s">
        <v>287</v>
      </c>
      <c r="C47" s="826"/>
      <c r="D47" s="430">
        <f t="shared" ref="D47:I47" si="9">SUM(D48:D52)</f>
        <v>46260500</v>
      </c>
      <c r="E47" s="430">
        <f t="shared" si="9"/>
        <v>46260500</v>
      </c>
      <c r="F47" s="430">
        <f t="shared" si="9"/>
        <v>0</v>
      </c>
      <c r="G47" s="430">
        <f t="shared" si="9"/>
        <v>0</v>
      </c>
      <c r="H47" s="430">
        <f t="shared" si="9"/>
        <v>46260289.25</v>
      </c>
      <c r="I47" s="430">
        <f t="shared" si="9"/>
        <v>-210.74999999720603</v>
      </c>
      <c r="J47" s="438">
        <f t="shared" si="4"/>
        <v>99.999544427751545</v>
      </c>
    </row>
    <row r="48" spans="1:10" ht="39.9" customHeight="1">
      <c r="A48" s="824"/>
      <c r="B48" s="827" t="s">
        <v>192</v>
      </c>
      <c r="C48" s="828"/>
      <c r="D48" s="429">
        <f>SUM(E48:G48)</f>
        <v>14755500</v>
      </c>
      <c r="E48" s="441">
        <v>14755500</v>
      </c>
      <c r="F48" s="429">
        <v>0</v>
      </c>
      <c r="G48" s="412">
        <v>0</v>
      </c>
      <c r="H48" s="429">
        <v>14755389.140000001</v>
      </c>
      <c r="I48" s="441">
        <f>SUM(H48-D48)</f>
        <v>-110.85999999940395</v>
      </c>
      <c r="J48" s="437">
        <f t="shared" si="4"/>
        <v>99.999248686930301</v>
      </c>
    </row>
    <row r="49" spans="1:10" ht="39.9" customHeight="1">
      <c r="A49" s="824"/>
      <c r="B49" s="827" t="s">
        <v>193</v>
      </c>
      <c r="C49" s="828"/>
      <c r="D49" s="425">
        <f>SUM(E49:G49)</f>
        <v>14246900</v>
      </c>
      <c r="E49" s="412">
        <v>14246900</v>
      </c>
      <c r="F49" s="425">
        <v>0</v>
      </c>
      <c r="G49" s="412">
        <v>0</v>
      </c>
      <c r="H49" s="425">
        <v>14247020.899999999</v>
      </c>
      <c r="I49" s="412">
        <f>SUM(H49-D49)</f>
        <v>120.89999999850988</v>
      </c>
      <c r="J49" s="436">
        <f t="shared" si="4"/>
        <v>100.00084860566156</v>
      </c>
    </row>
    <row r="50" spans="1:10" ht="39.9" customHeight="1">
      <c r="A50" s="824"/>
      <c r="B50" s="827" t="s">
        <v>194</v>
      </c>
      <c r="C50" s="828"/>
      <c r="D50" s="425">
        <f>SUM(E50:G50)</f>
        <v>5662500</v>
      </c>
      <c r="E50" s="412">
        <v>5662500</v>
      </c>
      <c r="F50" s="425">
        <v>0</v>
      </c>
      <c r="G50" s="412">
        <v>0</v>
      </c>
      <c r="H50" s="425">
        <v>5662500.0000000009</v>
      </c>
      <c r="I50" s="412">
        <f>SUM(H50-D50)</f>
        <v>9.3132257461547852E-10</v>
      </c>
      <c r="J50" s="436">
        <f t="shared" si="4"/>
        <v>100.00000000000003</v>
      </c>
    </row>
    <row r="51" spans="1:10" ht="39.9" customHeight="1">
      <c r="A51" s="824"/>
      <c r="B51" s="827" t="s">
        <v>195</v>
      </c>
      <c r="C51" s="828"/>
      <c r="D51" s="425">
        <f>SUM(E51:G51)</f>
        <v>6835100</v>
      </c>
      <c r="E51" s="412">
        <v>6835100</v>
      </c>
      <c r="F51" s="425">
        <v>0</v>
      </c>
      <c r="G51" s="412">
        <v>0</v>
      </c>
      <c r="H51" s="425">
        <v>6835001.2100000028</v>
      </c>
      <c r="I51" s="412">
        <f>SUM(H51-D51)</f>
        <v>-98.789999997243285</v>
      </c>
      <c r="J51" s="436">
        <f t="shared" si="4"/>
        <v>99.998554666354593</v>
      </c>
    </row>
    <row r="52" spans="1:10" ht="39.9" customHeight="1">
      <c r="A52" s="824"/>
      <c r="B52" s="827" t="s">
        <v>196</v>
      </c>
      <c r="C52" s="828"/>
      <c r="D52" s="419">
        <f>SUM(E52:G52)</f>
        <v>4760500</v>
      </c>
      <c r="E52" s="412">
        <v>4760500</v>
      </c>
      <c r="F52" s="425">
        <v>0</v>
      </c>
      <c r="G52" s="412">
        <v>0</v>
      </c>
      <c r="H52" s="425">
        <v>4760378</v>
      </c>
      <c r="I52" s="420">
        <f>SUM(H52-D52)</f>
        <v>-122</v>
      </c>
      <c r="J52" s="440">
        <f t="shared" si="4"/>
        <v>99.99743724398698</v>
      </c>
    </row>
    <row r="53" spans="1:10" ht="81.75" customHeight="1">
      <c r="A53" s="823" t="s">
        <v>288</v>
      </c>
      <c r="B53" s="825" t="s">
        <v>289</v>
      </c>
      <c r="C53" s="826"/>
      <c r="D53" s="430">
        <f t="shared" ref="D53:I53" si="10">SUM(D54:D58)</f>
        <v>1744500</v>
      </c>
      <c r="E53" s="430">
        <f t="shared" si="10"/>
        <v>1744500</v>
      </c>
      <c r="F53" s="430">
        <f t="shared" si="10"/>
        <v>0</v>
      </c>
      <c r="G53" s="430">
        <f t="shared" si="10"/>
        <v>0</v>
      </c>
      <c r="H53" s="430">
        <f t="shared" si="10"/>
        <v>1744233.78</v>
      </c>
      <c r="I53" s="430">
        <f t="shared" si="10"/>
        <v>-266.21999999997206</v>
      </c>
      <c r="J53" s="438">
        <f t="shared" si="4"/>
        <v>99.984739466895959</v>
      </c>
    </row>
    <row r="54" spans="1:10" ht="39.9" customHeight="1">
      <c r="A54" s="824"/>
      <c r="B54" s="827" t="s">
        <v>192</v>
      </c>
      <c r="C54" s="828"/>
      <c r="D54" s="425">
        <f>SUM(E54:G54)</f>
        <v>306800</v>
      </c>
      <c r="E54" s="412">
        <v>306800</v>
      </c>
      <c r="F54" s="429">
        <v>0</v>
      </c>
      <c r="G54" s="412">
        <v>0</v>
      </c>
      <c r="H54" s="429">
        <v>306737.08</v>
      </c>
      <c r="I54" s="412">
        <f>SUM(H54-D54)</f>
        <v>-62.919999999983702</v>
      </c>
      <c r="J54" s="437">
        <f t="shared" ref="J54:J85" si="11">SUM(H54/D54*100)</f>
        <v>99.97949152542374</v>
      </c>
    </row>
    <row r="55" spans="1:10" ht="39.9" customHeight="1">
      <c r="A55" s="824"/>
      <c r="B55" s="827" t="s">
        <v>193</v>
      </c>
      <c r="C55" s="828"/>
      <c r="D55" s="425">
        <f>SUM(E55:G55)</f>
        <v>344500</v>
      </c>
      <c r="E55" s="412">
        <v>344500</v>
      </c>
      <c r="F55" s="425">
        <v>0</v>
      </c>
      <c r="G55" s="412">
        <v>0</v>
      </c>
      <c r="H55" s="425">
        <v>344461.3</v>
      </c>
      <c r="I55" s="412">
        <f>SUM(H55-D55)</f>
        <v>-38.700000000011642</v>
      </c>
      <c r="J55" s="436">
        <f t="shared" si="11"/>
        <v>99.988766328011607</v>
      </c>
    </row>
    <row r="56" spans="1:10" ht="39.9" customHeight="1">
      <c r="A56" s="824"/>
      <c r="B56" s="827" t="s">
        <v>194</v>
      </c>
      <c r="C56" s="828"/>
      <c r="D56" s="425">
        <f>SUM(E56:G56)</f>
        <v>311200</v>
      </c>
      <c r="E56" s="412">
        <v>311200</v>
      </c>
      <c r="F56" s="425">
        <v>0</v>
      </c>
      <c r="G56" s="412">
        <v>0</v>
      </c>
      <c r="H56" s="425">
        <v>311200</v>
      </c>
      <c r="I56" s="412">
        <f>SUM(H56-D56)</f>
        <v>0</v>
      </c>
      <c r="J56" s="436">
        <f t="shared" si="11"/>
        <v>100</v>
      </c>
    </row>
    <row r="57" spans="1:10" ht="39.9" customHeight="1">
      <c r="A57" s="824"/>
      <c r="B57" s="827" t="s">
        <v>195</v>
      </c>
      <c r="C57" s="828"/>
      <c r="D57" s="425">
        <f>SUM(E57:G57)</f>
        <v>405500</v>
      </c>
      <c r="E57" s="412">
        <v>405500</v>
      </c>
      <c r="F57" s="425">
        <v>0</v>
      </c>
      <c r="G57" s="412">
        <v>0</v>
      </c>
      <c r="H57" s="425">
        <v>405413.4</v>
      </c>
      <c r="I57" s="412">
        <f>SUM(H57-D57)</f>
        <v>-86.599999999976717</v>
      </c>
      <c r="J57" s="436">
        <f t="shared" si="11"/>
        <v>99.978643649815041</v>
      </c>
    </row>
    <row r="58" spans="1:10" ht="39.9" customHeight="1">
      <c r="A58" s="824"/>
      <c r="B58" s="827" t="s">
        <v>196</v>
      </c>
      <c r="C58" s="828"/>
      <c r="D58" s="425">
        <f>SUM(E58:G58)</f>
        <v>376500</v>
      </c>
      <c r="E58" s="412">
        <v>376500</v>
      </c>
      <c r="F58" s="425">
        <v>0</v>
      </c>
      <c r="G58" s="412">
        <v>0</v>
      </c>
      <c r="H58" s="425">
        <v>376422</v>
      </c>
      <c r="I58" s="412">
        <f>SUM(H58-D58)</f>
        <v>-78</v>
      </c>
      <c r="J58" s="436">
        <f t="shared" si="11"/>
        <v>99.9792828685259</v>
      </c>
    </row>
    <row r="59" spans="1:10" ht="96.75" customHeight="1">
      <c r="A59" s="823" t="s">
        <v>290</v>
      </c>
      <c r="B59" s="825" t="s">
        <v>291</v>
      </c>
      <c r="C59" s="826"/>
      <c r="D59" s="430">
        <f t="shared" ref="D59:I59" si="12">SUM(D60:D64)</f>
        <v>690700</v>
      </c>
      <c r="E59" s="430">
        <f t="shared" si="12"/>
        <v>690700</v>
      </c>
      <c r="F59" s="430">
        <f t="shared" si="12"/>
        <v>0</v>
      </c>
      <c r="G59" s="430">
        <f t="shared" si="12"/>
        <v>0</v>
      </c>
      <c r="H59" s="430">
        <f t="shared" si="12"/>
        <v>690260.8</v>
      </c>
      <c r="I59" s="430">
        <f t="shared" si="12"/>
        <v>-439.19999999998254</v>
      </c>
      <c r="J59" s="438">
        <f t="shared" si="11"/>
        <v>99.936412335312014</v>
      </c>
    </row>
    <row r="60" spans="1:10" ht="39.9" customHeight="1">
      <c r="A60" s="824"/>
      <c r="B60" s="827" t="s">
        <v>192</v>
      </c>
      <c r="C60" s="828"/>
      <c r="D60" s="425">
        <f>SUM(E60:G60)</f>
        <v>166600</v>
      </c>
      <c r="E60" s="412">
        <v>166600</v>
      </c>
      <c r="F60" s="429">
        <v>0</v>
      </c>
      <c r="G60" s="412">
        <v>0</v>
      </c>
      <c r="H60" s="429">
        <v>166492.4</v>
      </c>
      <c r="I60" s="412">
        <f>SUM(H60-D60)</f>
        <v>-107.60000000000582</v>
      </c>
      <c r="J60" s="437">
        <f t="shared" si="11"/>
        <v>99.935414165666259</v>
      </c>
    </row>
    <row r="61" spans="1:10" ht="39.9" customHeight="1">
      <c r="A61" s="824"/>
      <c r="B61" s="827" t="s">
        <v>193</v>
      </c>
      <c r="C61" s="828"/>
      <c r="D61" s="425">
        <f>SUM(E61:G61)</f>
        <v>191000</v>
      </c>
      <c r="E61" s="412">
        <v>191000</v>
      </c>
      <c r="F61" s="425">
        <v>0</v>
      </c>
      <c r="G61" s="412">
        <v>0</v>
      </c>
      <c r="H61" s="425">
        <v>190860.83</v>
      </c>
      <c r="I61" s="412">
        <f>SUM(H61-D61)</f>
        <v>-139.17000000001281</v>
      </c>
      <c r="J61" s="436">
        <f t="shared" si="11"/>
        <v>99.927136125654442</v>
      </c>
    </row>
    <row r="62" spans="1:10" ht="39.9" customHeight="1">
      <c r="A62" s="824"/>
      <c r="B62" s="827" t="s">
        <v>194</v>
      </c>
      <c r="C62" s="828"/>
      <c r="D62" s="425">
        <f>SUM(E62:G62)</f>
        <v>128000</v>
      </c>
      <c r="E62" s="412">
        <v>128000</v>
      </c>
      <c r="F62" s="425">
        <v>0</v>
      </c>
      <c r="G62" s="412">
        <v>0</v>
      </c>
      <c r="H62" s="425">
        <v>128000.01999999999</v>
      </c>
      <c r="I62" s="412">
        <f>SUM(H62-D62)</f>
        <v>1.9999999989522621E-2</v>
      </c>
      <c r="J62" s="436">
        <f t="shared" si="11"/>
        <v>100.00001562499999</v>
      </c>
    </row>
    <row r="63" spans="1:10" ht="39.9" customHeight="1">
      <c r="A63" s="824"/>
      <c r="B63" s="827" t="s">
        <v>195</v>
      </c>
      <c r="C63" s="828"/>
      <c r="D63" s="425">
        <f>SUM(E63:G63)</f>
        <v>141000</v>
      </c>
      <c r="E63" s="412">
        <v>141000</v>
      </c>
      <c r="F63" s="425">
        <v>0</v>
      </c>
      <c r="G63" s="412">
        <v>0</v>
      </c>
      <c r="H63" s="425">
        <v>140908.55000000005</v>
      </c>
      <c r="I63" s="412">
        <f>SUM(H63-D63)</f>
        <v>-91.449999999953434</v>
      </c>
      <c r="J63" s="436">
        <f t="shared" si="11"/>
        <v>99.935141843971664</v>
      </c>
    </row>
    <row r="64" spans="1:10" ht="39.9" customHeight="1">
      <c r="A64" s="824"/>
      <c r="B64" s="827" t="s">
        <v>196</v>
      </c>
      <c r="C64" s="828"/>
      <c r="D64" s="425">
        <f>SUM(E64:G64)</f>
        <v>64100</v>
      </c>
      <c r="E64" s="412">
        <v>64100</v>
      </c>
      <c r="F64" s="419">
        <v>0</v>
      </c>
      <c r="G64" s="412">
        <v>0</v>
      </c>
      <c r="H64" s="419">
        <v>63999</v>
      </c>
      <c r="I64" s="412">
        <f>SUM(H64-D64)</f>
        <v>-101</v>
      </c>
      <c r="J64" s="436">
        <f t="shared" si="11"/>
        <v>99.8424336973479</v>
      </c>
    </row>
    <row r="65" spans="1:10" ht="66" customHeight="1">
      <c r="A65" s="833" t="s">
        <v>292</v>
      </c>
      <c r="B65" s="825" t="s">
        <v>293</v>
      </c>
      <c r="C65" s="826"/>
      <c r="D65" s="430">
        <f t="shared" ref="D65:I65" si="13">SUM(D66:D70)</f>
        <v>91044100</v>
      </c>
      <c r="E65" s="430">
        <f t="shared" si="13"/>
        <v>91044100</v>
      </c>
      <c r="F65" s="430">
        <f t="shared" si="13"/>
        <v>0</v>
      </c>
      <c r="G65" s="430">
        <f t="shared" si="13"/>
        <v>0</v>
      </c>
      <c r="H65" s="430">
        <f t="shared" si="13"/>
        <v>90587146.789999992</v>
      </c>
      <c r="I65" s="430">
        <f t="shared" si="13"/>
        <v>-456953.21000000276</v>
      </c>
      <c r="J65" s="438">
        <f t="shared" si="11"/>
        <v>99.498096845374931</v>
      </c>
    </row>
    <row r="66" spans="1:10" ht="39.9" customHeight="1">
      <c r="A66" s="824"/>
      <c r="B66" s="827" t="s">
        <v>192</v>
      </c>
      <c r="C66" s="828"/>
      <c r="D66" s="425">
        <f>SUM(E66:G66)</f>
        <v>29264700</v>
      </c>
      <c r="E66" s="412">
        <f t="shared" ref="E66:H70" si="14">SUM(E72+E78)</f>
        <v>29264700</v>
      </c>
      <c r="F66" s="429">
        <f t="shared" si="14"/>
        <v>0</v>
      </c>
      <c r="G66" s="412">
        <f t="shared" si="14"/>
        <v>0</v>
      </c>
      <c r="H66" s="429">
        <f t="shared" si="14"/>
        <v>29005244.77</v>
      </c>
      <c r="I66" s="412">
        <f>SUM(H66-D66)</f>
        <v>-259455.23000000045</v>
      </c>
      <c r="J66" s="437">
        <f t="shared" si="11"/>
        <v>99.11341913636565</v>
      </c>
    </row>
    <row r="67" spans="1:10" ht="39.9" customHeight="1">
      <c r="A67" s="824"/>
      <c r="B67" s="827" t="s">
        <v>193</v>
      </c>
      <c r="C67" s="828"/>
      <c r="D67" s="425">
        <f>SUM(E67:G67)</f>
        <v>22084700</v>
      </c>
      <c r="E67" s="412">
        <f t="shared" si="14"/>
        <v>22084700</v>
      </c>
      <c r="F67" s="425">
        <f t="shared" si="14"/>
        <v>0</v>
      </c>
      <c r="G67" s="412">
        <f t="shared" si="14"/>
        <v>0</v>
      </c>
      <c r="H67" s="425">
        <f t="shared" si="14"/>
        <v>21901062.979999997</v>
      </c>
      <c r="I67" s="412">
        <f>SUM(H67-D67)</f>
        <v>-183637.02000000328</v>
      </c>
      <c r="J67" s="436">
        <f t="shared" si="11"/>
        <v>99.168487595484649</v>
      </c>
    </row>
    <row r="68" spans="1:10" ht="39.9" customHeight="1">
      <c r="A68" s="824"/>
      <c r="B68" s="827" t="s">
        <v>194</v>
      </c>
      <c r="C68" s="828"/>
      <c r="D68" s="425">
        <f>SUM(E68:G68)</f>
        <v>13613900</v>
      </c>
      <c r="E68" s="412">
        <f t="shared" si="14"/>
        <v>13613900</v>
      </c>
      <c r="F68" s="425">
        <f t="shared" si="14"/>
        <v>0</v>
      </c>
      <c r="G68" s="412">
        <f t="shared" si="14"/>
        <v>0</v>
      </c>
      <c r="H68" s="425">
        <f t="shared" si="14"/>
        <v>13608766.66</v>
      </c>
      <c r="I68" s="412">
        <f>SUM(H68-D68)</f>
        <v>-5133.339999999851</v>
      </c>
      <c r="J68" s="436">
        <f t="shared" si="11"/>
        <v>99.962293391313295</v>
      </c>
    </row>
    <row r="69" spans="1:10" ht="39.9" customHeight="1">
      <c r="A69" s="824"/>
      <c r="B69" s="827" t="s">
        <v>195</v>
      </c>
      <c r="C69" s="828"/>
      <c r="D69" s="425">
        <f>SUM(E69:G69)</f>
        <v>13192900</v>
      </c>
      <c r="E69" s="412">
        <f t="shared" si="14"/>
        <v>13192900</v>
      </c>
      <c r="F69" s="425">
        <f t="shared" si="14"/>
        <v>0</v>
      </c>
      <c r="G69" s="412">
        <f t="shared" si="14"/>
        <v>0</v>
      </c>
      <c r="H69" s="425">
        <f t="shared" si="14"/>
        <v>13191402.560000001</v>
      </c>
      <c r="I69" s="412">
        <f>SUM(H69-D69)</f>
        <v>-1497.4399999994785</v>
      </c>
      <c r="J69" s="436">
        <f t="shared" si="11"/>
        <v>99.988649652464588</v>
      </c>
    </row>
    <row r="70" spans="1:10" ht="39.9" customHeight="1">
      <c r="A70" s="824"/>
      <c r="B70" s="827" t="s">
        <v>196</v>
      </c>
      <c r="C70" s="828"/>
      <c r="D70" s="425">
        <f>SUM(E70:G70)</f>
        <v>12887900</v>
      </c>
      <c r="E70" s="412">
        <f t="shared" si="14"/>
        <v>12887900</v>
      </c>
      <c r="F70" s="419">
        <f t="shared" si="14"/>
        <v>0</v>
      </c>
      <c r="G70" s="412">
        <f t="shared" si="14"/>
        <v>0</v>
      </c>
      <c r="H70" s="419">
        <f t="shared" si="14"/>
        <v>12880669.82</v>
      </c>
      <c r="I70" s="412">
        <f>SUM(H70-D70)</f>
        <v>-7230.179999999702</v>
      </c>
      <c r="J70" s="436">
        <f t="shared" si="11"/>
        <v>99.943899471597391</v>
      </c>
    </row>
    <row r="71" spans="1:10" ht="63" customHeight="1">
      <c r="A71" s="823" t="s">
        <v>294</v>
      </c>
      <c r="B71" s="825" t="s">
        <v>295</v>
      </c>
      <c r="C71" s="826"/>
      <c r="D71" s="430">
        <f t="shared" ref="D71:I71" si="15">SUM(D72:D76)</f>
        <v>88290200</v>
      </c>
      <c r="E71" s="430">
        <f t="shared" si="15"/>
        <v>88290200</v>
      </c>
      <c r="F71" s="430">
        <f t="shared" si="15"/>
        <v>0</v>
      </c>
      <c r="G71" s="430">
        <f t="shared" si="15"/>
        <v>0</v>
      </c>
      <c r="H71" s="430">
        <f t="shared" si="15"/>
        <v>87833404.609999985</v>
      </c>
      <c r="I71" s="430">
        <f t="shared" si="15"/>
        <v>-456795.3900000006</v>
      </c>
      <c r="J71" s="438">
        <f t="shared" si="11"/>
        <v>99.482620506013106</v>
      </c>
    </row>
    <row r="72" spans="1:10" ht="39.9" customHeight="1">
      <c r="A72" s="824"/>
      <c r="B72" s="827" t="s">
        <v>192</v>
      </c>
      <c r="C72" s="828"/>
      <c r="D72" s="425">
        <f>SUM(E72:G72)</f>
        <v>28815600</v>
      </c>
      <c r="E72" s="412">
        <v>28815600</v>
      </c>
      <c r="F72" s="429">
        <v>0</v>
      </c>
      <c r="G72" s="412">
        <v>0</v>
      </c>
      <c r="H72" s="429">
        <v>28556144.66</v>
      </c>
      <c r="I72" s="412">
        <f>SUM(H72-D72)</f>
        <v>-259455.33999999985</v>
      </c>
      <c r="J72" s="437">
        <f t="shared" si="11"/>
        <v>99.099601118838407</v>
      </c>
    </row>
    <row r="73" spans="1:10" ht="39.9" customHeight="1">
      <c r="A73" s="824"/>
      <c r="B73" s="827" t="s">
        <v>193</v>
      </c>
      <c r="C73" s="828"/>
      <c r="D73" s="425">
        <f>SUM(E73:G73)</f>
        <v>21252500</v>
      </c>
      <c r="E73" s="412">
        <v>21252500</v>
      </c>
      <c r="F73" s="425">
        <v>0</v>
      </c>
      <c r="G73" s="412">
        <v>0</v>
      </c>
      <c r="H73" s="425">
        <v>21068872.579999998</v>
      </c>
      <c r="I73" s="412">
        <f>SUM(H73-D73)</f>
        <v>-183627.42000000179</v>
      </c>
      <c r="J73" s="436">
        <f t="shared" si="11"/>
        <v>99.135972614986471</v>
      </c>
    </row>
    <row r="74" spans="1:10" ht="39.9" customHeight="1">
      <c r="A74" s="824"/>
      <c r="B74" s="827" t="s">
        <v>194</v>
      </c>
      <c r="C74" s="828"/>
      <c r="D74" s="425">
        <f>SUM(E74:G74)</f>
        <v>13218300</v>
      </c>
      <c r="E74" s="412">
        <v>13218300</v>
      </c>
      <c r="F74" s="425">
        <v>0</v>
      </c>
      <c r="G74" s="412">
        <v>0</v>
      </c>
      <c r="H74" s="425">
        <v>13213223.32</v>
      </c>
      <c r="I74" s="412">
        <f>SUM(H74-D74)</f>
        <v>-5076.679999999702</v>
      </c>
      <c r="J74" s="436">
        <f t="shared" si="11"/>
        <v>99.961593548338286</v>
      </c>
    </row>
    <row r="75" spans="1:10" ht="39.9" customHeight="1">
      <c r="A75" s="824"/>
      <c r="B75" s="827" t="s">
        <v>195</v>
      </c>
      <c r="C75" s="828"/>
      <c r="D75" s="425">
        <f>SUM(E75:G75)</f>
        <v>12789300</v>
      </c>
      <c r="E75" s="412">
        <v>12789300</v>
      </c>
      <c r="F75" s="425">
        <v>0</v>
      </c>
      <c r="G75" s="412">
        <v>0</v>
      </c>
      <c r="H75" s="425">
        <v>12787808.23</v>
      </c>
      <c r="I75" s="412">
        <f>SUM(H75-D75)</f>
        <v>-1491.769999999553</v>
      </c>
      <c r="J75" s="436">
        <f t="shared" si="11"/>
        <v>99.98833579632975</v>
      </c>
    </row>
    <row r="76" spans="1:10" ht="39.9" customHeight="1">
      <c r="A76" s="824"/>
      <c r="B76" s="846" t="s">
        <v>196</v>
      </c>
      <c r="C76" s="847"/>
      <c r="D76" s="419">
        <f>SUM(E76:G76)</f>
        <v>12214500</v>
      </c>
      <c r="E76" s="420">
        <v>12214500</v>
      </c>
      <c r="F76" s="419">
        <v>0</v>
      </c>
      <c r="G76" s="420">
        <v>0</v>
      </c>
      <c r="H76" s="419">
        <v>12207355.82</v>
      </c>
      <c r="I76" s="420">
        <f>SUM(H76-D76)</f>
        <v>-7144.179999999702</v>
      </c>
      <c r="J76" s="440">
        <f t="shared" si="11"/>
        <v>99.941510663555604</v>
      </c>
    </row>
    <row r="77" spans="1:10" ht="94.5" customHeight="1">
      <c r="A77" s="823" t="s">
        <v>296</v>
      </c>
      <c r="B77" s="834" t="s">
        <v>297</v>
      </c>
      <c r="C77" s="848"/>
      <c r="D77" s="430">
        <f t="shared" ref="D77:I77" si="16">SUM(D78:D82)</f>
        <v>2753900</v>
      </c>
      <c r="E77" s="430">
        <f t="shared" si="16"/>
        <v>2753900</v>
      </c>
      <c r="F77" s="430">
        <f t="shared" si="16"/>
        <v>0</v>
      </c>
      <c r="G77" s="430">
        <f t="shared" si="16"/>
        <v>0</v>
      </c>
      <c r="H77" s="430">
        <f t="shared" si="16"/>
        <v>2753742.18</v>
      </c>
      <c r="I77" s="430">
        <f t="shared" si="16"/>
        <v>-157.81999999994878</v>
      </c>
      <c r="J77" s="438">
        <f t="shared" si="11"/>
        <v>99.994269218199648</v>
      </c>
    </row>
    <row r="78" spans="1:10" ht="39.9" customHeight="1">
      <c r="A78" s="824"/>
      <c r="B78" s="827" t="s">
        <v>192</v>
      </c>
      <c r="C78" s="828"/>
      <c r="D78" s="425">
        <f>SUM(E78:G78)</f>
        <v>449100</v>
      </c>
      <c r="E78" s="412">
        <v>449100</v>
      </c>
      <c r="F78" s="429">
        <v>0</v>
      </c>
      <c r="G78" s="412">
        <v>0</v>
      </c>
      <c r="H78" s="429">
        <v>449100.11</v>
      </c>
      <c r="I78" s="412">
        <f>SUM(H78-D78)</f>
        <v>0.10999999998603016</v>
      </c>
      <c r="J78" s="436">
        <f t="shared" si="11"/>
        <v>100.00002449343131</v>
      </c>
    </row>
    <row r="79" spans="1:10" ht="39.9" customHeight="1">
      <c r="A79" s="824"/>
      <c r="B79" s="827" t="s">
        <v>193</v>
      </c>
      <c r="C79" s="828"/>
      <c r="D79" s="425">
        <f>SUM(E79:G79)</f>
        <v>832200</v>
      </c>
      <c r="E79" s="412">
        <v>832200</v>
      </c>
      <c r="F79" s="425">
        <v>0</v>
      </c>
      <c r="G79" s="412">
        <v>0</v>
      </c>
      <c r="H79" s="425">
        <v>832190.4</v>
      </c>
      <c r="I79" s="412">
        <f>SUM(H79-D79)</f>
        <v>-9.5999999999767169</v>
      </c>
      <c r="J79" s="436">
        <f t="shared" si="11"/>
        <v>99.998846431146362</v>
      </c>
    </row>
    <row r="80" spans="1:10" ht="39.9" customHeight="1">
      <c r="A80" s="824"/>
      <c r="B80" s="827" t="s">
        <v>194</v>
      </c>
      <c r="C80" s="828"/>
      <c r="D80" s="425">
        <f>SUM(E80:G80)</f>
        <v>395600</v>
      </c>
      <c r="E80" s="412">
        <v>395600</v>
      </c>
      <c r="F80" s="425">
        <v>0</v>
      </c>
      <c r="G80" s="412">
        <v>0</v>
      </c>
      <c r="H80" s="425">
        <v>395543.34</v>
      </c>
      <c r="I80" s="412">
        <f>SUM(H80-D80)</f>
        <v>-56.659999999974389</v>
      </c>
      <c r="J80" s="436">
        <f t="shared" si="11"/>
        <v>99.985677451971696</v>
      </c>
    </row>
    <row r="81" spans="1:10" ht="39.9" customHeight="1">
      <c r="A81" s="824"/>
      <c r="B81" s="827" t="s">
        <v>195</v>
      </c>
      <c r="C81" s="828"/>
      <c r="D81" s="425">
        <f>SUM(E81:G81)</f>
        <v>403600</v>
      </c>
      <c r="E81" s="412">
        <v>403600</v>
      </c>
      <c r="F81" s="425">
        <v>0</v>
      </c>
      <c r="G81" s="412">
        <v>0</v>
      </c>
      <c r="H81" s="425">
        <v>403594.33</v>
      </c>
      <c r="I81" s="412">
        <f>SUM(H81-D81)</f>
        <v>-5.6699999999837019</v>
      </c>
      <c r="J81" s="436">
        <f t="shared" si="11"/>
        <v>99.998595143706652</v>
      </c>
    </row>
    <row r="82" spans="1:10" ht="39.9" customHeight="1">
      <c r="A82" s="824"/>
      <c r="B82" s="827" t="s">
        <v>196</v>
      </c>
      <c r="C82" s="828"/>
      <c r="D82" s="425">
        <f>SUM(E82:G82)</f>
        <v>673400</v>
      </c>
      <c r="E82" s="412">
        <v>673400</v>
      </c>
      <c r="F82" s="419">
        <v>0</v>
      </c>
      <c r="G82" s="412">
        <v>0</v>
      </c>
      <c r="H82" s="419">
        <v>673314</v>
      </c>
      <c r="I82" s="412">
        <f>SUM(H82-D82)</f>
        <v>-86</v>
      </c>
      <c r="J82" s="436">
        <f t="shared" si="11"/>
        <v>99.987228987228988</v>
      </c>
    </row>
    <row r="83" spans="1:10" ht="39.9" customHeight="1">
      <c r="A83" s="833" t="s">
        <v>298</v>
      </c>
      <c r="B83" s="825" t="s">
        <v>299</v>
      </c>
      <c r="C83" s="826"/>
      <c r="D83" s="430">
        <f t="shared" ref="D83:I83" si="17">SUM(D84:D88)</f>
        <v>126710787</v>
      </c>
      <c r="E83" s="430">
        <f t="shared" si="17"/>
        <v>126710787</v>
      </c>
      <c r="F83" s="430">
        <f t="shared" si="17"/>
        <v>0</v>
      </c>
      <c r="G83" s="430">
        <f t="shared" si="17"/>
        <v>0</v>
      </c>
      <c r="H83" s="430">
        <f t="shared" si="17"/>
        <v>129405395.55</v>
      </c>
      <c r="I83" s="430">
        <f t="shared" si="17"/>
        <v>2694608.5500000063</v>
      </c>
      <c r="J83" s="438">
        <f t="shared" si="11"/>
        <v>102.12658181185475</v>
      </c>
    </row>
    <row r="84" spans="1:10" ht="39.9" customHeight="1">
      <c r="A84" s="824"/>
      <c r="B84" s="827" t="s">
        <v>192</v>
      </c>
      <c r="C84" s="828"/>
      <c r="D84" s="425">
        <f>SUM(E84:G84)</f>
        <v>38913012</v>
      </c>
      <c r="E84" s="412">
        <v>38913012</v>
      </c>
      <c r="F84" s="429">
        <v>0</v>
      </c>
      <c r="G84" s="412">
        <v>0</v>
      </c>
      <c r="H84" s="429">
        <v>39767845.18</v>
      </c>
      <c r="I84" s="412">
        <f>SUM(H84-D84)</f>
        <v>854833.1799999997</v>
      </c>
      <c r="J84" s="437">
        <f t="shared" si="11"/>
        <v>102.19677978152913</v>
      </c>
    </row>
    <row r="85" spans="1:10" ht="39.9" customHeight="1">
      <c r="A85" s="824"/>
      <c r="B85" s="827" t="s">
        <v>193</v>
      </c>
      <c r="C85" s="828"/>
      <c r="D85" s="425">
        <f>SUM(E85:G85)</f>
        <v>28894200</v>
      </c>
      <c r="E85" s="412">
        <v>28894200</v>
      </c>
      <c r="F85" s="425">
        <v>0</v>
      </c>
      <c r="G85" s="412">
        <v>0</v>
      </c>
      <c r="H85" s="425">
        <v>30877128.740000002</v>
      </c>
      <c r="I85" s="412">
        <f>SUM(H85-D85)</f>
        <v>1982928.7400000021</v>
      </c>
      <c r="J85" s="436">
        <f t="shared" si="11"/>
        <v>106.8627224148791</v>
      </c>
    </row>
    <row r="86" spans="1:10" ht="39.9" customHeight="1">
      <c r="A86" s="824"/>
      <c r="B86" s="827" t="s">
        <v>194</v>
      </c>
      <c r="C86" s="828"/>
      <c r="D86" s="425">
        <f>SUM(E86:G86)</f>
        <v>19981116</v>
      </c>
      <c r="E86" s="412">
        <v>19981116</v>
      </c>
      <c r="F86" s="425">
        <v>0</v>
      </c>
      <c r="G86" s="412">
        <v>0</v>
      </c>
      <c r="H86" s="425">
        <v>19675383.200000003</v>
      </c>
      <c r="I86" s="412">
        <f>SUM(H86-D86)</f>
        <v>-305732.79999999702</v>
      </c>
      <c r="J86" s="436">
        <f t="shared" ref="J86:J101" si="18">SUM(H86/D86*100)</f>
        <v>98.469891271338412</v>
      </c>
    </row>
    <row r="87" spans="1:10" ht="39.9" customHeight="1">
      <c r="A87" s="824"/>
      <c r="B87" s="827" t="s">
        <v>195</v>
      </c>
      <c r="C87" s="828"/>
      <c r="D87" s="425">
        <f>SUM(E87:G87)</f>
        <v>22697744</v>
      </c>
      <c r="E87" s="412">
        <v>22697744</v>
      </c>
      <c r="F87" s="425">
        <v>0</v>
      </c>
      <c r="G87" s="412">
        <v>0</v>
      </c>
      <c r="H87" s="425">
        <v>22685155.350000001</v>
      </c>
      <c r="I87" s="412">
        <f>SUM(H87-D87)</f>
        <v>-12588.64999999851</v>
      </c>
      <c r="J87" s="436">
        <f t="shared" si="18"/>
        <v>99.944537880064217</v>
      </c>
    </row>
    <row r="88" spans="1:10" ht="39.9" customHeight="1">
      <c r="A88" s="824"/>
      <c r="B88" s="827" t="s">
        <v>196</v>
      </c>
      <c r="C88" s="828"/>
      <c r="D88" s="425">
        <f>SUM(E88:G88)</f>
        <v>16224715</v>
      </c>
      <c r="E88" s="412">
        <v>16224715</v>
      </c>
      <c r="F88" s="419">
        <v>0</v>
      </c>
      <c r="G88" s="412">
        <v>0</v>
      </c>
      <c r="H88" s="419">
        <v>16399883.08</v>
      </c>
      <c r="I88" s="412">
        <f>SUM(H88-D88)</f>
        <v>175168.08000000007</v>
      </c>
      <c r="J88" s="436">
        <f t="shared" si="18"/>
        <v>101.07963733107177</v>
      </c>
    </row>
    <row r="89" spans="1:10" ht="75.75" customHeight="1">
      <c r="A89" s="833" t="s">
        <v>300</v>
      </c>
      <c r="B89" s="825" t="s">
        <v>301</v>
      </c>
      <c r="C89" s="826"/>
      <c r="D89" s="430">
        <f t="shared" ref="D89:I89" si="19">SUM(D90:D94)</f>
        <v>417319633</v>
      </c>
      <c r="E89" s="430">
        <f t="shared" si="19"/>
        <v>417319633</v>
      </c>
      <c r="F89" s="430">
        <f t="shared" si="19"/>
        <v>0</v>
      </c>
      <c r="G89" s="430">
        <f t="shared" si="19"/>
        <v>0</v>
      </c>
      <c r="H89" s="430">
        <f t="shared" si="19"/>
        <v>423328889.70000005</v>
      </c>
      <c r="I89" s="430">
        <f t="shared" si="19"/>
        <v>6009256.7000000179</v>
      </c>
      <c r="J89" s="438">
        <f t="shared" si="18"/>
        <v>101.43996501118366</v>
      </c>
    </row>
    <row r="90" spans="1:10" ht="39.9" customHeight="1">
      <c r="A90" s="824"/>
      <c r="B90" s="827" t="s">
        <v>192</v>
      </c>
      <c r="C90" s="828"/>
      <c r="D90" s="425">
        <f>SUM(E90:G90)</f>
        <v>155500000</v>
      </c>
      <c r="E90" s="412">
        <v>155500000</v>
      </c>
      <c r="F90" s="429">
        <v>0</v>
      </c>
      <c r="G90" s="429">
        <v>0</v>
      </c>
      <c r="H90" s="429">
        <v>159345584.27000001</v>
      </c>
      <c r="I90" s="412">
        <f>SUM(H90-D90)</f>
        <v>3845584.2700000107</v>
      </c>
      <c r="J90" s="437">
        <f t="shared" si="18"/>
        <v>102.47304454662381</v>
      </c>
    </row>
    <row r="91" spans="1:10" ht="39.9" customHeight="1">
      <c r="A91" s="824"/>
      <c r="B91" s="827" t="s">
        <v>193</v>
      </c>
      <c r="C91" s="828"/>
      <c r="D91" s="425">
        <f>SUM(E91:G91)</f>
        <v>116968712</v>
      </c>
      <c r="E91" s="412">
        <v>116968712</v>
      </c>
      <c r="F91" s="425">
        <v>0</v>
      </c>
      <c r="G91" s="425">
        <v>0</v>
      </c>
      <c r="H91" s="425">
        <v>118044954.20000002</v>
      </c>
      <c r="I91" s="412">
        <f>SUM(H91-D91)</f>
        <v>1076242.2000000179</v>
      </c>
      <c r="J91" s="436">
        <f t="shared" si="18"/>
        <v>100.92011118323678</v>
      </c>
    </row>
    <row r="92" spans="1:10" ht="39.9" customHeight="1">
      <c r="A92" s="824"/>
      <c r="B92" s="827" t="s">
        <v>194</v>
      </c>
      <c r="C92" s="828"/>
      <c r="D92" s="425">
        <f>SUM(E92:G92)</f>
        <v>60883730</v>
      </c>
      <c r="E92" s="412">
        <v>60883730</v>
      </c>
      <c r="F92" s="425">
        <v>0</v>
      </c>
      <c r="G92" s="425">
        <v>0</v>
      </c>
      <c r="H92" s="439">
        <v>60655015.549999997</v>
      </c>
      <c r="I92" s="412">
        <f>SUM(H92-D92)</f>
        <v>-228714.45000000298</v>
      </c>
      <c r="J92" s="436">
        <f t="shared" si="18"/>
        <v>99.624342250384458</v>
      </c>
    </row>
    <row r="93" spans="1:10" ht="39.9" customHeight="1">
      <c r="A93" s="824"/>
      <c r="B93" s="827" t="s">
        <v>195</v>
      </c>
      <c r="C93" s="828"/>
      <c r="D93" s="425">
        <f>SUM(E93:G93)</f>
        <v>46759721</v>
      </c>
      <c r="E93" s="412">
        <v>46759721</v>
      </c>
      <c r="F93" s="425">
        <v>0</v>
      </c>
      <c r="G93" s="425">
        <v>0</v>
      </c>
      <c r="H93" s="425">
        <v>49129976.409999996</v>
      </c>
      <c r="I93" s="412">
        <f>SUM(H93-D93)</f>
        <v>2370255.4099999964</v>
      </c>
      <c r="J93" s="436">
        <f t="shared" si="18"/>
        <v>105.0690110191205</v>
      </c>
    </row>
    <row r="94" spans="1:10" ht="39.9" customHeight="1">
      <c r="A94" s="824"/>
      <c r="B94" s="827" t="s">
        <v>196</v>
      </c>
      <c r="C94" s="828"/>
      <c r="D94" s="425">
        <f>SUM(E94:G94)</f>
        <v>37207470</v>
      </c>
      <c r="E94" s="412">
        <v>37207470</v>
      </c>
      <c r="F94" s="425">
        <v>0</v>
      </c>
      <c r="G94" s="419">
        <v>0</v>
      </c>
      <c r="H94" s="419">
        <v>36153359.269999996</v>
      </c>
      <c r="I94" s="412">
        <f>SUM(H94-D94)</f>
        <v>-1054110.7300000042</v>
      </c>
      <c r="J94" s="436">
        <f t="shared" si="18"/>
        <v>97.16693790252333</v>
      </c>
    </row>
    <row r="95" spans="1:10" ht="58.5" customHeight="1">
      <c r="A95" s="833" t="s">
        <v>302</v>
      </c>
      <c r="B95" s="825" t="s">
        <v>303</v>
      </c>
      <c r="C95" s="826"/>
      <c r="D95" s="430">
        <f t="shared" ref="D95:I95" si="20">SUM(D96:D100)</f>
        <v>845000024</v>
      </c>
      <c r="E95" s="430">
        <f t="shared" si="20"/>
        <v>801658078</v>
      </c>
      <c r="F95" s="430">
        <f t="shared" si="20"/>
        <v>0</v>
      </c>
      <c r="G95" s="430">
        <f t="shared" si="20"/>
        <v>43341946</v>
      </c>
      <c r="H95" s="430">
        <f t="shared" si="20"/>
        <v>827573671.90999997</v>
      </c>
      <c r="I95" s="430">
        <f t="shared" si="20"/>
        <v>-10313835.449999973</v>
      </c>
      <c r="J95" s="438">
        <f t="shared" si="18"/>
        <v>97.937709870408241</v>
      </c>
    </row>
    <row r="96" spans="1:10" ht="39.9" customHeight="1">
      <c r="A96" s="824"/>
      <c r="B96" s="827" t="s">
        <v>192</v>
      </c>
      <c r="C96" s="828"/>
      <c r="D96" s="425">
        <f t="shared" ref="D96:D101" si="21">SUM(E96:G96)</f>
        <v>312088465</v>
      </c>
      <c r="E96" s="412">
        <v>297739078</v>
      </c>
      <c r="F96" s="425">
        <v>0</v>
      </c>
      <c r="G96" s="412">
        <v>14349387</v>
      </c>
      <c r="H96" s="429">
        <v>306405366.63999999</v>
      </c>
      <c r="I96" s="412">
        <v>1429418.280000031</v>
      </c>
      <c r="J96" s="437">
        <f t="shared" si="18"/>
        <v>98.179010441798937</v>
      </c>
    </row>
    <row r="97" spans="1:10" ht="39.9" customHeight="1">
      <c r="A97" s="824"/>
      <c r="B97" s="827" t="s">
        <v>193</v>
      </c>
      <c r="C97" s="828"/>
      <c r="D97" s="425">
        <f t="shared" si="21"/>
        <v>235374538</v>
      </c>
      <c r="E97" s="412">
        <v>227015800</v>
      </c>
      <c r="F97" s="425">
        <v>0</v>
      </c>
      <c r="G97" s="412">
        <v>8358738</v>
      </c>
      <c r="H97" s="425">
        <v>230849587.88999999</v>
      </c>
      <c r="I97" s="412">
        <f>SUM(H97-D97)</f>
        <v>-4524950.1100000143</v>
      </c>
      <c r="J97" s="436">
        <f t="shared" si="18"/>
        <v>98.077553269589416</v>
      </c>
    </row>
    <row r="98" spans="1:10" ht="39.9" customHeight="1">
      <c r="A98" s="824"/>
      <c r="B98" s="827" t="s">
        <v>194</v>
      </c>
      <c r="C98" s="828"/>
      <c r="D98" s="425">
        <f t="shared" si="21"/>
        <v>129594234</v>
      </c>
      <c r="E98" s="412">
        <v>121697800</v>
      </c>
      <c r="F98" s="425">
        <v>0</v>
      </c>
      <c r="G98" s="412">
        <v>7896434</v>
      </c>
      <c r="H98" s="425">
        <v>125652066.96000001</v>
      </c>
      <c r="I98" s="412">
        <f>SUM(H98-D98)</f>
        <v>-3942167.0399999917</v>
      </c>
      <c r="J98" s="436">
        <f t="shared" si="18"/>
        <v>96.958069106685727</v>
      </c>
    </row>
    <row r="99" spans="1:10" ht="39.9" customHeight="1">
      <c r="A99" s="824"/>
      <c r="B99" s="827" t="s">
        <v>195</v>
      </c>
      <c r="C99" s="828"/>
      <c r="D99" s="425">
        <f t="shared" si="21"/>
        <v>80425203</v>
      </c>
      <c r="E99" s="412">
        <v>74057100</v>
      </c>
      <c r="F99" s="425">
        <v>0</v>
      </c>
      <c r="G99" s="412">
        <v>6368103</v>
      </c>
      <c r="H99" s="425">
        <v>77436745.280000001</v>
      </c>
      <c r="I99" s="412">
        <f>SUM(H99-D99)</f>
        <v>-2988457.7199999988</v>
      </c>
      <c r="J99" s="436">
        <f t="shared" si="18"/>
        <v>96.284177585476542</v>
      </c>
    </row>
    <row r="100" spans="1:10" ht="39.9" customHeight="1">
      <c r="A100" s="824"/>
      <c r="B100" s="827" t="s">
        <v>196</v>
      </c>
      <c r="C100" s="828"/>
      <c r="D100" s="425">
        <f t="shared" si="21"/>
        <v>87517584</v>
      </c>
      <c r="E100" s="412">
        <v>81148300</v>
      </c>
      <c r="F100" s="425">
        <v>0</v>
      </c>
      <c r="G100" s="412">
        <v>6369284</v>
      </c>
      <c r="H100" s="425">
        <v>87229905.140000001</v>
      </c>
      <c r="I100" s="412">
        <f>SUM(H100-D100)</f>
        <v>-287678.8599999994</v>
      </c>
      <c r="J100" s="436">
        <f t="shared" si="18"/>
        <v>99.671290217517878</v>
      </c>
    </row>
    <row r="101" spans="1:10" ht="87" customHeight="1">
      <c r="A101" s="855" t="s">
        <v>304</v>
      </c>
      <c r="B101" s="857" t="s">
        <v>645</v>
      </c>
      <c r="C101" s="826"/>
      <c r="D101" s="433">
        <f t="shared" si="21"/>
        <v>91974200</v>
      </c>
      <c r="E101" s="430">
        <v>91974200</v>
      </c>
      <c r="F101" s="431">
        <f>SUM(F102:F106)</f>
        <v>0</v>
      </c>
      <c r="G101" s="430">
        <f>SUM(G102:G106)</f>
        <v>0</v>
      </c>
      <c r="H101" s="431">
        <f>SUM(H102:H106)</f>
        <v>96265771.739999995</v>
      </c>
      <c r="I101" s="430">
        <f>SUM(H101-D101)</f>
        <v>4291571.7399999946</v>
      </c>
      <c r="J101" s="438">
        <f t="shared" si="18"/>
        <v>104.666060416943</v>
      </c>
    </row>
    <row r="102" spans="1:10" ht="39.9" customHeight="1">
      <c r="A102" s="856"/>
      <c r="B102" s="837" t="s">
        <v>192</v>
      </c>
      <c r="C102" s="842"/>
      <c r="D102" s="435" t="s">
        <v>305</v>
      </c>
      <c r="E102" s="424" t="s">
        <v>305</v>
      </c>
      <c r="F102" s="412">
        <v>0</v>
      </c>
      <c r="G102" s="424" t="s">
        <v>305</v>
      </c>
      <c r="H102" s="429">
        <v>38496834.280000001</v>
      </c>
      <c r="I102" s="424" t="s">
        <v>305</v>
      </c>
      <c r="J102" s="428" t="s">
        <v>305</v>
      </c>
    </row>
    <row r="103" spans="1:10" ht="39.9" customHeight="1">
      <c r="A103" s="856"/>
      <c r="B103" s="837" t="s">
        <v>193</v>
      </c>
      <c r="C103" s="842"/>
      <c r="D103" s="435" t="s">
        <v>305</v>
      </c>
      <c r="E103" s="424" t="s">
        <v>305</v>
      </c>
      <c r="F103" s="412">
        <v>0</v>
      </c>
      <c r="G103" s="424" t="s">
        <v>305</v>
      </c>
      <c r="H103" s="425">
        <v>36048973.600000001</v>
      </c>
      <c r="I103" s="424" t="s">
        <v>305</v>
      </c>
      <c r="J103" s="423" t="s">
        <v>305</v>
      </c>
    </row>
    <row r="104" spans="1:10" ht="39.9" customHeight="1">
      <c r="A104" s="856"/>
      <c r="B104" s="837" t="s">
        <v>194</v>
      </c>
      <c r="C104" s="842"/>
      <c r="D104" s="435" t="s">
        <v>305</v>
      </c>
      <c r="E104" s="424" t="s">
        <v>305</v>
      </c>
      <c r="F104" s="412">
        <v>0</v>
      </c>
      <c r="G104" s="424" t="s">
        <v>305</v>
      </c>
      <c r="H104" s="425">
        <v>9200473.040000001</v>
      </c>
      <c r="I104" s="424" t="s">
        <v>305</v>
      </c>
      <c r="J104" s="423" t="s">
        <v>305</v>
      </c>
    </row>
    <row r="105" spans="1:10" ht="39.9" customHeight="1">
      <c r="A105" s="856"/>
      <c r="B105" s="837" t="s">
        <v>195</v>
      </c>
      <c r="C105" s="842"/>
      <c r="D105" s="435" t="s">
        <v>305</v>
      </c>
      <c r="E105" s="424" t="s">
        <v>305</v>
      </c>
      <c r="F105" s="412">
        <v>0</v>
      </c>
      <c r="G105" s="424" t="s">
        <v>305</v>
      </c>
      <c r="H105" s="425">
        <v>6784915.5699999994</v>
      </c>
      <c r="I105" s="424" t="s">
        <v>305</v>
      </c>
      <c r="J105" s="423" t="s">
        <v>305</v>
      </c>
    </row>
    <row r="106" spans="1:10" ht="39.6" customHeight="1">
      <c r="A106" s="856"/>
      <c r="B106" s="839" t="s">
        <v>196</v>
      </c>
      <c r="C106" s="843"/>
      <c r="D106" s="434" t="s">
        <v>305</v>
      </c>
      <c r="E106" s="418" t="s">
        <v>305</v>
      </c>
      <c r="F106" s="420">
        <v>0</v>
      </c>
      <c r="G106" s="418" t="s">
        <v>305</v>
      </c>
      <c r="H106" s="419">
        <v>5734575.25</v>
      </c>
      <c r="I106" s="418" t="s">
        <v>305</v>
      </c>
      <c r="J106" s="417" t="s">
        <v>305</v>
      </c>
    </row>
    <row r="107" spans="1:10" ht="48.6" customHeight="1">
      <c r="A107" s="855" t="s">
        <v>306</v>
      </c>
      <c r="B107" s="857" t="s">
        <v>307</v>
      </c>
      <c r="C107" s="826"/>
      <c r="D107" s="433">
        <f>SUM(E107:G107)</f>
        <v>2500000</v>
      </c>
      <c r="E107" s="430">
        <v>0</v>
      </c>
      <c r="F107" s="431">
        <f>SUM(F108:F112)</f>
        <v>0</v>
      </c>
      <c r="G107" s="432">
        <v>2500000</v>
      </c>
      <c r="H107" s="431">
        <f>SUM(H108:H112)</f>
        <v>2089957.46</v>
      </c>
      <c r="I107" s="430">
        <f>SUM(H107-D107)</f>
        <v>-410042.54000000004</v>
      </c>
      <c r="J107" s="438">
        <f>SUM(H107/D107*100)</f>
        <v>83.598298400000004</v>
      </c>
    </row>
    <row r="108" spans="1:10" ht="39.6" customHeight="1">
      <c r="A108" s="856"/>
      <c r="B108" s="837" t="s">
        <v>192</v>
      </c>
      <c r="C108" s="842"/>
      <c r="D108" s="427" t="s">
        <v>305</v>
      </c>
      <c r="E108" s="426" t="s">
        <v>305</v>
      </c>
      <c r="F108" s="412">
        <v>0</v>
      </c>
      <c r="G108" s="424" t="s">
        <v>305</v>
      </c>
      <c r="H108" s="429">
        <v>1205951.48</v>
      </c>
      <c r="I108" s="424" t="s">
        <v>305</v>
      </c>
      <c r="J108" s="428" t="s">
        <v>305</v>
      </c>
    </row>
    <row r="109" spans="1:10" ht="39.6" customHeight="1">
      <c r="A109" s="856"/>
      <c r="B109" s="837" t="s">
        <v>193</v>
      </c>
      <c r="C109" s="842"/>
      <c r="D109" s="427" t="s">
        <v>305</v>
      </c>
      <c r="E109" s="426" t="s">
        <v>305</v>
      </c>
      <c r="F109" s="412">
        <v>0</v>
      </c>
      <c r="G109" s="424" t="s">
        <v>305</v>
      </c>
      <c r="H109" s="425">
        <v>355002.73</v>
      </c>
      <c r="I109" s="424" t="s">
        <v>305</v>
      </c>
      <c r="J109" s="423" t="s">
        <v>305</v>
      </c>
    </row>
    <row r="110" spans="1:10" ht="39.6" customHeight="1">
      <c r="A110" s="856"/>
      <c r="B110" s="837" t="s">
        <v>194</v>
      </c>
      <c r="C110" s="842"/>
      <c r="D110" s="427" t="s">
        <v>305</v>
      </c>
      <c r="E110" s="426" t="s">
        <v>305</v>
      </c>
      <c r="F110" s="412">
        <v>0</v>
      </c>
      <c r="G110" s="424" t="s">
        <v>305</v>
      </c>
      <c r="H110" s="425">
        <v>200457.41</v>
      </c>
      <c r="I110" s="424" t="s">
        <v>305</v>
      </c>
      <c r="J110" s="423" t="s">
        <v>305</v>
      </c>
    </row>
    <row r="111" spans="1:10" ht="39.6" customHeight="1">
      <c r="A111" s="856"/>
      <c r="B111" s="837" t="s">
        <v>195</v>
      </c>
      <c r="C111" s="842"/>
      <c r="D111" s="427" t="s">
        <v>305</v>
      </c>
      <c r="E111" s="426" t="s">
        <v>305</v>
      </c>
      <c r="F111" s="412">
        <v>0</v>
      </c>
      <c r="G111" s="424" t="s">
        <v>305</v>
      </c>
      <c r="H111" s="425">
        <v>207270.74000000002</v>
      </c>
      <c r="I111" s="424" t="s">
        <v>305</v>
      </c>
      <c r="J111" s="423" t="s">
        <v>305</v>
      </c>
    </row>
    <row r="112" spans="1:10" ht="39.6" customHeight="1">
      <c r="A112" s="856"/>
      <c r="B112" s="839" t="s">
        <v>196</v>
      </c>
      <c r="C112" s="843"/>
      <c r="D112" s="422" t="s">
        <v>305</v>
      </c>
      <c r="E112" s="421" t="s">
        <v>305</v>
      </c>
      <c r="F112" s="420">
        <v>0</v>
      </c>
      <c r="G112" s="418" t="s">
        <v>305</v>
      </c>
      <c r="H112" s="419">
        <v>121275.1</v>
      </c>
      <c r="I112" s="418" t="s">
        <v>305</v>
      </c>
      <c r="J112" s="417" t="s">
        <v>305</v>
      </c>
    </row>
    <row r="113" spans="1:10" ht="12" customHeight="1">
      <c r="A113" s="416"/>
      <c r="B113" s="415"/>
      <c r="C113" s="414"/>
      <c r="D113" s="413"/>
      <c r="E113" s="413"/>
      <c r="F113" s="412"/>
      <c r="G113" s="412"/>
      <c r="H113" s="412"/>
      <c r="I113" s="412"/>
      <c r="J113" s="411"/>
    </row>
    <row r="114" spans="1:10">
      <c r="A114" s="410" t="s">
        <v>308</v>
      </c>
      <c r="B114" s="858" t="s">
        <v>647</v>
      </c>
      <c r="C114" s="858"/>
      <c r="D114" s="858"/>
      <c r="E114" s="858"/>
      <c r="F114" s="858"/>
      <c r="G114" s="858"/>
      <c r="H114" s="858"/>
      <c r="I114" s="858"/>
      <c r="J114" s="858"/>
    </row>
    <row r="115" spans="1:10" ht="58.2" customHeight="1">
      <c r="A115" s="409" t="s">
        <v>259</v>
      </c>
      <c r="B115" s="859" t="s">
        <v>648</v>
      </c>
      <c r="C115" s="859"/>
      <c r="D115" s="859"/>
      <c r="E115" s="859"/>
      <c r="F115" s="859"/>
      <c r="G115" s="859"/>
      <c r="H115" s="859"/>
      <c r="I115" s="859"/>
      <c r="J115" s="859"/>
    </row>
    <row r="116" spans="1:10" ht="61.8" customHeight="1">
      <c r="A116" s="409" t="s">
        <v>260</v>
      </c>
      <c r="B116" s="859" t="s">
        <v>649</v>
      </c>
      <c r="C116" s="860"/>
      <c r="D116" s="860"/>
      <c r="E116" s="860"/>
      <c r="F116" s="860"/>
      <c r="G116" s="860"/>
      <c r="H116" s="860"/>
      <c r="I116" s="860"/>
      <c r="J116" s="860"/>
    </row>
    <row r="117" spans="1:10" ht="36.6" customHeight="1">
      <c r="A117" s="409" t="s">
        <v>309</v>
      </c>
      <c r="B117" s="859" t="s">
        <v>310</v>
      </c>
      <c r="C117" s="860"/>
      <c r="D117" s="860"/>
      <c r="E117" s="860"/>
      <c r="F117" s="860"/>
      <c r="G117" s="860"/>
      <c r="H117" s="860"/>
      <c r="I117" s="860"/>
      <c r="J117" s="860"/>
    </row>
    <row r="118" spans="1:10" ht="36.6" customHeight="1">
      <c r="A118" s="408"/>
      <c r="B118" s="407"/>
      <c r="C118" s="406"/>
      <c r="D118" s="406"/>
      <c r="E118" s="406"/>
      <c r="F118" s="406"/>
      <c r="G118" s="406"/>
      <c r="H118" s="406"/>
      <c r="I118" s="406"/>
      <c r="J118" s="406"/>
    </row>
    <row r="119" spans="1:10" s="259" customFormat="1" ht="23.4" customHeight="1">
      <c r="A119" s="861" t="s">
        <v>262</v>
      </c>
      <c r="B119" s="861"/>
      <c r="C119" s="861"/>
      <c r="D119" s="861"/>
      <c r="E119" s="405"/>
      <c r="F119" s="862"/>
      <c r="G119" s="863"/>
      <c r="H119" s="404"/>
      <c r="I119" s="849" t="s">
        <v>100</v>
      </c>
      <c r="J119" s="849"/>
    </row>
    <row r="120" spans="1:10" ht="22.5" customHeight="1">
      <c r="A120" s="403"/>
      <c r="B120" s="394"/>
      <c r="C120" s="394"/>
      <c r="D120" s="401"/>
      <c r="E120" s="253"/>
      <c r="F120" s="756" t="s">
        <v>101</v>
      </c>
      <c r="G120" s="757"/>
      <c r="H120" s="394"/>
      <c r="I120" s="854"/>
      <c r="J120" s="854"/>
    </row>
    <row r="121" spans="1:10" ht="16.2" customHeight="1">
      <c r="A121" s="402"/>
      <c r="B121" s="394"/>
      <c r="C121" s="394"/>
      <c r="D121" s="401"/>
      <c r="E121" s="400"/>
      <c r="F121" s="400"/>
      <c r="G121" s="394"/>
      <c r="H121" s="394"/>
      <c r="I121" s="397"/>
      <c r="J121" s="397"/>
    </row>
    <row r="122" spans="1:10">
      <c r="A122" s="851" t="s">
        <v>168</v>
      </c>
      <c r="B122" s="852"/>
      <c r="C122" s="852"/>
      <c r="D122" s="853"/>
      <c r="E122" s="398"/>
      <c r="F122" s="844"/>
      <c r="G122" s="845"/>
      <c r="H122" s="394"/>
      <c r="I122" s="850" t="s">
        <v>103</v>
      </c>
      <c r="J122" s="850"/>
    </row>
    <row r="123" spans="1:10" ht="25.8">
      <c r="A123" s="396"/>
      <c r="B123" s="395"/>
      <c r="C123" s="394"/>
      <c r="D123" s="394"/>
      <c r="E123" s="253"/>
      <c r="F123" s="756" t="s">
        <v>101</v>
      </c>
      <c r="G123" s="757"/>
      <c r="H123" s="394"/>
      <c r="I123" s="854"/>
      <c r="J123" s="854"/>
    </row>
  </sheetData>
  <mergeCells count="138">
    <mergeCell ref="I120:J120"/>
    <mergeCell ref="F120:G120"/>
    <mergeCell ref="F123:G123"/>
    <mergeCell ref="I123:J123"/>
    <mergeCell ref="A101:A106"/>
    <mergeCell ref="B101:C101"/>
    <mergeCell ref="B102:C102"/>
    <mergeCell ref="B103:C103"/>
    <mergeCell ref="B104:C104"/>
    <mergeCell ref="B105:C105"/>
    <mergeCell ref="B106:C106"/>
    <mergeCell ref="A107:A112"/>
    <mergeCell ref="B107:C107"/>
    <mergeCell ref="B108:C108"/>
    <mergeCell ref="B109:C109"/>
    <mergeCell ref="B110:C110"/>
    <mergeCell ref="B111:C111"/>
    <mergeCell ref="B112:C112"/>
    <mergeCell ref="B114:J114"/>
    <mergeCell ref="B115:J115"/>
    <mergeCell ref="B116:J116"/>
    <mergeCell ref="B117:J117"/>
    <mergeCell ref="A119:D119"/>
    <mergeCell ref="F119:G119"/>
    <mergeCell ref="I119:J119"/>
    <mergeCell ref="I122:J122"/>
    <mergeCell ref="A83:A88"/>
    <mergeCell ref="B83:C83"/>
    <mergeCell ref="B84:C84"/>
    <mergeCell ref="B85:C85"/>
    <mergeCell ref="B86:C86"/>
    <mergeCell ref="B87:C87"/>
    <mergeCell ref="B88:C88"/>
    <mergeCell ref="A89:A94"/>
    <mergeCell ref="B89:C89"/>
    <mergeCell ref="B90:C90"/>
    <mergeCell ref="B91:C91"/>
    <mergeCell ref="B92:C92"/>
    <mergeCell ref="B93:C93"/>
    <mergeCell ref="B94:C94"/>
    <mergeCell ref="A95:A100"/>
    <mergeCell ref="B95:C95"/>
    <mergeCell ref="B96:C96"/>
    <mergeCell ref="B97:C97"/>
    <mergeCell ref="B98:C98"/>
    <mergeCell ref="B99:C99"/>
    <mergeCell ref="B100:C100"/>
    <mergeCell ref="A122:D122"/>
    <mergeCell ref="F122:G122"/>
    <mergeCell ref="A71:A76"/>
    <mergeCell ref="B71:C71"/>
    <mergeCell ref="B72:C72"/>
    <mergeCell ref="B73:C73"/>
    <mergeCell ref="B74:C74"/>
    <mergeCell ref="B75:C75"/>
    <mergeCell ref="B76:C76"/>
    <mergeCell ref="A77:A82"/>
    <mergeCell ref="B77:C77"/>
    <mergeCell ref="B78:C78"/>
    <mergeCell ref="B79:C79"/>
    <mergeCell ref="B80:C80"/>
    <mergeCell ref="B81:C81"/>
    <mergeCell ref="B82:C82"/>
    <mergeCell ref="A59:A64"/>
    <mergeCell ref="B59:C59"/>
    <mergeCell ref="B60:C60"/>
    <mergeCell ref="B61:C61"/>
    <mergeCell ref="B62:C62"/>
    <mergeCell ref="B63:C63"/>
    <mergeCell ref="B64:C64"/>
    <mergeCell ref="A65:A70"/>
    <mergeCell ref="B65:C65"/>
    <mergeCell ref="B66:C66"/>
    <mergeCell ref="B67:C67"/>
    <mergeCell ref="B68:C68"/>
    <mergeCell ref="B69:C69"/>
    <mergeCell ref="B70:C70"/>
    <mergeCell ref="A47:A52"/>
    <mergeCell ref="B47:C47"/>
    <mergeCell ref="B48:C48"/>
    <mergeCell ref="B49:C49"/>
    <mergeCell ref="B50:C50"/>
    <mergeCell ref="B51:C51"/>
    <mergeCell ref="B52:C52"/>
    <mergeCell ref="A53:A58"/>
    <mergeCell ref="B53:C53"/>
    <mergeCell ref="B54:C54"/>
    <mergeCell ref="B55:C55"/>
    <mergeCell ref="B56:C56"/>
    <mergeCell ref="B57:C57"/>
    <mergeCell ref="B58:C58"/>
    <mergeCell ref="B30:C30"/>
    <mergeCell ref="B31:C31"/>
    <mergeCell ref="B32:C32"/>
    <mergeCell ref="B33:C33"/>
    <mergeCell ref="B34:C34"/>
    <mergeCell ref="A41:A46"/>
    <mergeCell ref="B41:C41"/>
    <mergeCell ref="B42:C42"/>
    <mergeCell ref="B43:C43"/>
    <mergeCell ref="B44:C44"/>
    <mergeCell ref="B45:C45"/>
    <mergeCell ref="B46:C46"/>
    <mergeCell ref="A19:C19"/>
    <mergeCell ref="D19:D20"/>
    <mergeCell ref="E19:G19"/>
    <mergeCell ref="H19:H20"/>
    <mergeCell ref="I19:J19"/>
    <mergeCell ref="B20:C20"/>
    <mergeCell ref="A35:A40"/>
    <mergeCell ref="B35:C35"/>
    <mergeCell ref="B36:C36"/>
    <mergeCell ref="B37:C37"/>
    <mergeCell ref="B38:C38"/>
    <mergeCell ref="B39:C39"/>
    <mergeCell ref="B40:C40"/>
    <mergeCell ref="B21:C21"/>
    <mergeCell ref="B22:C22"/>
    <mergeCell ref="A23:A28"/>
    <mergeCell ref="B23:C23"/>
    <mergeCell ref="B24:C24"/>
    <mergeCell ref="B25:C25"/>
    <mergeCell ref="B26:C26"/>
    <mergeCell ref="B27:C27"/>
    <mergeCell ref="B28:C28"/>
    <mergeCell ref="A29:A34"/>
    <mergeCell ref="B29:C29"/>
    <mergeCell ref="H4:J4"/>
    <mergeCell ref="A6:J6"/>
    <mergeCell ref="A7:J7"/>
    <mergeCell ref="A9:J9"/>
    <mergeCell ref="A13:J13"/>
    <mergeCell ref="A14:J14"/>
    <mergeCell ref="A18:D18"/>
    <mergeCell ref="I18:J18"/>
    <mergeCell ref="A10:J10"/>
    <mergeCell ref="A16:J16"/>
    <mergeCell ref="A17:J17"/>
  </mergeCells>
  <pageMargins left="0.70866141732283472" right="0.70866141732283472" top="0.74803149606299213" bottom="0.74803149606299213" header="0.31496062992125984" footer="0.31496062992125984"/>
  <pageSetup paperSize="9" scale="36" firstPageNumber="13" fitToHeight="0" orientation="portrait" useFirstPageNumber="1" r:id="rId1"/>
  <headerFooter>
    <oddHeader>&amp;C&amp;P</oddHeader>
  </headerFooter>
  <rowBreaks count="2" manualBreakCount="2">
    <brk id="46" max="13" man="1"/>
    <brk id="82"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1CE27-D7D3-41EF-9425-8DE1CA77573C}">
  <dimension ref="A1:M133"/>
  <sheetViews>
    <sheetView view="pageBreakPreview" zoomScale="85" zoomScaleNormal="100" zoomScaleSheetLayoutView="85" workbookViewId="0">
      <selection activeCell="A16" sqref="A16:C17"/>
    </sheetView>
  </sheetViews>
  <sheetFormatPr defaultColWidth="9.109375" defaultRowHeight="15.6"/>
  <cols>
    <col min="1" max="1" width="12.33203125" style="555" customWidth="1"/>
    <col min="2" max="2" width="10.33203125" style="555" customWidth="1"/>
    <col min="3" max="3" width="46.33203125" style="555" customWidth="1"/>
    <col min="4" max="4" width="18" style="555" customWidth="1"/>
    <col min="5" max="5" width="15.88671875" style="555" customWidth="1"/>
    <col min="6" max="6" width="17.109375" style="555" customWidth="1"/>
    <col min="7" max="7" width="16" style="555" customWidth="1"/>
    <col min="8" max="8" width="16.33203125" style="555" customWidth="1"/>
    <col min="9" max="9" width="16.88671875" style="555" customWidth="1"/>
    <col min="10" max="10" width="20.109375" style="555" customWidth="1"/>
    <col min="11" max="11" width="15.88671875" style="555" customWidth="1"/>
    <col min="12" max="12" width="11.6640625" style="555" customWidth="1"/>
    <col min="13" max="16384" width="9.109375" style="555"/>
  </cols>
  <sheetData>
    <row r="1" spans="1:10" ht="128.4" customHeight="1">
      <c r="A1" s="604"/>
      <c r="B1" s="604"/>
      <c r="C1" s="604"/>
      <c r="D1" s="604"/>
      <c r="H1" s="870" t="s">
        <v>311</v>
      </c>
      <c r="I1" s="870"/>
      <c r="J1" s="870"/>
    </row>
    <row r="2" spans="1:10">
      <c r="A2" s="604"/>
      <c r="B2" s="604"/>
      <c r="C2" s="604"/>
      <c r="D2" s="604"/>
      <c r="H2" s="603"/>
      <c r="I2" s="603"/>
      <c r="J2" s="603"/>
    </row>
    <row r="3" spans="1:10" s="399" customFormat="1">
      <c r="A3" s="871" t="s">
        <v>0</v>
      </c>
      <c r="B3" s="872"/>
      <c r="C3" s="872"/>
      <c r="D3" s="872"/>
      <c r="E3" s="872"/>
      <c r="F3" s="872"/>
      <c r="G3" s="872"/>
      <c r="H3" s="872"/>
      <c r="I3" s="872"/>
      <c r="J3" s="872"/>
    </row>
    <row r="4" spans="1:10" s="399" customFormat="1">
      <c r="A4" s="873" t="s">
        <v>265</v>
      </c>
      <c r="B4" s="874"/>
      <c r="C4" s="874"/>
      <c r="D4" s="874"/>
      <c r="E4" s="874"/>
      <c r="F4" s="874"/>
      <c r="G4" s="874"/>
      <c r="H4" s="874"/>
      <c r="I4" s="874"/>
      <c r="J4" s="874"/>
    </row>
    <row r="5" spans="1:10">
      <c r="A5" s="875" t="s">
        <v>312</v>
      </c>
      <c r="B5" s="875"/>
      <c r="C5" s="875"/>
      <c r="D5" s="875"/>
      <c r="E5" s="875"/>
      <c r="F5" s="875"/>
      <c r="G5" s="875"/>
      <c r="H5" s="875"/>
      <c r="I5" s="875"/>
      <c r="J5" s="875"/>
    </row>
    <row r="6" spans="1:10">
      <c r="A6" s="864" t="s">
        <v>23</v>
      </c>
      <c r="B6" s="864"/>
      <c r="C6" s="864"/>
      <c r="D6" s="864"/>
      <c r="E6" s="864"/>
      <c r="F6" s="864"/>
      <c r="G6" s="864"/>
      <c r="H6" s="864"/>
      <c r="I6" s="864"/>
      <c r="J6" s="864"/>
    </row>
    <row r="7" spans="1:10">
      <c r="A7" s="864"/>
      <c r="B7" s="864"/>
      <c r="C7" s="864"/>
      <c r="D7" s="864"/>
      <c r="E7" s="864"/>
      <c r="F7" s="864"/>
      <c r="G7" s="864"/>
      <c r="H7" s="864"/>
      <c r="I7" s="864"/>
      <c r="J7" s="864"/>
    </row>
    <row r="8" spans="1:10">
      <c r="A8" s="864" t="s">
        <v>24</v>
      </c>
      <c r="B8" s="864"/>
      <c r="C8" s="864"/>
      <c r="D8" s="864"/>
      <c r="E8" s="864"/>
      <c r="F8" s="864"/>
      <c r="G8" s="864"/>
      <c r="H8" s="864"/>
      <c r="I8" s="864"/>
      <c r="J8" s="864"/>
    </row>
    <row r="9" spans="1:10">
      <c r="A9" s="881" t="s">
        <v>25</v>
      </c>
      <c r="B9" s="881"/>
      <c r="C9" s="881"/>
      <c r="D9" s="881"/>
      <c r="E9" s="881"/>
      <c r="F9" s="881"/>
      <c r="G9" s="881"/>
      <c r="H9" s="881"/>
      <c r="I9" s="881"/>
      <c r="J9" s="881"/>
    </row>
    <row r="10" spans="1:10">
      <c r="A10" s="599"/>
      <c r="B10" s="599"/>
      <c r="C10" s="599"/>
      <c r="E10" s="602"/>
      <c r="F10" s="602"/>
      <c r="G10" s="599"/>
      <c r="H10" s="599"/>
      <c r="I10" s="599"/>
      <c r="J10" s="599"/>
    </row>
    <row r="11" spans="1:10">
      <c r="A11" s="864" t="s">
        <v>4</v>
      </c>
      <c r="B11" s="864"/>
      <c r="C11" s="864"/>
      <c r="D11" s="864"/>
      <c r="E11" s="864"/>
      <c r="F11" s="864"/>
      <c r="G11" s="864"/>
      <c r="H11" s="864"/>
      <c r="I11" s="864"/>
      <c r="J11" s="864"/>
    </row>
    <row r="12" spans="1:10">
      <c r="A12" s="599"/>
      <c r="B12" s="599"/>
      <c r="C12" s="599"/>
      <c r="D12" s="599"/>
      <c r="E12" s="599"/>
      <c r="F12" s="599"/>
      <c r="G12" s="599"/>
      <c r="H12" s="599"/>
      <c r="I12" s="599"/>
      <c r="J12" s="599"/>
    </row>
    <row r="13" spans="1:10">
      <c r="A13" s="882" t="s">
        <v>313</v>
      </c>
      <c r="B13" s="882"/>
      <c r="C13" s="882"/>
      <c r="D13" s="882"/>
      <c r="G13" s="599"/>
      <c r="H13" s="601"/>
      <c r="I13" s="599"/>
      <c r="J13" s="599"/>
    </row>
    <row r="14" spans="1:10">
      <c r="A14" s="600"/>
      <c r="B14" s="600"/>
      <c r="C14" s="600"/>
      <c r="D14" s="600"/>
      <c r="G14" s="599"/>
      <c r="H14" s="599"/>
      <c r="I14" s="599"/>
      <c r="J14" s="599"/>
    </row>
    <row r="15" spans="1:10" ht="18.75" customHeight="1">
      <c r="A15" s="555" t="s">
        <v>314</v>
      </c>
      <c r="E15" s="883"/>
      <c r="F15" s="884"/>
      <c r="G15" s="598"/>
      <c r="I15" s="579"/>
      <c r="J15" s="579" t="s">
        <v>115</v>
      </c>
    </row>
    <row r="16" spans="1:10">
      <c r="A16" s="868" t="s">
        <v>315</v>
      </c>
      <c r="B16" s="868"/>
      <c r="C16" s="868"/>
      <c r="D16" s="869" t="s">
        <v>316</v>
      </c>
      <c r="E16" s="869" t="s">
        <v>317</v>
      </c>
      <c r="F16" s="597" t="s">
        <v>178</v>
      </c>
      <c r="G16" s="869" t="s">
        <v>318</v>
      </c>
      <c r="H16" s="868" t="s">
        <v>319</v>
      </c>
      <c r="I16" s="865" t="s">
        <v>178</v>
      </c>
      <c r="J16" s="865"/>
    </row>
    <row r="17" spans="1:13" s="595" customFormat="1" ht="183.6" customHeight="1">
      <c r="A17" s="868"/>
      <c r="B17" s="868"/>
      <c r="C17" s="868"/>
      <c r="D17" s="869"/>
      <c r="E17" s="869"/>
      <c r="F17" s="596" t="s">
        <v>320</v>
      </c>
      <c r="G17" s="869"/>
      <c r="H17" s="868"/>
      <c r="I17" s="578" t="s">
        <v>88</v>
      </c>
      <c r="J17" s="578" t="s">
        <v>89</v>
      </c>
    </row>
    <row r="18" spans="1:13">
      <c r="A18" s="866">
        <v>1</v>
      </c>
      <c r="B18" s="866"/>
      <c r="C18" s="866"/>
      <c r="D18" s="577">
        <v>2</v>
      </c>
      <c r="E18" s="577">
        <v>3</v>
      </c>
      <c r="F18" s="577">
        <v>4</v>
      </c>
      <c r="G18" s="577">
        <v>5</v>
      </c>
      <c r="H18" s="577">
        <v>6</v>
      </c>
      <c r="I18" s="577">
        <v>7</v>
      </c>
      <c r="J18" s="577">
        <v>8</v>
      </c>
    </row>
    <row r="19" spans="1:13">
      <c r="A19" s="867" t="s">
        <v>321</v>
      </c>
      <c r="B19" s="867"/>
      <c r="C19" s="574" t="s">
        <v>322</v>
      </c>
      <c r="D19" s="582">
        <v>273708176.06</v>
      </c>
      <c r="E19" s="582">
        <f>260109001.48</f>
        <v>260109001.47999999</v>
      </c>
      <c r="F19" s="582">
        <f>E19</f>
        <v>260109001.47999999</v>
      </c>
      <c r="G19" s="582">
        <v>0</v>
      </c>
      <c r="H19" s="581">
        <f>D19+F19+G19</f>
        <v>533817177.53999996</v>
      </c>
      <c r="I19" s="582">
        <v>41853000</v>
      </c>
      <c r="J19" s="582">
        <f>H19-I19</f>
        <v>491964177.53999996</v>
      </c>
      <c r="L19" s="879"/>
      <c r="M19" s="879"/>
    </row>
    <row r="20" spans="1:13" ht="15.75" customHeight="1">
      <c r="A20" s="867"/>
      <c r="B20" s="867"/>
      <c r="C20" s="574" t="s">
        <v>323</v>
      </c>
      <c r="D20" s="582">
        <f>D19</f>
        <v>273708176.06</v>
      </c>
      <c r="E20" s="582">
        <v>260109001.47999999</v>
      </c>
      <c r="F20" s="582">
        <f>F19</f>
        <v>260109001.47999999</v>
      </c>
      <c r="G20" s="582">
        <f>G19</f>
        <v>0</v>
      </c>
      <c r="H20" s="581">
        <f>D20+F20</f>
        <v>533817177.53999996</v>
      </c>
      <c r="I20" s="573">
        <f>I19</f>
        <v>41853000</v>
      </c>
      <c r="J20" s="573">
        <f>H20-I20</f>
        <v>491964177.53999996</v>
      </c>
    </row>
    <row r="21" spans="1:13">
      <c r="A21" s="867" t="s">
        <v>324</v>
      </c>
      <c r="B21" s="867"/>
      <c r="C21" s="574" t="s">
        <v>323</v>
      </c>
      <c r="D21" s="582">
        <f>D20</f>
        <v>273708176.06</v>
      </c>
      <c r="E21" s="582">
        <f>E20</f>
        <v>260109001.47999999</v>
      </c>
      <c r="F21" s="582">
        <f>F20</f>
        <v>260109001.47999999</v>
      </c>
      <c r="G21" s="582">
        <f>G20</f>
        <v>0</v>
      </c>
      <c r="H21" s="581">
        <f>H20</f>
        <v>533817177.53999996</v>
      </c>
      <c r="I21" s="573">
        <f>I20</f>
        <v>41853000</v>
      </c>
      <c r="J21" s="573">
        <f>J20</f>
        <v>491964177.53999996</v>
      </c>
    </row>
    <row r="22" spans="1:13" ht="15.6" customHeight="1">
      <c r="A22" s="867"/>
      <c r="B22" s="867"/>
      <c r="C22" s="574" t="s">
        <v>325</v>
      </c>
      <c r="D22" s="582">
        <v>0</v>
      </c>
      <c r="E22" s="582">
        <v>0</v>
      </c>
      <c r="F22" s="582">
        <v>0</v>
      </c>
      <c r="G22" s="582">
        <v>0</v>
      </c>
      <c r="H22" s="581">
        <f>F22</f>
        <v>0</v>
      </c>
      <c r="I22" s="573">
        <v>0</v>
      </c>
      <c r="J22" s="573">
        <f>H22</f>
        <v>0</v>
      </c>
    </row>
    <row r="23" spans="1:13" ht="15.75" customHeight="1">
      <c r="A23" s="880" t="s">
        <v>326</v>
      </c>
      <c r="B23" s="880"/>
      <c r="C23" s="880"/>
      <c r="D23" s="880"/>
      <c r="E23" s="880"/>
      <c r="F23" s="880"/>
      <c r="G23" s="880"/>
      <c r="H23" s="880"/>
      <c r="I23" s="880"/>
      <c r="J23" s="880"/>
    </row>
    <row r="24" spans="1:13" ht="15.75" customHeight="1">
      <c r="A24" s="555" t="s">
        <v>640</v>
      </c>
      <c r="G24" s="579"/>
    </row>
    <row r="25" spans="1:13">
      <c r="A25" s="594"/>
      <c r="G25" s="579"/>
      <c r="K25" s="584"/>
    </row>
    <row r="26" spans="1:13" ht="47.4" customHeight="1">
      <c r="A26" s="555" t="s">
        <v>327</v>
      </c>
      <c r="B26" s="593"/>
      <c r="C26" s="592"/>
      <c r="D26" s="591"/>
      <c r="E26" s="590"/>
      <c r="F26" s="590"/>
      <c r="G26" s="590"/>
      <c r="J26" s="579" t="s">
        <v>115</v>
      </c>
    </row>
    <row r="27" spans="1:13" ht="50.4" customHeight="1">
      <c r="A27" s="885" t="s">
        <v>328</v>
      </c>
      <c r="B27" s="886"/>
      <c r="C27" s="887"/>
      <c r="D27" s="888" t="s">
        <v>329</v>
      </c>
      <c r="E27" s="891" t="s">
        <v>178</v>
      </c>
      <c r="F27" s="892"/>
      <c r="G27" s="893" t="s">
        <v>330</v>
      </c>
      <c r="H27" s="894" t="s">
        <v>331</v>
      </c>
      <c r="I27" s="895"/>
      <c r="J27" s="893" t="s">
        <v>332</v>
      </c>
    </row>
    <row r="28" spans="1:13" ht="15.6" customHeight="1">
      <c r="A28" s="876" t="s">
        <v>333</v>
      </c>
      <c r="B28" s="876"/>
      <c r="C28" s="876"/>
      <c r="D28" s="889"/>
      <c r="E28" s="896" t="s">
        <v>334</v>
      </c>
      <c r="F28" s="896" t="s">
        <v>335</v>
      </c>
      <c r="G28" s="893"/>
      <c r="H28" s="876" t="s">
        <v>334</v>
      </c>
      <c r="I28" s="876" t="s">
        <v>335</v>
      </c>
      <c r="J28" s="893"/>
      <c r="K28" s="584"/>
    </row>
    <row r="29" spans="1:13">
      <c r="A29" s="589" t="s">
        <v>31</v>
      </c>
      <c r="B29" s="877" t="s">
        <v>121</v>
      </c>
      <c r="C29" s="878"/>
      <c r="D29" s="890"/>
      <c r="E29" s="897"/>
      <c r="F29" s="897"/>
      <c r="G29" s="893"/>
      <c r="H29" s="876"/>
      <c r="I29" s="876"/>
      <c r="J29" s="893"/>
      <c r="K29" s="584"/>
    </row>
    <row r="30" spans="1:13">
      <c r="A30" s="588">
        <v>1</v>
      </c>
      <c r="B30" s="898">
        <v>2</v>
      </c>
      <c r="C30" s="898"/>
      <c r="D30" s="588">
        <v>3</v>
      </c>
      <c r="E30" s="588">
        <v>4</v>
      </c>
      <c r="F30" s="588">
        <v>5</v>
      </c>
      <c r="G30" s="588">
        <v>6</v>
      </c>
      <c r="H30" s="588">
        <v>7</v>
      </c>
      <c r="I30" s="588">
        <v>8</v>
      </c>
      <c r="J30" s="588">
        <v>9</v>
      </c>
      <c r="K30" s="584"/>
    </row>
    <row r="31" spans="1:13" ht="31.95" customHeight="1">
      <c r="A31" s="899" t="s">
        <v>42</v>
      </c>
      <c r="B31" s="902" t="s">
        <v>336</v>
      </c>
      <c r="C31" s="903"/>
      <c r="D31" s="581">
        <f t="shared" ref="D31:D38" si="0">+E31+F31</f>
        <v>47261374.660000004</v>
      </c>
      <c r="E31" s="581">
        <f>+SUM(E32:E37)</f>
        <v>0</v>
      </c>
      <c r="F31" s="581">
        <f>+SUM(F32:F37)</f>
        <v>47261374.660000004</v>
      </c>
      <c r="G31" s="581">
        <f t="shared" ref="G31:G37" si="1">+H31+I31</f>
        <v>45777639.5</v>
      </c>
      <c r="H31" s="581">
        <f>+SUM(H32:H37)</f>
        <v>0</v>
      </c>
      <c r="I31" s="581">
        <f>+SUM(I32:I37)</f>
        <v>45777639.5</v>
      </c>
      <c r="J31" s="581">
        <f t="shared" ref="J31:J47" si="2">+D31-G31</f>
        <v>1483735.1600000039</v>
      </c>
      <c r="K31" s="584"/>
    </row>
    <row r="32" spans="1:13">
      <c r="A32" s="900"/>
      <c r="B32" s="904" t="s">
        <v>192</v>
      </c>
      <c r="C32" s="904"/>
      <c r="D32" s="582">
        <f t="shared" si="0"/>
        <v>15731846.870000001</v>
      </c>
      <c r="E32" s="582">
        <v>0</v>
      </c>
      <c r="F32" s="582">
        <v>15731846.870000001</v>
      </c>
      <c r="G32" s="582">
        <f t="shared" si="1"/>
        <v>15731846.869999999</v>
      </c>
      <c r="H32" s="582">
        <v>0</v>
      </c>
      <c r="I32" s="582">
        <v>15731846.869999999</v>
      </c>
      <c r="J32" s="582">
        <f t="shared" si="2"/>
        <v>0</v>
      </c>
      <c r="K32" s="584"/>
    </row>
    <row r="33" spans="1:11">
      <c r="A33" s="900"/>
      <c r="B33" s="904" t="s">
        <v>193</v>
      </c>
      <c r="C33" s="904"/>
      <c r="D33" s="582">
        <f t="shared" si="0"/>
        <v>8944570.7200000007</v>
      </c>
      <c r="E33" s="582">
        <v>0</v>
      </c>
      <c r="F33" s="582">
        <v>8944570.7200000007</v>
      </c>
      <c r="G33" s="582">
        <f t="shared" si="1"/>
        <v>8944570.7200000007</v>
      </c>
      <c r="H33" s="582">
        <v>0</v>
      </c>
      <c r="I33" s="582">
        <v>8944570.7200000007</v>
      </c>
      <c r="J33" s="582">
        <f t="shared" si="2"/>
        <v>0</v>
      </c>
      <c r="K33" s="584"/>
    </row>
    <row r="34" spans="1:11">
      <c r="A34" s="900"/>
      <c r="B34" s="904" t="s">
        <v>194</v>
      </c>
      <c r="C34" s="904"/>
      <c r="D34" s="582">
        <f t="shared" si="0"/>
        <v>8057286</v>
      </c>
      <c r="E34" s="582">
        <v>0</v>
      </c>
      <c r="F34" s="582">
        <v>8057286</v>
      </c>
      <c r="G34" s="582">
        <f t="shared" si="1"/>
        <v>8057286</v>
      </c>
      <c r="H34" s="582">
        <v>0</v>
      </c>
      <c r="I34" s="582">
        <v>8057286</v>
      </c>
      <c r="J34" s="582">
        <f t="shared" si="2"/>
        <v>0</v>
      </c>
      <c r="K34" s="584"/>
    </row>
    <row r="35" spans="1:11">
      <c r="A35" s="900"/>
      <c r="B35" s="904" t="s">
        <v>195</v>
      </c>
      <c r="C35" s="904"/>
      <c r="D35" s="582">
        <f t="shared" si="0"/>
        <v>6543912.3799999999</v>
      </c>
      <c r="E35" s="582">
        <v>0</v>
      </c>
      <c r="F35" s="582">
        <v>6543912.3799999999</v>
      </c>
      <c r="G35" s="582">
        <f t="shared" si="1"/>
        <v>6543912.3799999999</v>
      </c>
      <c r="H35" s="582">
        <v>0</v>
      </c>
      <c r="I35" s="582">
        <v>6543912.3799999999</v>
      </c>
      <c r="J35" s="582">
        <f t="shared" si="2"/>
        <v>0</v>
      </c>
      <c r="K35" s="584"/>
    </row>
    <row r="36" spans="1:11">
      <c r="A36" s="900"/>
      <c r="B36" s="905" t="s">
        <v>196</v>
      </c>
      <c r="C36" s="906"/>
      <c r="D36" s="582">
        <f t="shared" si="0"/>
        <v>6500023.5300000003</v>
      </c>
      <c r="E36" s="582">
        <v>0</v>
      </c>
      <c r="F36" s="582">
        <v>6500023.5300000003</v>
      </c>
      <c r="G36" s="582">
        <f t="shared" si="1"/>
        <v>6500023.5300000003</v>
      </c>
      <c r="H36" s="582">
        <v>0</v>
      </c>
      <c r="I36" s="582">
        <v>6500023.5300000003</v>
      </c>
      <c r="J36" s="582">
        <f t="shared" si="2"/>
        <v>0</v>
      </c>
      <c r="K36" s="584"/>
    </row>
    <row r="37" spans="1:11">
      <c r="A37" s="901"/>
      <c r="B37" s="905" t="s">
        <v>197</v>
      </c>
      <c r="C37" s="906"/>
      <c r="D37" s="582">
        <f t="shared" si="0"/>
        <v>1483735.16</v>
      </c>
      <c r="E37" s="582">
        <v>0</v>
      </c>
      <c r="F37" s="582">
        <v>1483735.16</v>
      </c>
      <c r="G37" s="582">
        <f t="shared" si="1"/>
        <v>0</v>
      </c>
      <c r="H37" s="582">
        <v>0</v>
      </c>
      <c r="I37" s="582">
        <v>0</v>
      </c>
      <c r="J37" s="582">
        <f t="shared" si="2"/>
        <v>1483735.16</v>
      </c>
      <c r="K37" s="584"/>
    </row>
    <row r="38" spans="1:11" ht="50.4" customHeight="1">
      <c r="A38" s="585" t="s">
        <v>48</v>
      </c>
      <c r="B38" s="907" t="s">
        <v>199</v>
      </c>
      <c r="C38" s="908"/>
      <c r="D38" s="581">
        <f t="shared" si="0"/>
        <v>25700000</v>
      </c>
      <c r="E38" s="581">
        <f>+SUM(E39)</f>
        <v>0</v>
      </c>
      <c r="F38" s="581">
        <f>+SUM(F39)</f>
        <v>25700000</v>
      </c>
      <c r="G38" s="581">
        <f>+SUM(G39)</f>
        <v>25700000</v>
      </c>
      <c r="H38" s="581">
        <f>+SUM(H39)</f>
        <v>0</v>
      </c>
      <c r="I38" s="581">
        <f>+SUM(I39)</f>
        <v>25700000</v>
      </c>
      <c r="J38" s="581">
        <f t="shared" si="2"/>
        <v>0</v>
      </c>
      <c r="K38" s="584"/>
    </row>
    <row r="39" spans="1:11" ht="49.2" customHeight="1">
      <c r="A39" s="899" t="s">
        <v>200</v>
      </c>
      <c r="B39" s="902" t="s">
        <v>201</v>
      </c>
      <c r="C39" s="903"/>
      <c r="D39" s="581">
        <f>+D40</f>
        <v>25700000</v>
      </c>
      <c r="E39" s="581">
        <f>+E40</f>
        <v>0</v>
      </c>
      <c r="F39" s="581">
        <f>+F40</f>
        <v>25700000</v>
      </c>
      <c r="G39" s="581">
        <f>+H39+I39</f>
        <v>25700000</v>
      </c>
      <c r="H39" s="581">
        <v>0</v>
      </c>
      <c r="I39" s="581">
        <f>+I40</f>
        <v>25700000</v>
      </c>
      <c r="J39" s="581">
        <f t="shared" si="2"/>
        <v>0</v>
      </c>
      <c r="K39" s="584"/>
    </row>
    <row r="40" spans="1:11">
      <c r="A40" s="901"/>
      <c r="B40" s="909" t="s">
        <v>193</v>
      </c>
      <c r="C40" s="909"/>
      <c r="D40" s="582">
        <f t="shared" ref="D40:D47" si="3">+E40+F40</f>
        <v>25700000</v>
      </c>
      <c r="E40" s="582">
        <v>0</v>
      </c>
      <c r="F40" s="582">
        <v>25700000</v>
      </c>
      <c r="G40" s="582">
        <f t="shared" ref="G40:G47" si="4">+H40+I40</f>
        <v>25700000</v>
      </c>
      <c r="H40" s="582">
        <v>0</v>
      </c>
      <c r="I40" s="582">
        <v>25700000</v>
      </c>
      <c r="J40" s="582">
        <f t="shared" si="2"/>
        <v>0</v>
      </c>
      <c r="K40" s="584"/>
    </row>
    <row r="41" spans="1:11" ht="31.95" customHeight="1">
      <c r="A41" s="899" t="s">
        <v>50</v>
      </c>
      <c r="B41" s="902" t="s">
        <v>208</v>
      </c>
      <c r="C41" s="903"/>
      <c r="D41" s="581">
        <f t="shared" si="3"/>
        <v>1572100</v>
      </c>
      <c r="E41" s="581">
        <f>+SUM(E42:E46)</f>
        <v>0</v>
      </c>
      <c r="F41" s="581">
        <f>+SUM(F42:F46)</f>
        <v>1572100</v>
      </c>
      <c r="G41" s="581">
        <f t="shared" si="4"/>
        <v>1572100</v>
      </c>
      <c r="H41" s="581">
        <f>+SUM(H42:H46)</f>
        <v>0</v>
      </c>
      <c r="I41" s="581">
        <f>+SUM(I42:I46)</f>
        <v>1572100</v>
      </c>
      <c r="J41" s="581">
        <f t="shared" si="2"/>
        <v>0</v>
      </c>
      <c r="K41" s="584"/>
    </row>
    <row r="42" spans="1:11">
      <c r="A42" s="900"/>
      <c r="B42" s="904" t="s">
        <v>192</v>
      </c>
      <c r="C42" s="904"/>
      <c r="D42" s="582">
        <f t="shared" si="3"/>
        <v>607400</v>
      </c>
      <c r="E42" s="582">
        <v>0</v>
      </c>
      <c r="F42" s="582">
        <v>607400</v>
      </c>
      <c r="G42" s="582">
        <f t="shared" si="4"/>
        <v>607400</v>
      </c>
      <c r="H42" s="582">
        <v>0</v>
      </c>
      <c r="I42" s="582">
        <v>607400</v>
      </c>
      <c r="J42" s="582">
        <f t="shared" si="2"/>
        <v>0</v>
      </c>
      <c r="K42" s="584"/>
    </row>
    <row r="43" spans="1:11">
      <c r="A43" s="900"/>
      <c r="B43" s="904" t="s">
        <v>193</v>
      </c>
      <c r="C43" s="904"/>
      <c r="D43" s="582">
        <f t="shared" si="3"/>
        <v>318600</v>
      </c>
      <c r="E43" s="582">
        <v>0</v>
      </c>
      <c r="F43" s="582">
        <v>318600</v>
      </c>
      <c r="G43" s="582">
        <f t="shared" si="4"/>
        <v>318600</v>
      </c>
      <c r="H43" s="582">
        <v>0</v>
      </c>
      <c r="I43" s="582">
        <v>318600</v>
      </c>
      <c r="J43" s="582">
        <f t="shared" si="2"/>
        <v>0</v>
      </c>
      <c r="K43" s="584"/>
    </row>
    <row r="44" spans="1:11">
      <c r="A44" s="900"/>
      <c r="B44" s="904" t="s">
        <v>194</v>
      </c>
      <c r="C44" s="904"/>
      <c r="D44" s="582">
        <f t="shared" si="3"/>
        <v>428600</v>
      </c>
      <c r="E44" s="582">
        <v>0</v>
      </c>
      <c r="F44" s="582">
        <v>428600</v>
      </c>
      <c r="G44" s="582">
        <f t="shared" si="4"/>
        <v>428600</v>
      </c>
      <c r="H44" s="582">
        <v>0</v>
      </c>
      <c r="I44" s="582">
        <v>428600</v>
      </c>
      <c r="J44" s="582">
        <f t="shared" si="2"/>
        <v>0</v>
      </c>
      <c r="K44" s="584"/>
    </row>
    <row r="45" spans="1:11">
      <c r="A45" s="900"/>
      <c r="B45" s="904" t="s">
        <v>195</v>
      </c>
      <c r="C45" s="904"/>
      <c r="D45" s="582">
        <f t="shared" si="3"/>
        <v>109800</v>
      </c>
      <c r="E45" s="582">
        <v>0</v>
      </c>
      <c r="F45" s="582">
        <v>109800</v>
      </c>
      <c r="G45" s="582">
        <f t="shared" si="4"/>
        <v>109800</v>
      </c>
      <c r="H45" s="582">
        <v>0</v>
      </c>
      <c r="I45" s="582">
        <v>109800</v>
      </c>
      <c r="J45" s="582">
        <f t="shared" si="2"/>
        <v>0</v>
      </c>
      <c r="K45" s="584"/>
    </row>
    <row r="46" spans="1:11">
      <c r="A46" s="900"/>
      <c r="B46" s="905" t="s">
        <v>196</v>
      </c>
      <c r="C46" s="906"/>
      <c r="D46" s="582">
        <f t="shared" si="3"/>
        <v>107700</v>
      </c>
      <c r="E46" s="582">
        <v>0</v>
      </c>
      <c r="F46" s="582">
        <v>107700</v>
      </c>
      <c r="G46" s="582">
        <f t="shared" si="4"/>
        <v>107700</v>
      </c>
      <c r="H46" s="582">
        <v>0</v>
      </c>
      <c r="I46" s="582">
        <v>107700</v>
      </c>
      <c r="J46" s="582">
        <f t="shared" si="2"/>
        <v>0</v>
      </c>
      <c r="K46" s="584"/>
    </row>
    <row r="47" spans="1:11">
      <c r="A47" s="587" t="s">
        <v>52</v>
      </c>
      <c r="B47" s="902" t="s">
        <v>210</v>
      </c>
      <c r="C47" s="903"/>
      <c r="D47" s="581">
        <f t="shared" si="3"/>
        <v>300000</v>
      </c>
      <c r="E47" s="581">
        <v>0</v>
      </c>
      <c r="F47" s="581">
        <v>300000</v>
      </c>
      <c r="G47" s="581">
        <f t="shared" si="4"/>
        <v>299997.78999999998</v>
      </c>
      <c r="H47" s="581">
        <v>0</v>
      </c>
      <c r="I47" s="581">
        <v>299997.78999999998</v>
      </c>
      <c r="J47" s="581">
        <f t="shared" si="2"/>
        <v>2.2100000000209548</v>
      </c>
      <c r="K47" s="584"/>
    </row>
    <row r="48" spans="1:11" ht="48" customHeight="1">
      <c r="A48" s="586" t="s">
        <v>73</v>
      </c>
      <c r="B48" s="902" t="s">
        <v>211</v>
      </c>
      <c r="C48" s="903"/>
      <c r="D48" s="581">
        <f t="shared" ref="D48:J48" si="5">+D49+D55+D61+D73+D79+D91+D97+D104+D81+D67</f>
        <v>33165022.420000002</v>
      </c>
      <c r="E48" s="581">
        <f t="shared" si="5"/>
        <v>0</v>
      </c>
      <c r="F48" s="581">
        <f t="shared" si="5"/>
        <v>33165022.420000002</v>
      </c>
      <c r="G48" s="581">
        <f t="shared" si="5"/>
        <v>29545895.050000004</v>
      </c>
      <c r="H48" s="581">
        <f t="shared" si="5"/>
        <v>0</v>
      </c>
      <c r="I48" s="581">
        <f t="shared" si="5"/>
        <v>29545895.050000004</v>
      </c>
      <c r="J48" s="581">
        <f t="shared" si="5"/>
        <v>3619127.3699999992</v>
      </c>
    </row>
    <row r="49" spans="1:11" ht="46.95" customHeight="1">
      <c r="A49" s="899" t="s">
        <v>212</v>
      </c>
      <c r="B49" s="902" t="s">
        <v>213</v>
      </c>
      <c r="C49" s="903"/>
      <c r="D49" s="581">
        <f t="shared" ref="D49:D80" si="6">+E49+F49</f>
        <v>93500</v>
      </c>
      <c r="E49" s="581">
        <f>+SUM(E50:E54)</f>
        <v>0</v>
      </c>
      <c r="F49" s="581">
        <f>+SUM(F50:F54)</f>
        <v>93500</v>
      </c>
      <c r="G49" s="581">
        <f t="shared" ref="G49:G78" si="7">+H49+I49</f>
        <v>93500</v>
      </c>
      <c r="H49" s="581">
        <f>+SUM(H50:H54)</f>
        <v>0</v>
      </c>
      <c r="I49" s="581">
        <f>+SUM(I50:I54)</f>
        <v>93500</v>
      </c>
      <c r="J49" s="581">
        <f t="shared" ref="J49:J80" si="8">+D49-G49</f>
        <v>0</v>
      </c>
      <c r="K49" s="584"/>
    </row>
    <row r="50" spans="1:11">
      <c r="A50" s="900"/>
      <c r="B50" s="904" t="s">
        <v>192</v>
      </c>
      <c r="C50" s="904"/>
      <c r="D50" s="582">
        <f t="shared" si="6"/>
        <v>31600</v>
      </c>
      <c r="E50" s="582">
        <v>0</v>
      </c>
      <c r="F50" s="582">
        <v>31600</v>
      </c>
      <c r="G50" s="582">
        <f t="shared" si="7"/>
        <v>31600</v>
      </c>
      <c r="H50" s="582">
        <v>0</v>
      </c>
      <c r="I50" s="582">
        <v>31600</v>
      </c>
      <c r="J50" s="582">
        <f t="shared" si="8"/>
        <v>0</v>
      </c>
      <c r="K50" s="584"/>
    </row>
    <row r="51" spans="1:11">
      <c r="A51" s="900"/>
      <c r="B51" s="904" t="s">
        <v>193</v>
      </c>
      <c r="C51" s="904"/>
      <c r="D51" s="582">
        <f t="shared" si="6"/>
        <v>30000</v>
      </c>
      <c r="E51" s="582">
        <v>0</v>
      </c>
      <c r="F51" s="582">
        <v>30000</v>
      </c>
      <c r="G51" s="582">
        <f t="shared" si="7"/>
        <v>30000</v>
      </c>
      <c r="H51" s="582">
        <v>0</v>
      </c>
      <c r="I51" s="582">
        <v>30000</v>
      </c>
      <c r="J51" s="582">
        <f t="shared" si="8"/>
        <v>0</v>
      </c>
      <c r="K51" s="584"/>
    </row>
    <row r="52" spans="1:11">
      <c r="A52" s="900"/>
      <c r="B52" s="904" t="s">
        <v>194</v>
      </c>
      <c r="C52" s="904"/>
      <c r="D52" s="582">
        <f t="shared" si="6"/>
        <v>11200</v>
      </c>
      <c r="E52" s="582">
        <v>0</v>
      </c>
      <c r="F52" s="582">
        <v>11200</v>
      </c>
      <c r="G52" s="582">
        <f t="shared" si="7"/>
        <v>11200</v>
      </c>
      <c r="H52" s="582">
        <v>0</v>
      </c>
      <c r="I52" s="582">
        <v>11200</v>
      </c>
      <c r="J52" s="582">
        <f t="shared" si="8"/>
        <v>0</v>
      </c>
      <c r="K52" s="584"/>
    </row>
    <row r="53" spans="1:11">
      <c r="A53" s="900"/>
      <c r="B53" s="904" t="s">
        <v>195</v>
      </c>
      <c r="C53" s="904"/>
      <c r="D53" s="582">
        <f t="shared" si="6"/>
        <v>11300</v>
      </c>
      <c r="E53" s="582">
        <v>0</v>
      </c>
      <c r="F53" s="582">
        <v>11300</v>
      </c>
      <c r="G53" s="582">
        <f t="shared" si="7"/>
        <v>11300</v>
      </c>
      <c r="H53" s="582">
        <v>0</v>
      </c>
      <c r="I53" s="582">
        <v>11300</v>
      </c>
      <c r="J53" s="582">
        <f t="shared" si="8"/>
        <v>0</v>
      </c>
      <c r="K53" s="584"/>
    </row>
    <row r="54" spans="1:11">
      <c r="A54" s="900"/>
      <c r="B54" s="905" t="s">
        <v>196</v>
      </c>
      <c r="C54" s="906"/>
      <c r="D54" s="582">
        <f t="shared" si="6"/>
        <v>9400</v>
      </c>
      <c r="E54" s="582">
        <v>0</v>
      </c>
      <c r="F54" s="582">
        <v>9400</v>
      </c>
      <c r="G54" s="582">
        <f t="shared" si="7"/>
        <v>9400</v>
      </c>
      <c r="H54" s="582">
        <v>0</v>
      </c>
      <c r="I54" s="582">
        <v>9400</v>
      </c>
      <c r="J54" s="582">
        <f t="shared" si="8"/>
        <v>0</v>
      </c>
      <c r="K54" s="584"/>
    </row>
    <row r="55" spans="1:11" ht="46.95" customHeight="1">
      <c r="A55" s="899" t="s">
        <v>214</v>
      </c>
      <c r="B55" s="902" t="s">
        <v>215</v>
      </c>
      <c r="C55" s="903"/>
      <c r="D55" s="581">
        <f t="shared" si="6"/>
        <v>68900</v>
      </c>
      <c r="E55" s="581">
        <f>+SUM(E56:E60)</f>
        <v>0</v>
      </c>
      <c r="F55" s="581">
        <f>+SUM(F56:F60)</f>
        <v>68900</v>
      </c>
      <c r="G55" s="581">
        <f t="shared" si="7"/>
        <v>68900</v>
      </c>
      <c r="H55" s="581">
        <f>+SUM(H56:H60)</f>
        <v>0</v>
      </c>
      <c r="I55" s="581">
        <f>+SUM(I56:I60)</f>
        <v>68900</v>
      </c>
      <c r="J55" s="581">
        <f t="shared" si="8"/>
        <v>0</v>
      </c>
      <c r="K55" s="584"/>
    </row>
    <row r="56" spans="1:11">
      <c r="A56" s="900"/>
      <c r="B56" s="904" t="s">
        <v>192</v>
      </c>
      <c r="C56" s="904"/>
      <c r="D56" s="582">
        <f t="shared" si="6"/>
        <v>21300</v>
      </c>
      <c r="E56" s="582">
        <v>0</v>
      </c>
      <c r="F56" s="582">
        <v>21300</v>
      </c>
      <c r="G56" s="582">
        <f t="shared" si="7"/>
        <v>21300</v>
      </c>
      <c r="H56" s="582">
        <v>0</v>
      </c>
      <c r="I56" s="582">
        <v>21300</v>
      </c>
      <c r="J56" s="582">
        <f t="shared" si="8"/>
        <v>0</v>
      </c>
      <c r="K56" s="584"/>
    </row>
    <row r="57" spans="1:11">
      <c r="A57" s="900"/>
      <c r="B57" s="904" t="s">
        <v>193</v>
      </c>
      <c r="C57" s="904"/>
      <c r="D57" s="582">
        <f t="shared" si="6"/>
        <v>18800</v>
      </c>
      <c r="E57" s="582">
        <v>0</v>
      </c>
      <c r="F57" s="582">
        <v>18800</v>
      </c>
      <c r="G57" s="582">
        <f t="shared" si="7"/>
        <v>18800</v>
      </c>
      <c r="H57" s="582">
        <v>0</v>
      </c>
      <c r="I57" s="582">
        <v>18800</v>
      </c>
      <c r="J57" s="582">
        <f t="shared" si="8"/>
        <v>0</v>
      </c>
      <c r="K57" s="584"/>
    </row>
    <row r="58" spans="1:11">
      <c r="A58" s="900"/>
      <c r="B58" s="904" t="s">
        <v>194</v>
      </c>
      <c r="C58" s="904"/>
      <c r="D58" s="582">
        <f t="shared" si="6"/>
        <v>10000</v>
      </c>
      <c r="E58" s="582">
        <v>0</v>
      </c>
      <c r="F58" s="582">
        <v>10000</v>
      </c>
      <c r="G58" s="582">
        <f t="shared" si="7"/>
        <v>10000</v>
      </c>
      <c r="H58" s="582">
        <v>0</v>
      </c>
      <c r="I58" s="582">
        <v>10000</v>
      </c>
      <c r="J58" s="582">
        <f t="shared" si="8"/>
        <v>0</v>
      </c>
      <c r="K58" s="584"/>
    </row>
    <row r="59" spans="1:11">
      <c r="A59" s="900"/>
      <c r="B59" s="904" t="s">
        <v>195</v>
      </c>
      <c r="C59" s="904"/>
      <c r="D59" s="582">
        <f t="shared" si="6"/>
        <v>9900</v>
      </c>
      <c r="E59" s="582">
        <v>0</v>
      </c>
      <c r="F59" s="582">
        <v>9900</v>
      </c>
      <c r="G59" s="582">
        <f t="shared" si="7"/>
        <v>9900</v>
      </c>
      <c r="H59" s="582">
        <v>0</v>
      </c>
      <c r="I59" s="582">
        <v>9900</v>
      </c>
      <c r="J59" s="582">
        <f t="shared" si="8"/>
        <v>0</v>
      </c>
      <c r="K59" s="584"/>
    </row>
    <row r="60" spans="1:11">
      <c r="A60" s="900"/>
      <c r="B60" s="905" t="s">
        <v>196</v>
      </c>
      <c r="C60" s="906"/>
      <c r="D60" s="582">
        <f t="shared" si="6"/>
        <v>8900</v>
      </c>
      <c r="E60" s="582">
        <v>0</v>
      </c>
      <c r="F60" s="582">
        <v>8900</v>
      </c>
      <c r="G60" s="582">
        <f t="shared" si="7"/>
        <v>8900</v>
      </c>
      <c r="H60" s="582">
        <v>0</v>
      </c>
      <c r="I60" s="582">
        <v>8900</v>
      </c>
      <c r="J60" s="582">
        <f t="shared" si="8"/>
        <v>0</v>
      </c>
      <c r="K60" s="584"/>
    </row>
    <row r="61" spans="1:11" ht="62.4" customHeight="1">
      <c r="A61" s="899" t="s">
        <v>216</v>
      </c>
      <c r="B61" s="902" t="s">
        <v>217</v>
      </c>
      <c r="C61" s="903"/>
      <c r="D61" s="581">
        <f t="shared" si="6"/>
        <v>170000</v>
      </c>
      <c r="E61" s="581">
        <f>+SUM(E62:E66)</f>
        <v>0</v>
      </c>
      <c r="F61" s="581">
        <f>+SUM(F62:F66)</f>
        <v>170000</v>
      </c>
      <c r="G61" s="581">
        <f t="shared" si="7"/>
        <v>170000</v>
      </c>
      <c r="H61" s="581">
        <f>+SUM(H62:H66)</f>
        <v>0</v>
      </c>
      <c r="I61" s="581">
        <f>+SUM(I62:I66)</f>
        <v>170000</v>
      </c>
      <c r="J61" s="581">
        <f t="shared" si="8"/>
        <v>0</v>
      </c>
      <c r="K61" s="584"/>
    </row>
    <row r="62" spans="1:11">
      <c r="A62" s="900"/>
      <c r="B62" s="904" t="s">
        <v>192</v>
      </c>
      <c r="C62" s="904"/>
      <c r="D62" s="582">
        <f t="shared" si="6"/>
        <v>57400</v>
      </c>
      <c r="E62" s="582">
        <v>0</v>
      </c>
      <c r="F62" s="582">
        <v>57400</v>
      </c>
      <c r="G62" s="582">
        <f t="shared" si="7"/>
        <v>57400</v>
      </c>
      <c r="H62" s="582">
        <v>0</v>
      </c>
      <c r="I62" s="582">
        <v>57400</v>
      </c>
      <c r="J62" s="582">
        <f t="shared" si="8"/>
        <v>0</v>
      </c>
      <c r="K62" s="584"/>
    </row>
    <row r="63" spans="1:11">
      <c r="A63" s="900"/>
      <c r="B63" s="904" t="s">
        <v>193</v>
      </c>
      <c r="C63" s="904"/>
      <c r="D63" s="582">
        <f t="shared" si="6"/>
        <v>37900</v>
      </c>
      <c r="E63" s="582">
        <v>0</v>
      </c>
      <c r="F63" s="582">
        <v>37900</v>
      </c>
      <c r="G63" s="582">
        <f t="shared" si="7"/>
        <v>37900</v>
      </c>
      <c r="H63" s="582">
        <v>0</v>
      </c>
      <c r="I63" s="582">
        <v>37900</v>
      </c>
      <c r="J63" s="582">
        <f t="shared" si="8"/>
        <v>0</v>
      </c>
      <c r="K63" s="584"/>
    </row>
    <row r="64" spans="1:11">
      <c r="A64" s="900"/>
      <c r="B64" s="904" t="s">
        <v>194</v>
      </c>
      <c r="C64" s="904"/>
      <c r="D64" s="582">
        <f t="shared" si="6"/>
        <v>27400</v>
      </c>
      <c r="E64" s="582">
        <v>0</v>
      </c>
      <c r="F64" s="582">
        <v>27400</v>
      </c>
      <c r="G64" s="582">
        <f t="shared" si="7"/>
        <v>27400</v>
      </c>
      <c r="H64" s="582">
        <v>0</v>
      </c>
      <c r="I64" s="582">
        <v>27400</v>
      </c>
      <c r="J64" s="582">
        <f t="shared" si="8"/>
        <v>0</v>
      </c>
      <c r="K64" s="584"/>
    </row>
    <row r="65" spans="1:11">
      <c r="A65" s="900"/>
      <c r="B65" s="904" t="s">
        <v>195</v>
      </c>
      <c r="C65" s="904"/>
      <c r="D65" s="582">
        <f t="shared" si="6"/>
        <v>25500</v>
      </c>
      <c r="E65" s="582">
        <v>0</v>
      </c>
      <c r="F65" s="582">
        <v>25500</v>
      </c>
      <c r="G65" s="582">
        <f t="shared" si="7"/>
        <v>25500</v>
      </c>
      <c r="H65" s="582">
        <v>0</v>
      </c>
      <c r="I65" s="582">
        <v>25500</v>
      </c>
      <c r="J65" s="582">
        <f t="shared" si="8"/>
        <v>0</v>
      </c>
      <c r="K65" s="584"/>
    </row>
    <row r="66" spans="1:11">
      <c r="A66" s="900"/>
      <c r="B66" s="905" t="s">
        <v>196</v>
      </c>
      <c r="C66" s="906"/>
      <c r="D66" s="582">
        <f t="shared" si="6"/>
        <v>21800</v>
      </c>
      <c r="E66" s="582">
        <v>0</v>
      </c>
      <c r="F66" s="582">
        <v>21800</v>
      </c>
      <c r="G66" s="582">
        <f t="shared" si="7"/>
        <v>21800</v>
      </c>
      <c r="H66" s="582">
        <v>0</v>
      </c>
      <c r="I66" s="582">
        <v>21800</v>
      </c>
      <c r="J66" s="582">
        <f t="shared" si="8"/>
        <v>0</v>
      </c>
      <c r="K66" s="584"/>
    </row>
    <row r="67" spans="1:11" ht="47.4" customHeight="1">
      <c r="A67" s="899" t="s">
        <v>218</v>
      </c>
      <c r="B67" s="902" t="s">
        <v>219</v>
      </c>
      <c r="C67" s="903"/>
      <c r="D67" s="581">
        <f t="shared" si="6"/>
        <v>35700</v>
      </c>
      <c r="E67" s="581">
        <f>+SUM(E68:E72)</f>
        <v>0</v>
      </c>
      <c r="F67" s="581">
        <f>+SUM(F68:F72)</f>
        <v>35700</v>
      </c>
      <c r="G67" s="581">
        <f t="shared" si="7"/>
        <v>35700</v>
      </c>
      <c r="H67" s="581">
        <f>+SUM(H68:H72)</f>
        <v>0</v>
      </c>
      <c r="I67" s="581">
        <f>+SUM(I68:I72)</f>
        <v>35700</v>
      </c>
      <c r="J67" s="581">
        <f t="shared" si="8"/>
        <v>0</v>
      </c>
      <c r="K67" s="584"/>
    </row>
    <row r="68" spans="1:11">
      <c r="A68" s="900"/>
      <c r="B68" s="904" t="s">
        <v>192</v>
      </c>
      <c r="C68" s="904"/>
      <c r="D68" s="582">
        <f t="shared" si="6"/>
        <v>11500</v>
      </c>
      <c r="E68" s="582">
        <v>0</v>
      </c>
      <c r="F68" s="582">
        <v>11500</v>
      </c>
      <c r="G68" s="582">
        <f t="shared" si="7"/>
        <v>11500</v>
      </c>
      <c r="H68" s="582">
        <v>0</v>
      </c>
      <c r="I68" s="582">
        <v>11500</v>
      </c>
      <c r="J68" s="582">
        <f t="shared" si="8"/>
        <v>0</v>
      </c>
      <c r="K68" s="584"/>
    </row>
    <row r="69" spans="1:11">
      <c r="A69" s="900"/>
      <c r="B69" s="904" t="s">
        <v>193</v>
      </c>
      <c r="C69" s="904"/>
      <c r="D69" s="582">
        <f t="shared" si="6"/>
        <v>7500</v>
      </c>
      <c r="E69" s="582">
        <v>0</v>
      </c>
      <c r="F69" s="582">
        <v>7500</v>
      </c>
      <c r="G69" s="582">
        <f t="shared" si="7"/>
        <v>7500</v>
      </c>
      <c r="H69" s="582">
        <v>0</v>
      </c>
      <c r="I69" s="582">
        <v>7500</v>
      </c>
      <c r="J69" s="582">
        <f t="shared" si="8"/>
        <v>0</v>
      </c>
      <c r="K69" s="584"/>
    </row>
    <row r="70" spans="1:11">
      <c r="A70" s="900"/>
      <c r="B70" s="904" t="s">
        <v>194</v>
      </c>
      <c r="C70" s="904"/>
      <c r="D70" s="582">
        <f t="shared" si="6"/>
        <v>5800</v>
      </c>
      <c r="E70" s="582">
        <v>0</v>
      </c>
      <c r="F70" s="582">
        <v>5800</v>
      </c>
      <c r="G70" s="582">
        <f t="shared" si="7"/>
        <v>5800</v>
      </c>
      <c r="H70" s="582">
        <v>0</v>
      </c>
      <c r="I70" s="582">
        <v>5800</v>
      </c>
      <c r="J70" s="582">
        <f t="shared" si="8"/>
        <v>0</v>
      </c>
      <c r="K70" s="584"/>
    </row>
    <row r="71" spans="1:11">
      <c r="A71" s="900"/>
      <c r="B71" s="904" t="s">
        <v>195</v>
      </c>
      <c r="C71" s="904"/>
      <c r="D71" s="582">
        <f t="shared" si="6"/>
        <v>5800</v>
      </c>
      <c r="E71" s="582">
        <v>0</v>
      </c>
      <c r="F71" s="582">
        <v>5800</v>
      </c>
      <c r="G71" s="582">
        <f t="shared" si="7"/>
        <v>5800</v>
      </c>
      <c r="H71" s="582">
        <v>0</v>
      </c>
      <c r="I71" s="582">
        <v>5800</v>
      </c>
      <c r="J71" s="582">
        <f t="shared" si="8"/>
        <v>0</v>
      </c>
      <c r="K71" s="584"/>
    </row>
    <row r="72" spans="1:11">
      <c r="A72" s="900"/>
      <c r="B72" s="905" t="s">
        <v>196</v>
      </c>
      <c r="C72" s="906"/>
      <c r="D72" s="582">
        <f t="shared" si="6"/>
        <v>5100</v>
      </c>
      <c r="E72" s="582">
        <v>0</v>
      </c>
      <c r="F72" s="582">
        <v>5100</v>
      </c>
      <c r="G72" s="582">
        <f t="shared" si="7"/>
        <v>5100</v>
      </c>
      <c r="H72" s="582">
        <v>0</v>
      </c>
      <c r="I72" s="582">
        <v>5100</v>
      </c>
      <c r="J72" s="582">
        <f t="shared" si="8"/>
        <v>0</v>
      </c>
      <c r="K72" s="584"/>
    </row>
    <row r="73" spans="1:11" ht="47.4" customHeight="1">
      <c r="A73" s="899" t="s">
        <v>220</v>
      </c>
      <c r="B73" s="902" t="s">
        <v>221</v>
      </c>
      <c r="C73" s="903"/>
      <c r="D73" s="581">
        <f t="shared" si="6"/>
        <v>78700</v>
      </c>
      <c r="E73" s="581">
        <f>+SUM(E74:E78)</f>
        <v>0</v>
      </c>
      <c r="F73" s="581">
        <f>+SUM(F74:F78)</f>
        <v>78700</v>
      </c>
      <c r="G73" s="581">
        <f t="shared" si="7"/>
        <v>78700</v>
      </c>
      <c r="H73" s="581">
        <f>+SUM(H74:H78)</f>
        <v>0</v>
      </c>
      <c r="I73" s="581">
        <f>+SUM(I74:I78)</f>
        <v>78700</v>
      </c>
      <c r="J73" s="581">
        <f t="shared" si="8"/>
        <v>0</v>
      </c>
      <c r="K73" s="584"/>
    </row>
    <row r="74" spans="1:11">
      <c r="A74" s="900"/>
      <c r="B74" s="905" t="s">
        <v>192</v>
      </c>
      <c r="C74" s="906"/>
      <c r="D74" s="582">
        <f t="shared" si="6"/>
        <v>25900</v>
      </c>
      <c r="E74" s="582">
        <v>0</v>
      </c>
      <c r="F74" s="582">
        <v>25900</v>
      </c>
      <c r="G74" s="582">
        <f t="shared" si="7"/>
        <v>25900</v>
      </c>
      <c r="H74" s="582">
        <v>0</v>
      </c>
      <c r="I74" s="582">
        <v>25900</v>
      </c>
      <c r="J74" s="582">
        <f t="shared" si="8"/>
        <v>0</v>
      </c>
      <c r="K74" s="584"/>
    </row>
    <row r="75" spans="1:11">
      <c r="A75" s="900"/>
      <c r="B75" s="905" t="s">
        <v>193</v>
      </c>
      <c r="C75" s="906"/>
      <c r="D75" s="582">
        <f t="shared" si="6"/>
        <v>17100</v>
      </c>
      <c r="E75" s="582">
        <v>0</v>
      </c>
      <c r="F75" s="582">
        <v>17100</v>
      </c>
      <c r="G75" s="582">
        <f t="shared" si="7"/>
        <v>17100</v>
      </c>
      <c r="H75" s="582">
        <v>0</v>
      </c>
      <c r="I75" s="582">
        <v>17100</v>
      </c>
      <c r="J75" s="582">
        <f t="shared" si="8"/>
        <v>0</v>
      </c>
      <c r="K75" s="584"/>
    </row>
    <row r="76" spans="1:11">
      <c r="A76" s="900"/>
      <c r="B76" s="905" t="s">
        <v>194</v>
      </c>
      <c r="C76" s="906"/>
      <c r="D76" s="582">
        <f t="shared" si="6"/>
        <v>12300</v>
      </c>
      <c r="E76" s="582">
        <v>0</v>
      </c>
      <c r="F76" s="582">
        <v>12300</v>
      </c>
      <c r="G76" s="582">
        <f t="shared" si="7"/>
        <v>12300</v>
      </c>
      <c r="H76" s="582">
        <v>0</v>
      </c>
      <c r="I76" s="582">
        <v>12300</v>
      </c>
      <c r="J76" s="582">
        <f t="shared" si="8"/>
        <v>0</v>
      </c>
      <c r="K76" s="584"/>
    </row>
    <row r="77" spans="1:11">
      <c r="A77" s="900"/>
      <c r="B77" s="905" t="s">
        <v>195</v>
      </c>
      <c r="C77" s="906"/>
      <c r="D77" s="582">
        <f t="shared" si="6"/>
        <v>12400</v>
      </c>
      <c r="E77" s="582">
        <v>0</v>
      </c>
      <c r="F77" s="582">
        <v>12400</v>
      </c>
      <c r="G77" s="582">
        <f t="shared" si="7"/>
        <v>12400</v>
      </c>
      <c r="H77" s="582">
        <v>0</v>
      </c>
      <c r="I77" s="582">
        <v>12400</v>
      </c>
      <c r="J77" s="582">
        <f t="shared" si="8"/>
        <v>0</v>
      </c>
      <c r="K77" s="584"/>
    </row>
    <row r="78" spans="1:11">
      <c r="A78" s="901"/>
      <c r="B78" s="905" t="s">
        <v>196</v>
      </c>
      <c r="C78" s="906"/>
      <c r="D78" s="582">
        <f t="shared" si="6"/>
        <v>11000</v>
      </c>
      <c r="E78" s="582">
        <v>0</v>
      </c>
      <c r="F78" s="582">
        <v>11000</v>
      </c>
      <c r="G78" s="582">
        <f t="shared" si="7"/>
        <v>11000</v>
      </c>
      <c r="H78" s="582">
        <v>0</v>
      </c>
      <c r="I78" s="582">
        <v>11000</v>
      </c>
      <c r="J78" s="582">
        <f t="shared" si="8"/>
        <v>0</v>
      </c>
      <c r="K78" s="584"/>
    </row>
    <row r="79" spans="1:11" ht="65.400000000000006" customHeight="1">
      <c r="A79" s="585" t="s">
        <v>222</v>
      </c>
      <c r="B79" s="907" t="s">
        <v>337</v>
      </c>
      <c r="C79" s="908"/>
      <c r="D79" s="581">
        <f t="shared" si="6"/>
        <v>14000000</v>
      </c>
      <c r="E79" s="581">
        <f>+SUM(E80)</f>
        <v>0</v>
      </c>
      <c r="F79" s="581">
        <f>+SUM(F80)</f>
        <v>14000000</v>
      </c>
      <c r="G79" s="581">
        <f>+SUM(G80)</f>
        <v>13999986.710000001</v>
      </c>
      <c r="H79" s="581">
        <f>+SUM(H80)</f>
        <v>0</v>
      </c>
      <c r="I79" s="581">
        <f>+SUM(I80)</f>
        <v>13999986.710000001</v>
      </c>
      <c r="J79" s="581">
        <f t="shared" si="8"/>
        <v>13.28999999910593</v>
      </c>
      <c r="K79" s="584"/>
    </row>
    <row r="80" spans="1:11" ht="49.2" customHeight="1">
      <c r="A80" s="587" t="s">
        <v>226</v>
      </c>
      <c r="B80" s="902" t="s">
        <v>227</v>
      </c>
      <c r="C80" s="903"/>
      <c r="D80" s="582">
        <f t="shared" si="6"/>
        <v>14000000</v>
      </c>
      <c r="E80" s="582">
        <v>0</v>
      </c>
      <c r="F80" s="582">
        <v>14000000</v>
      </c>
      <c r="G80" s="582">
        <f>+H80+I80</f>
        <v>13999986.710000001</v>
      </c>
      <c r="H80" s="582">
        <v>0</v>
      </c>
      <c r="I80" s="582">
        <v>13999986.710000001</v>
      </c>
      <c r="J80" s="582">
        <f t="shared" si="8"/>
        <v>13.28999999910593</v>
      </c>
      <c r="K80" s="584"/>
    </row>
    <row r="81" spans="1:11" ht="49.2" customHeight="1">
      <c r="A81" s="587" t="s">
        <v>228</v>
      </c>
      <c r="B81" s="902" t="s">
        <v>229</v>
      </c>
      <c r="C81" s="903"/>
      <c r="D81" s="581">
        <f t="shared" ref="D81:J81" si="9">+D82+D85</f>
        <v>546622.41999999993</v>
      </c>
      <c r="E81" s="581">
        <f t="shared" si="9"/>
        <v>0</v>
      </c>
      <c r="F81" s="581">
        <f t="shared" si="9"/>
        <v>546622.41999999993</v>
      </c>
      <c r="G81" s="581">
        <f t="shared" si="9"/>
        <v>546422.41999999993</v>
      </c>
      <c r="H81" s="581">
        <f t="shared" si="9"/>
        <v>0</v>
      </c>
      <c r="I81" s="581">
        <f t="shared" si="9"/>
        <v>546422.41999999993</v>
      </c>
      <c r="J81" s="581">
        <f t="shared" si="9"/>
        <v>200</v>
      </c>
      <c r="K81" s="584"/>
    </row>
    <row r="82" spans="1:11" ht="28.2" customHeight="1">
      <c r="A82" s="888" t="s">
        <v>230</v>
      </c>
      <c r="B82" s="902" t="s">
        <v>338</v>
      </c>
      <c r="C82" s="903"/>
      <c r="D82" s="581">
        <f t="shared" ref="D82:D96" si="10">+E82+F82</f>
        <v>543322.41999999993</v>
      </c>
      <c r="E82" s="581">
        <f>+E83+E84</f>
        <v>0</v>
      </c>
      <c r="F82" s="581">
        <f>+F83+F84</f>
        <v>543322.41999999993</v>
      </c>
      <c r="G82" s="581">
        <f t="shared" ref="G82:G96" si="11">+H82+I82</f>
        <v>543322.41999999993</v>
      </c>
      <c r="H82" s="581">
        <v>0</v>
      </c>
      <c r="I82" s="581">
        <f>+I83+I84</f>
        <v>543322.41999999993</v>
      </c>
      <c r="J82" s="581">
        <f t="shared" ref="J82:J91" si="12">+D82-G82</f>
        <v>0</v>
      </c>
    </row>
    <row r="83" spans="1:11">
      <c r="A83" s="889"/>
      <c r="B83" s="904" t="s">
        <v>192</v>
      </c>
      <c r="C83" s="904"/>
      <c r="D83" s="582">
        <f t="shared" si="10"/>
        <v>424622.42</v>
      </c>
      <c r="E83" s="582">
        <v>0</v>
      </c>
      <c r="F83" s="582">
        <v>424622.42</v>
      </c>
      <c r="G83" s="582">
        <f t="shared" si="11"/>
        <v>424622.42</v>
      </c>
      <c r="H83" s="582">
        <v>0</v>
      </c>
      <c r="I83" s="582">
        <v>424622.42</v>
      </c>
      <c r="J83" s="582">
        <f t="shared" si="12"/>
        <v>0</v>
      </c>
    </row>
    <row r="84" spans="1:11">
      <c r="A84" s="890"/>
      <c r="B84" s="905" t="s">
        <v>193</v>
      </c>
      <c r="C84" s="906"/>
      <c r="D84" s="582">
        <f t="shared" si="10"/>
        <v>118700</v>
      </c>
      <c r="E84" s="582">
        <v>0</v>
      </c>
      <c r="F84" s="582">
        <v>118700</v>
      </c>
      <c r="G84" s="582">
        <f t="shared" si="11"/>
        <v>118700</v>
      </c>
      <c r="H84" s="582">
        <v>0</v>
      </c>
      <c r="I84" s="582">
        <v>118700</v>
      </c>
      <c r="J84" s="582">
        <f t="shared" si="12"/>
        <v>0</v>
      </c>
    </row>
    <row r="85" spans="1:11" ht="31.2" customHeight="1">
      <c r="A85" s="899" t="s">
        <v>232</v>
      </c>
      <c r="B85" s="902" t="s">
        <v>233</v>
      </c>
      <c r="C85" s="903"/>
      <c r="D85" s="581">
        <f t="shared" si="10"/>
        <v>3300</v>
      </c>
      <c r="E85" s="581">
        <f>+SUM(E86:E90)</f>
        <v>0</v>
      </c>
      <c r="F85" s="581">
        <f>+SUM(F86:F90)</f>
        <v>3300</v>
      </c>
      <c r="G85" s="581">
        <f t="shared" si="11"/>
        <v>3100</v>
      </c>
      <c r="H85" s="581">
        <f>+SUM(H86:H90)</f>
        <v>0</v>
      </c>
      <c r="I85" s="581">
        <f>+SUM(I86:I90)</f>
        <v>3100</v>
      </c>
      <c r="J85" s="581">
        <f t="shared" si="12"/>
        <v>200</v>
      </c>
      <c r="K85" s="584"/>
    </row>
    <row r="86" spans="1:11">
      <c r="A86" s="900"/>
      <c r="B86" s="905" t="s">
        <v>192</v>
      </c>
      <c r="C86" s="906"/>
      <c r="D86" s="582">
        <f t="shared" si="10"/>
        <v>1700</v>
      </c>
      <c r="E86" s="582">
        <v>0</v>
      </c>
      <c r="F86" s="582">
        <v>1700</v>
      </c>
      <c r="G86" s="582">
        <f t="shared" si="11"/>
        <v>1700</v>
      </c>
      <c r="H86" s="582">
        <v>0</v>
      </c>
      <c r="I86" s="582">
        <v>1700</v>
      </c>
      <c r="J86" s="582">
        <f t="shared" si="12"/>
        <v>0</v>
      </c>
      <c r="K86" s="584"/>
    </row>
    <row r="87" spans="1:11">
      <c r="A87" s="900"/>
      <c r="B87" s="905" t="s">
        <v>193</v>
      </c>
      <c r="C87" s="906"/>
      <c r="D87" s="582">
        <f t="shared" si="10"/>
        <v>1200</v>
      </c>
      <c r="E87" s="582">
        <v>0</v>
      </c>
      <c r="F87" s="582">
        <v>1200</v>
      </c>
      <c r="G87" s="582">
        <f t="shared" si="11"/>
        <v>1200</v>
      </c>
      <c r="H87" s="582">
        <v>0</v>
      </c>
      <c r="I87" s="582">
        <v>1200</v>
      </c>
      <c r="J87" s="582">
        <f t="shared" si="12"/>
        <v>0</v>
      </c>
      <c r="K87" s="584"/>
    </row>
    <row r="88" spans="1:11">
      <c r="A88" s="900"/>
      <c r="B88" s="905" t="s">
        <v>194</v>
      </c>
      <c r="C88" s="906"/>
      <c r="D88" s="582">
        <f t="shared" si="10"/>
        <v>100</v>
      </c>
      <c r="E88" s="582">
        <v>0</v>
      </c>
      <c r="F88" s="582">
        <v>100</v>
      </c>
      <c r="G88" s="582">
        <f t="shared" si="11"/>
        <v>0</v>
      </c>
      <c r="H88" s="582">
        <v>0</v>
      </c>
      <c r="I88" s="582">
        <v>0</v>
      </c>
      <c r="J88" s="582">
        <f t="shared" si="12"/>
        <v>100</v>
      </c>
      <c r="K88" s="584"/>
    </row>
    <row r="89" spans="1:11">
      <c r="A89" s="900"/>
      <c r="B89" s="905" t="s">
        <v>195</v>
      </c>
      <c r="C89" s="906"/>
      <c r="D89" s="582">
        <f t="shared" si="10"/>
        <v>200</v>
      </c>
      <c r="E89" s="582">
        <v>0</v>
      </c>
      <c r="F89" s="582">
        <v>200</v>
      </c>
      <c r="G89" s="582">
        <f t="shared" si="11"/>
        <v>200</v>
      </c>
      <c r="H89" s="582">
        <v>0</v>
      </c>
      <c r="I89" s="582">
        <v>200</v>
      </c>
      <c r="J89" s="582">
        <f t="shared" si="12"/>
        <v>0</v>
      </c>
      <c r="K89" s="584"/>
    </row>
    <row r="90" spans="1:11">
      <c r="A90" s="901"/>
      <c r="B90" s="905" t="s">
        <v>196</v>
      </c>
      <c r="C90" s="906"/>
      <c r="D90" s="582">
        <f t="shared" si="10"/>
        <v>100</v>
      </c>
      <c r="E90" s="582">
        <v>0</v>
      </c>
      <c r="F90" s="582">
        <v>100</v>
      </c>
      <c r="G90" s="582">
        <f t="shared" si="11"/>
        <v>0</v>
      </c>
      <c r="H90" s="582">
        <v>0</v>
      </c>
      <c r="I90" s="582">
        <v>0</v>
      </c>
      <c r="J90" s="582">
        <f t="shared" si="12"/>
        <v>100</v>
      </c>
      <c r="K90" s="584"/>
    </row>
    <row r="91" spans="1:11" ht="32.4" customHeight="1">
      <c r="A91" s="899" t="s">
        <v>234</v>
      </c>
      <c r="B91" s="902" t="s">
        <v>339</v>
      </c>
      <c r="C91" s="903"/>
      <c r="D91" s="581">
        <f t="shared" si="10"/>
        <v>4861300</v>
      </c>
      <c r="E91" s="581">
        <v>0</v>
      </c>
      <c r="F91" s="581">
        <v>4861300</v>
      </c>
      <c r="G91" s="581">
        <f t="shared" si="11"/>
        <v>4756105.92</v>
      </c>
      <c r="H91" s="581">
        <f>+SUM(H92:H96)</f>
        <v>0</v>
      </c>
      <c r="I91" s="581">
        <f>+SUM(I92:I96)</f>
        <v>4756105.92</v>
      </c>
      <c r="J91" s="581">
        <f t="shared" si="12"/>
        <v>105194.08000000007</v>
      </c>
      <c r="K91" s="584"/>
    </row>
    <row r="92" spans="1:11">
      <c r="A92" s="900"/>
      <c r="B92" s="905" t="s">
        <v>192</v>
      </c>
      <c r="C92" s="906"/>
      <c r="D92" s="582">
        <f t="shared" si="10"/>
        <v>0</v>
      </c>
      <c r="E92" s="582">
        <v>0</v>
      </c>
      <c r="F92" s="582">
        <v>0</v>
      </c>
      <c r="G92" s="582">
        <f t="shared" si="11"/>
        <v>1520719.36</v>
      </c>
      <c r="H92" s="582">
        <v>0</v>
      </c>
      <c r="I92" s="582">
        <v>1520719.36</v>
      </c>
      <c r="J92" s="638" t="s">
        <v>305</v>
      </c>
      <c r="K92" s="584"/>
    </row>
    <row r="93" spans="1:11">
      <c r="A93" s="900"/>
      <c r="B93" s="905" t="s">
        <v>193</v>
      </c>
      <c r="C93" s="906"/>
      <c r="D93" s="582">
        <f t="shared" si="10"/>
        <v>0</v>
      </c>
      <c r="E93" s="582">
        <v>0</v>
      </c>
      <c r="F93" s="582">
        <v>0</v>
      </c>
      <c r="G93" s="582">
        <f t="shared" si="11"/>
        <v>1355684</v>
      </c>
      <c r="H93" s="582">
        <v>0</v>
      </c>
      <c r="I93" s="582">
        <v>1355684</v>
      </c>
      <c r="J93" s="638" t="s">
        <v>305</v>
      </c>
      <c r="K93" s="584"/>
    </row>
    <row r="94" spans="1:11">
      <c r="A94" s="900"/>
      <c r="B94" s="905" t="s">
        <v>194</v>
      </c>
      <c r="C94" s="906"/>
      <c r="D94" s="582">
        <f t="shared" si="10"/>
        <v>0</v>
      </c>
      <c r="E94" s="582">
        <v>0</v>
      </c>
      <c r="F94" s="582">
        <v>0</v>
      </c>
      <c r="G94" s="582">
        <f t="shared" si="11"/>
        <v>677310.92</v>
      </c>
      <c r="H94" s="582">
        <v>0</v>
      </c>
      <c r="I94" s="582">
        <v>677310.92</v>
      </c>
      <c r="J94" s="638" t="s">
        <v>305</v>
      </c>
      <c r="K94" s="584"/>
    </row>
    <row r="95" spans="1:11">
      <c r="A95" s="900"/>
      <c r="B95" s="905" t="s">
        <v>195</v>
      </c>
      <c r="C95" s="906"/>
      <c r="D95" s="582">
        <f t="shared" si="10"/>
        <v>0</v>
      </c>
      <c r="E95" s="582">
        <v>0</v>
      </c>
      <c r="F95" s="582">
        <v>0</v>
      </c>
      <c r="G95" s="582">
        <f t="shared" si="11"/>
        <v>552195.55000000005</v>
      </c>
      <c r="H95" s="582">
        <v>0</v>
      </c>
      <c r="I95" s="582">
        <v>552195.55000000005</v>
      </c>
      <c r="J95" s="638" t="s">
        <v>305</v>
      </c>
      <c r="K95" s="584"/>
    </row>
    <row r="96" spans="1:11">
      <c r="A96" s="901"/>
      <c r="B96" s="905" t="s">
        <v>196</v>
      </c>
      <c r="C96" s="906"/>
      <c r="D96" s="582">
        <f t="shared" si="10"/>
        <v>0</v>
      </c>
      <c r="E96" s="582">
        <v>0</v>
      </c>
      <c r="F96" s="582">
        <v>0</v>
      </c>
      <c r="G96" s="582">
        <f t="shared" si="11"/>
        <v>650196.09</v>
      </c>
      <c r="H96" s="582">
        <v>0</v>
      </c>
      <c r="I96" s="582">
        <v>650196.09</v>
      </c>
      <c r="J96" s="638" t="s">
        <v>305</v>
      </c>
      <c r="K96" s="584"/>
    </row>
    <row r="97" spans="1:11" ht="47.4" customHeight="1">
      <c r="A97" s="586" t="s">
        <v>238</v>
      </c>
      <c r="B97" s="902" t="s">
        <v>239</v>
      </c>
      <c r="C97" s="903"/>
      <c r="D97" s="581">
        <f t="shared" ref="D97:J97" si="13">+D98</f>
        <v>122300</v>
      </c>
      <c r="E97" s="581">
        <f t="shared" si="13"/>
        <v>0</v>
      </c>
      <c r="F97" s="581">
        <f t="shared" si="13"/>
        <v>122300</v>
      </c>
      <c r="G97" s="581">
        <f t="shared" si="13"/>
        <v>122300</v>
      </c>
      <c r="H97" s="581">
        <f t="shared" si="13"/>
        <v>0</v>
      </c>
      <c r="I97" s="581">
        <f t="shared" si="13"/>
        <v>122300</v>
      </c>
      <c r="J97" s="581">
        <f t="shared" si="13"/>
        <v>0</v>
      </c>
      <c r="K97" s="584"/>
    </row>
    <row r="98" spans="1:11" ht="45.6" customHeight="1">
      <c r="A98" s="900" t="s">
        <v>240</v>
      </c>
      <c r="B98" s="902" t="s">
        <v>241</v>
      </c>
      <c r="C98" s="903"/>
      <c r="D98" s="581">
        <f>+E98+F98</f>
        <v>122300</v>
      </c>
      <c r="E98" s="581">
        <f>+SUM(E99:E103)</f>
        <v>0</v>
      </c>
      <c r="F98" s="581">
        <f>+SUM(F99:F103)</f>
        <v>122300</v>
      </c>
      <c r="G98" s="581">
        <f>+H98+I98</f>
        <v>122300</v>
      </c>
      <c r="H98" s="581">
        <f>+SUM(H99:H103)</f>
        <v>0</v>
      </c>
      <c r="I98" s="581">
        <f>+SUM(I99:I103)</f>
        <v>122300</v>
      </c>
      <c r="J98" s="581">
        <f>+D98-G98</f>
        <v>0</v>
      </c>
    </row>
    <row r="99" spans="1:11">
      <c r="A99" s="900"/>
      <c r="B99" s="904" t="s">
        <v>192</v>
      </c>
      <c r="C99" s="904"/>
      <c r="D99" s="582">
        <v>11500</v>
      </c>
      <c r="E99" s="582">
        <v>0</v>
      </c>
      <c r="F99" s="582">
        <v>45400</v>
      </c>
      <c r="G99" s="582">
        <v>11500</v>
      </c>
      <c r="H99" s="582">
        <v>0</v>
      </c>
      <c r="I99" s="582">
        <v>45400</v>
      </c>
      <c r="J99" s="582">
        <v>0</v>
      </c>
      <c r="K99" s="584"/>
    </row>
    <row r="100" spans="1:11">
      <c r="A100" s="900"/>
      <c r="B100" s="904" t="s">
        <v>193</v>
      </c>
      <c r="C100" s="904"/>
      <c r="D100" s="582">
        <v>7500</v>
      </c>
      <c r="E100" s="582">
        <v>0</v>
      </c>
      <c r="F100" s="582">
        <v>33300</v>
      </c>
      <c r="G100" s="582">
        <v>7500</v>
      </c>
      <c r="H100" s="582">
        <v>0</v>
      </c>
      <c r="I100" s="582">
        <v>33300</v>
      </c>
      <c r="J100" s="582">
        <v>0</v>
      </c>
      <c r="K100" s="584"/>
    </row>
    <row r="101" spans="1:11">
      <c r="A101" s="900"/>
      <c r="B101" s="904" t="s">
        <v>194</v>
      </c>
      <c r="C101" s="904"/>
      <c r="D101" s="582">
        <v>5800</v>
      </c>
      <c r="E101" s="582">
        <v>0</v>
      </c>
      <c r="F101" s="582">
        <v>21100</v>
      </c>
      <c r="G101" s="582">
        <v>5800</v>
      </c>
      <c r="H101" s="582">
        <v>0</v>
      </c>
      <c r="I101" s="582">
        <v>21100</v>
      </c>
      <c r="J101" s="582">
        <v>0</v>
      </c>
      <c r="K101" s="584"/>
    </row>
    <row r="102" spans="1:11">
      <c r="A102" s="900"/>
      <c r="B102" s="904" t="s">
        <v>195</v>
      </c>
      <c r="C102" s="904"/>
      <c r="D102" s="582">
        <v>5800</v>
      </c>
      <c r="E102" s="582">
        <v>0</v>
      </c>
      <c r="F102" s="582">
        <v>11400</v>
      </c>
      <c r="G102" s="582">
        <v>5800</v>
      </c>
      <c r="H102" s="582">
        <v>0</v>
      </c>
      <c r="I102" s="582">
        <v>11400</v>
      </c>
      <c r="J102" s="582">
        <v>0</v>
      </c>
      <c r="K102" s="584"/>
    </row>
    <row r="103" spans="1:11">
      <c r="A103" s="901"/>
      <c r="B103" s="905" t="s">
        <v>196</v>
      </c>
      <c r="C103" s="906"/>
      <c r="D103" s="582">
        <v>5100</v>
      </c>
      <c r="E103" s="582">
        <v>0</v>
      </c>
      <c r="F103" s="582">
        <v>11100</v>
      </c>
      <c r="G103" s="582">
        <v>5100</v>
      </c>
      <c r="H103" s="582">
        <v>0</v>
      </c>
      <c r="I103" s="582">
        <v>11100</v>
      </c>
      <c r="J103" s="582">
        <v>0</v>
      </c>
      <c r="K103" s="584"/>
    </row>
    <row r="104" spans="1:11" ht="31.2" customHeight="1">
      <c r="A104" s="583" t="s">
        <v>248</v>
      </c>
      <c r="B104" s="911" t="s">
        <v>639</v>
      </c>
      <c r="C104" s="911"/>
      <c r="D104" s="582">
        <f>+E104+F104</f>
        <v>13188000</v>
      </c>
      <c r="E104" s="582">
        <v>0</v>
      </c>
      <c r="F104" s="582">
        <v>13188000</v>
      </c>
      <c r="G104" s="582">
        <f>+H104+I104</f>
        <v>9674280</v>
      </c>
      <c r="H104" s="582">
        <v>0</v>
      </c>
      <c r="I104" s="582">
        <v>9674280</v>
      </c>
      <c r="J104" s="582">
        <f>+D104-G104</f>
        <v>3513720</v>
      </c>
    </row>
    <row r="105" spans="1:11" ht="24" customHeight="1">
      <c r="A105" s="912" t="s">
        <v>340</v>
      </c>
      <c r="B105" s="913"/>
      <c r="C105" s="914"/>
      <c r="D105" s="581">
        <f t="shared" ref="D105:J105" si="14">+D31+D38+D41+D48+D47</f>
        <v>107998497.08</v>
      </c>
      <c r="E105" s="581">
        <f t="shared" si="14"/>
        <v>0</v>
      </c>
      <c r="F105" s="581">
        <f t="shared" si="14"/>
        <v>107998497.08</v>
      </c>
      <c r="G105" s="581">
        <f t="shared" si="14"/>
        <v>102895632.34000002</v>
      </c>
      <c r="H105" s="581">
        <f t="shared" si="14"/>
        <v>0</v>
      </c>
      <c r="I105" s="581">
        <f t="shared" si="14"/>
        <v>102895632.34000002</v>
      </c>
      <c r="J105" s="581">
        <f t="shared" si="14"/>
        <v>5102864.740000003</v>
      </c>
    </row>
    <row r="106" spans="1:11">
      <c r="A106" s="915" t="s">
        <v>341</v>
      </c>
      <c r="B106" s="915"/>
      <c r="C106" s="915"/>
      <c r="D106" s="915"/>
      <c r="E106" s="915"/>
      <c r="F106" s="915"/>
      <c r="G106" s="915"/>
      <c r="H106" s="915"/>
      <c r="I106" s="915"/>
      <c r="J106" s="915"/>
    </row>
    <row r="107" spans="1:11" ht="24.6" customHeight="1">
      <c r="A107" s="916" t="s">
        <v>342</v>
      </c>
      <c r="B107" s="916"/>
      <c r="C107" s="916"/>
      <c r="D107" s="916"/>
      <c r="E107" s="916"/>
      <c r="F107" s="916"/>
      <c r="G107" s="916"/>
      <c r="H107" s="916"/>
      <c r="I107" s="916"/>
      <c r="J107" s="916"/>
    </row>
    <row r="108" spans="1:11">
      <c r="A108" s="916"/>
      <c r="B108" s="916"/>
      <c r="C108" s="916"/>
      <c r="D108" s="916"/>
      <c r="E108" s="916"/>
      <c r="F108" s="916"/>
      <c r="G108" s="916"/>
      <c r="H108" s="916"/>
      <c r="I108" s="916"/>
      <c r="J108" s="916"/>
    </row>
    <row r="109" spans="1:11" ht="15.6" customHeight="1">
      <c r="A109" s="916"/>
      <c r="B109" s="916"/>
      <c r="C109" s="916"/>
      <c r="D109" s="916"/>
      <c r="E109" s="916"/>
      <c r="F109" s="916"/>
      <c r="G109" s="916"/>
      <c r="H109" s="916"/>
      <c r="I109" s="916"/>
      <c r="J109" s="916"/>
    </row>
    <row r="110" spans="1:11">
      <c r="A110" s="916"/>
      <c r="B110" s="916"/>
      <c r="C110" s="916"/>
      <c r="D110" s="916"/>
      <c r="E110" s="916"/>
      <c r="F110" s="916"/>
      <c r="G110" s="916"/>
      <c r="H110" s="916"/>
      <c r="I110" s="916"/>
      <c r="J110" s="916"/>
    </row>
    <row r="111" spans="1:11">
      <c r="A111" s="580"/>
      <c r="B111" s="580"/>
      <c r="C111" s="580"/>
      <c r="D111" s="580"/>
      <c r="E111" s="580"/>
      <c r="F111" s="580"/>
      <c r="G111" s="580"/>
      <c r="H111" s="580"/>
      <c r="I111" s="580"/>
      <c r="J111" s="580"/>
    </row>
    <row r="112" spans="1:11">
      <c r="A112" s="555" t="s">
        <v>343</v>
      </c>
      <c r="F112" s="579" t="s">
        <v>115</v>
      </c>
    </row>
    <row r="113" spans="1:10">
      <c r="A113" s="885" t="s">
        <v>344</v>
      </c>
      <c r="B113" s="886"/>
      <c r="C113" s="887"/>
      <c r="D113" s="868" t="s">
        <v>345</v>
      </c>
      <c r="E113" s="920" t="s">
        <v>178</v>
      </c>
      <c r="F113" s="921"/>
    </row>
    <row r="114" spans="1:10" ht="31.2">
      <c r="A114" s="917"/>
      <c r="B114" s="918"/>
      <c r="C114" s="919"/>
      <c r="D114" s="868"/>
      <c r="E114" s="578" t="s">
        <v>88</v>
      </c>
      <c r="F114" s="578" t="s">
        <v>89</v>
      </c>
    </row>
    <row r="115" spans="1:10">
      <c r="A115" s="922">
        <v>1</v>
      </c>
      <c r="B115" s="923"/>
      <c r="C115" s="924"/>
      <c r="D115" s="577">
        <v>2</v>
      </c>
      <c r="E115" s="577">
        <v>3</v>
      </c>
      <c r="F115" s="577">
        <v>4</v>
      </c>
      <c r="I115" s="558"/>
    </row>
    <row r="116" spans="1:10">
      <c r="A116" s="867" t="s">
        <v>346</v>
      </c>
      <c r="B116" s="867"/>
      <c r="C116" s="574" t="s">
        <v>347</v>
      </c>
      <c r="D116" s="573">
        <f>E116+F116</f>
        <v>425813768.39999992</v>
      </c>
      <c r="E116" s="573">
        <f>I20</f>
        <v>41853000</v>
      </c>
      <c r="F116" s="573">
        <f>J21-G105-F117</f>
        <v>383960768.39999992</v>
      </c>
      <c r="H116" s="558"/>
      <c r="I116" s="558"/>
    </row>
    <row r="117" spans="1:10">
      <c r="A117" s="867"/>
      <c r="B117" s="867"/>
      <c r="C117" s="574" t="s">
        <v>348</v>
      </c>
      <c r="D117" s="573">
        <f>F117</f>
        <v>5107776.8</v>
      </c>
      <c r="E117" s="573">
        <v>0</v>
      </c>
      <c r="F117" s="573">
        <v>5107776.8</v>
      </c>
      <c r="H117" s="558"/>
    </row>
    <row r="118" spans="1:10">
      <c r="A118" s="867"/>
      <c r="B118" s="867"/>
      <c r="C118" s="576" t="s">
        <v>349</v>
      </c>
      <c r="D118" s="575">
        <f>SUM(D116:D117)</f>
        <v>430921545.19999993</v>
      </c>
      <c r="E118" s="575">
        <f>SUM(E116:E117)</f>
        <v>41853000</v>
      </c>
      <c r="F118" s="575">
        <f>SUM(F116:F117)</f>
        <v>389068545.19999993</v>
      </c>
      <c r="H118" s="558"/>
    </row>
    <row r="119" spans="1:10" ht="78">
      <c r="A119" s="867"/>
      <c r="B119" s="867"/>
      <c r="C119" s="574" t="s">
        <v>641</v>
      </c>
      <c r="D119" s="573">
        <f>E119+F119</f>
        <v>0</v>
      </c>
      <c r="E119" s="573">
        <v>0</v>
      </c>
      <c r="F119" s="573">
        <v>0</v>
      </c>
      <c r="H119" s="636"/>
    </row>
    <row r="120" spans="1:10">
      <c r="A120" s="867"/>
      <c r="B120" s="867"/>
      <c r="C120" s="572" t="s">
        <v>350</v>
      </c>
      <c r="D120" s="571">
        <f>D118+D119</f>
        <v>430921545.19999993</v>
      </c>
      <c r="E120" s="571">
        <f>SUM(E118:E119)</f>
        <v>41853000</v>
      </c>
      <c r="F120" s="571">
        <f>SUM(F118:F119)</f>
        <v>389068545.19999993</v>
      </c>
      <c r="G120" s="570"/>
      <c r="H120" s="558"/>
    </row>
    <row r="121" spans="1:10" ht="34.799999999999997" customHeight="1">
      <c r="A121" s="910" t="s">
        <v>642</v>
      </c>
      <c r="B121" s="910"/>
      <c r="C121" s="910"/>
      <c r="D121" s="910"/>
      <c r="E121" s="910"/>
      <c r="F121" s="910"/>
      <c r="G121" s="570"/>
    </row>
    <row r="122" spans="1:10">
      <c r="B122" s="570"/>
      <c r="C122" s="570"/>
      <c r="D122" s="570"/>
      <c r="E122" s="570"/>
      <c r="F122" s="570"/>
      <c r="G122" s="570"/>
    </row>
    <row r="123" spans="1:10">
      <c r="A123" s="925" t="s">
        <v>99</v>
      </c>
      <c r="B123" s="926"/>
      <c r="C123" s="926"/>
      <c r="E123" s="927"/>
      <c r="F123" s="927"/>
      <c r="G123" s="928"/>
      <c r="H123" s="560"/>
      <c r="I123" s="929" t="s">
        <v>100</v>
      </c>
      <c r="J123" s="930"/>
    </row>
    <row r="124" spans="1:10">
      <c r="A124" s="933"/>
      <c r="B124" s="933"/>
      <c r="C124" s="933"/>
      <c r="D124" s="569"/>
      <c r="E124" s="934" t="s">
        <v>101</v>
      </c>
      <c r="F124" s="934"/>
      <c r="G124" s="935"/>
      <c r="H124" s="560"/>
      <c r="I124" s="936"/>
      <c r="J124" s="936"/>
    </row>
    <row r="125" spans="1:10">
      <c r="A125" s="563"/>
      <c r="B125" s="563"/>
      <c r="C125" s="563"/>
      <c r="D125" s="563"/>
      <c r="E125" s="563"/>
      <c r="F125" s="563"/>
      <c r="G125" s="568"/>
      <c r="H125" s="563"/>
      <c r="I125" s="563"/>
      <c r="J125" s="563"/>
    </row>
    <row r="126" spans="1:10">
      <c r="A126" s="567" t="s">
        <v>168</v>
      </c>
      <c r="B126" s="566"/>
      <c r="C126" s="566"/>
      <c r="D126" s="566"/>
      <c r="E126" s="565"/>
      <c r="F126" s="565"/>
      <c r="G126" s="564"/>
      <c r="H126" s="563"/>
      <c r="I126" s="929" t="s">
        <v>103</v>
      </c>
      <c r="J126" s="930"/>
    </row>
    <row r="127" spans="1:10">
      <c r="A127" s="562"/>
      <c r="B127" s="562"/>
      <c r="C127" s="561"/>
      <c r="D127" s="559"/>
      <c r="E127" s="937" t="s">
        <v>101</v>
      </c>
      <c r="F127" s="937"/>
      <c r="G127" s="937"/>
      <c r="H127" s="560"/>
      <c r="I127" s="936"/>
      <c r="J127" s="936"/>
    </row>
    <row r="129" spans="3:8">
      <c r="E129" s="931"/>
      <c r="F129" s="931"/>
      <c r="G129" s="932"/>
    </row>
    <row r="130" spans="3:8">
      <c r="H130" s="558"/>
    </row>
    <row r="132" spans="3:8">
      <c r="H132" s="557"/>
    </row>
    <row r="133" spans="3:8">
      <c r="C133" s="556"/>
    </row>
  </sheetData>
  <mergeCells count="140">
    <mergeCell ref="A123:C123"/>
    <mergeCell ref="E123:G123"/>
    <mergeCell ref="I123:J123"/>
    <mergeCell ref="E129:G129"/>
    <mergeCell ref="A124:C124"/>
    <mergeCell ref="E124:G124"/>
    <mergeCell ref="I124:J124"/>
    <mergeCell ref="I126:J126"/>
    <mergeCell ref="E127:G127"/>
    <mergeCell ref="I127:J127"/>
    <mergeCell ref="A121:F121"/>
    <mergeCell ref="B104:C104"/>
    <mergeCell ref="A105:C105"/>
    <mergeCell ref="A106:J106"/>
    <mergeCell ref="A107:J110"/>
    <mergeCell ref="A113:C114"/>
    <mergeCell ref="D113:D114"/>
    <mergeCell ref="E113:F113"/>
    <mergeCell ref="A115:C115"/>
    <mergeCell ref="A116:B120"/>
    <mergeCell ref="A91:A96"/>
    <mergeCell ref="B91:C91"/>
    <mergeCell ref="B92:C92"/>
    <mergeCell ref="B93:C93"/>
    <mergeCell ref="B94:C94"/>
    <mergeCell ref="B95:C95"/>
    <mergeCell ref="B96:C96"/>
    <mergeCell ref="B97:C97"/>
    <mergeCell ref="A98:A103"/>
    <mergeCell ref="B98:C98"/>
    <mergeCell ref="B99:C99"/>
    <mergeCell ref="B100:C100"/>
    <mergeCell ref="B101:C101"/>
    <mergeCell ref="B102:C102"/>
    <mergeCell ref="B103:C103"/>
    <mergeCell ref="B79:C79"/>
    <mergeCell ref="B80:C80"/>
    <mergeCell ref="B81:C81"/>
    <mergeCell ref="A82:A84"/>
    <mergeCell ref="B82:C82"/>
    <mergeCell ref="B83:C83"/>
    <mergeCell ref="B84:C84"/>
    <mergeCell ref="A85:A90"/>
    <mergeCell ref="B85:C85"/>
    <mergeCell ref="B86:C86"/>
    <mergeCell ref="B87:C87"/>
    <mergeCell ref="B88:C88"/>
    <mergeCell ref="B89:C89"/>
    <mergeCell ref="B90:C90"/>
    <mergeCell ref="A67:A72"/>
    <mergeCell ref="B67:C67"/>
    <mergeCell ref="B68:C68"/>
    <mergeCell ref="B69:C69"/>
    <mergeCell ref="B70:C70"/>
    <mergeCell ref="B71:C71"/>
    <mergeCell ref="B72:C72"/>
    <mergeCell ref="A73:A78"/>
    <mergeCell ref="B73:C73"/>
    <mergeCell ref="B74:C74"/>
    <mergeCell ref="B75:C75"/>
    <mergeCell ref="B76:C76"/>
    <mergeCell ref="B77:C77"/>
    <mergeCell ref="B78:C78"/>
    <mergeCell ref="A55:A60"/>
    <mergeCell ref="B55:C55"/>
    <mergeCell ref="B56:C56"/>
    <mergeCell ref="B57:C57"/>
    <mergeCell ref="B58:C58"/>
    <mergeCell ref="B59:C59"/>
    <mergeCell ref="B60:C60"/>
    <mergeCell ref="A61:A66"/>
    <mergeCell ref="B61:C61"/>
    <mergeCell ref="B62:C62"/>
    <mergeCell ref="B63:C63"/>
    <mergeCell ref="B64:C64"/>
    <mergeCell ref="B65:C65"/>
    <mergeCell ref="B66:C66"/>
    <mergeCell ref="B47:C47"/>
    <mergeCell ref="B48:C48"/>
    <mergeCell ref="A49:A54"/>
    <mergeCell ref="B49:C49"/>
    <mergeCell ref="B50:C50"/>
    <mergeCell ref="B51:C51"/>
    <mergeCell ref="B52:C52"/>
    <mergeCell ref="B53:C53"/>
    <mergeCell ref="B54:C54"/>
    <mergeCell ref="B38:C38"/>
    <mergeCell ref="A39:A40"/>
    <mergeCell ref="B39:C39"/>
    <mergeCell ref="B40:C40"/>
    <mergeCell ref="A41:A46"/>
    <mergeCell ref="B41:C41"/>
    <mergeCell ref="B42:C42"/>
    <mergeCell ref="B43:C43"/>
    <mergeCell ref="B44:C44"/>
    <mergeCell ref="B45:C45"/>
    <mergeCell ref="B46:C46"/>
    <mergeCell ref="H28:H29"/>
    <mergeCell ref="B30:C30"/>
    <mergeCell ref="A31:A37"/>
    <mergeCell ref="B31:C31"/>
    <mergeCell ref="B32:C32"/>
    <mergeCell ref="B33:C33"/>
    <mergeCell ref="B34:C34"/>
    <mergeCell ref="B35:C35"/>
    <mergeCell ref="B36:C36"/>
    <mergeCell ref="B37:C37"/>
    <mergeCell ref="H1:J1"/>
    <mergeCell ref="A3:J3"/>
    <mergeCell ref="A4:J4"/>
    <mergeCell ref="A5:J5"/>
    <mergeCell ref="A6:J6"/>
    <mergeCell ref="I28:I29"/>
    <mergeCell ref="B29:C29"/>
    <mergeCell ref="L19:M19"/>
    <mergeCell ref="A21:B22"/>
    <mergeCell ref="A23:J23"/>
    <mergeCell ref="A8:J8"/>
    <mergeCell ref="A9:J9"/>
    <mergeCell ref="A11:J11"/>
    <mergeCell ref="A13:D13"/>
    <mergeCell ref="E15:F15"/>
    <mergeCell ref="A27:C27"/>
    <mergeCell ref="D27:D29"/>
    <mergeCell ref="E27:F27"/>
    <mergeCell ref="G27:G29"/>
    <mergeCell ref="H27:I27"/>
    <mergeCell ref="J27:J29"/>
    <mergeCell ref="A28:C28"/>
    <mergeCell ref="E28:E29"/>
    <mergeCell ref="F28:F29"/>
    <mergeCell ref="A7:J7"/>
    <mergeCell ref="I16:J16"/>
    <mergeCell ref="A18:C18"/>
    <mergeCell ref="A19:B20"/>
    <mergeCell ref="A16:C17"/>
    <mergeCell ref="D16:D17"/>
    <mergeCell ref="E16:E17"/>
    <mergeCell ref="G16:G17"/>
    <mergeCell ref="H16:H17"/>
  </mergeCells>
  <pageMargins left="0.9055118110236221" right="0.39370078740157483" top="0.74803149606299213" bottom="0.27559055118110237" header="0.31496062992125984" footer="0.31496062992125984"/>
  <pageSetup paperSize="9" scale="38" firstPageNumber="16" orientation="portrait" useFirstPageNumber="1" r:id="rId1"/>
  <headerFooter>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63A2A-B3C3-4C33-B03D-FD8E42AB6E99}">
  <dimension ref="A1:L374"/>
  <sheetViews>
    <sheetView topLeftCell="A2" workbookViewId="0">
      <selection activeCell="D373" sqref="D373"/>
    </sheetView>
  </sheetViews>
  <sheetFormatPr defaultColWidth="9.109375" defaultRowHeight="13.2"/>
  <cols>
    <col min="1" max="4" width="2" style="56" customWidth="1"/>
    <col min="5" max="5" width="2.109375" style="56" customWidth="1"/>
    <col min="6" max="6" width="3" style="57" customWidth="1"/>
    <col min="7" max="7" width="32.6640625" style="56" customWidth="1"/>
    <col min="8" max="8" width="3.5546875" style="56" customWidth="1"/>
    <col min="9" max="9" width="10" style="56" customWidth="1"/>
    <col min="10" max="10" width="10.6640625" style="56" customWidth="1"/>
    <col min="11" max="11" width="10.88671875" style="56" customWidth="1"/>
    <col min="12" max="12" width="10.44140625" style="56" customWidth="1"/>
    <col min="13" max="16384" width="9.109375" style="56"/>
  </cols>
  <sheetData>
    <row r="1" spans="1:12" ht="15" customHeight="1">
      <c r="G1" s="241"/>
      <c r="H1" s="240"/>
      <c r="I1" s="239"/>
      <c r="J1" s="238" t="s">
        <v>351</v>
      </c>
      <c r="K1" s="219"/>
      <c r="L1" s="219"/>
    </row>
    <row r="2" spans="1:12" ht="14.25" customHeight="1">
      <c r="H2" s="236"/>
      <c r="I2" s="65"/>
      <c r="J2" s="219" t="s">
        <v>352</v>
      </c>
      <c r="K2" s="219"/>
      <c r="L2" s="219"/>
    </row>
    <row r="3" spans="1:12" ht="13.5" customHeight="1">
      <c r="H3" s="226"/>
      <c r="I3" s="236"/>
      <c r="J3" s="219" t="s">
        <v>353</v>
      </c>
      <c r="K3" s="219"/>
      <c r="L3" s="219"/>
    </row>
    <row r="4" spans="1:12" ht="14.25" customHeight="1">
      <c r="G4" s="237" t="s">
        <v>354</v>
      </c>
      <c r="H4" s="236"/>
      <c r="I4" s="65"/>
      <c r="J4" s="219" t="s">
        <v>355</v>
      </c>
      <c r="K4" s="219"/>
      <c r="L4" s="219"/>
    </row>
    <row r="5" spans="1:12" ht="21.6" customHeight="1">
      <c r="H5" s="235"/>
      <c r="I5" s="65"/>
      <c r="J5" s="938" t="s">
        <v>356</v>
      </c>
      <c r="K5" s="938"/>
      <c r="L5" s="938"/>
    </row>
    <row r="6" spans="1:12" ht="12" customHeight="1">
      <c r="H6" s="235"/>
      <c r="I6" s="65"/>
      <c r="J6" s="219"/>
      <c r="K6" s="219"/>
      <c r="L6" s="219"/>
    </row>
    <row r="7" spans="1:12" ht="18" hidden="1" customHeight="1">
      <c r="G7" s="234"/>
      <c r="H7" s="233"/>
      <c r="I7" s="233"/>
      <c r="J7" s="232"/>
      <c r="K7" s="232"/>
      <c r="L7" s="224"/>
    </row>
    <row r="8" spans="1:12" ht="18" hidden="1" customHeight="1">
      <c r="G8" s="234"/>
      <c r="H8" s="233"/>
      <c r="I8" s="233"/>
      <c r="J8" s="232"/>
      <c r="K8" s="232"/>
      <c r="L8" s="224"/>
    </row>
    <row r="9" spans="1:12" ht="15" customHeight="1">
      <c r="G9" s="231"/>
      <c r="H9" s="230"/>
      <c r="I9" s="230"/>
      <c r="J9" s="229"/>
      <c r="K9" s="229"/>
      <c r="L9" s="224"/>
    </row>
    <row r="10" spans="1:12" ht="18.75" customHeight="1">
      <c r="A10" s="943" t="s">
        <v>357</v>
      </c>
      <c r="B10" s="944"/>
      <c r="C10" s="944"/>
      <c r="D10" s="944"/>
      <c r="E10" s="944"/>
      <c r="F10" s="944"/>
      <c r="G10" s="944"/>
      <c r="H10" s="944"/>
      <c r="I10" s="944"/>
      <c r="J10" s="944"/>
      <c r="K10" s="944"/>
      <c r="L10" s="944"/>
    </row>
    <row r="11" spans="1:12" ht="18.75" customHeight="1">
      <c r="A11" s="228"/>
      <c r="B11" s="227"/>
      <c r="C11" s="227"/>
      <c r="D11" s="227"/>
      <c r="E11" s="227"/>
      <c r="F11" s="227"/>
      <c r="G11" s="227"/>
      <c r="H11" s="227"/>
      <c r="I11" s="227"/>
      <c r="J11" s="227"/>
      <c r="K11" s="227"/>
      <c r="L11" s="227"/>
    </row>
    <row r="12" spans="1:12" ht="14.25" customHeight="1">
      <c r="A12" s="228"/>
      <c r="B12" s="227"/>
      <c r="C12" s="227"/>
      <c r="D12" s="227"/>
      <c r="E12" s="227"/>
      <c r="F12" s="227"/>
      <c r="G12" s="945" t="s">
        <v>358</v>
      </c>
      <c r="H12" s="945"/>
      <c r="I12" s="945"/>
      <c r="J12" s="945"/>
      <c r="K12" s="945"/>
      <c r="L12" s="227"/>
    </row>
    <row r="13" spans="1:12" ht="16.5" customHeight="1">
      <c r="A13" s="939" t="s">
        <v>359</v>
      </c>
      <c r="B13" s="939"/>
      <c r="C13" s="939"/>
      <c r="D13" s="939"/>
      <c r="E13" s="939"/>
      <c r="F13" s="939"/>
      <c r="G13" s="939"/>
      <c r="H13" s="939"/>
      <c r="I13" s="939"/>
      <c r="J13" s="939"/>
      <c r="K13" s="939"/>
      <c r="L13" s="939"/>
    </row>
    <row r="14" spans="1:12" ht="15.75" customHeight="1">
      <c r="G14" s="940" t="s">
        <v>360</v>
      </c>
      <c r="H14" s="940"/>
      <c r="I14" s="940"/>
      <c r="J14" s="940"/>
      <c r="K14" s="940"/>
    </row>
    <row r="15" spans="1:12" ht="12" customHeight="1">
      <c r="G15" s="946" t="s">
        <v>361</v>
      </c>
      <c r="H15" s="946"/>
      <c r="I15" s="946"/>
      <c r="J15" s="946"/>
      <c r="K15" s="946"/>
    </row>
    <row r="16" spans="1:12" ht="12" customHeight="1">
      <c r="B16" s="939" t="s">
        <v>362</v>
      </c>
      <c r="C16" s="939"/>
      <c r="D16" s="939"/>
      <c r="E16" s="939"/>
      <c r="F16" s="939"/>
      <c r="G16" s="939"/>
      <c r="H16" s="939"/>
      <c r="I16" s="939"/>
      <c r="J16" s="939"/>
      <c r="K16" s="939"/>
      <c r="L16" s="939"/>
    </row>
    <row r="17" spans="1:12" ht="12" customHeight="1"/>
    <row r="18" spans="1:12" ht="12.75" customHeight="1">
      <c r="G18" s="940" t="s">
        <v>363</v>
      </c>
      <c r="H18" s="940"/>
      <c r="I18" s="940"/>
      <c r="J18" s="940"/>
      <c r="K18" s="940"/>
    </row>
    <row r="19" spans="1:12" ht="11.25" customHeight="1">
      <c r="G19" s="941" t="s">
        <v>364</v>
      </c>
      <c r="H19" s="941"/>
      <c r="I19" s="941"/>
      <c r="J19" s="941"/>
      <c r="K19" s="941"/>
    </row>
    <row r="20" spans="1:12" ht="11.25" customHeight="1">
      <c r="G20" s="219"/>
      <c r="H20" s="219"/>
      <c r="I20" s="219"/>
      <c r="J20" s="219"/>
      <c r="K20" s="219"/>
    </row>
    <row r="21" spans="1:12">
      <c r="B21" s="65"/>
      <c r="C21" s="65"/>
      <c r="D21" s="65"/>
      <c r="E21" s="942" t="s">
        <v>365</v>
      </c>
      <c r="F21" s="942"/>
      <c r="G21" s="942"/>
      <c r="H21" s="942"/>
      <c r="I21" s="942"/>
      <c r="J21" s="942"/>
      <c r="K21" s="942"/>
      <c r="L21" s="65"/>
    </row>
    <row r="22" spans="1:12" ht="12" customHeight="1">
      <c r="A22" s="964" t="s">
        <v>366</v>
      </c>
      <c r="B22" s="964"/>
      <c r="C22" s="964"/>
      <c r="D22" s="964"/>
      <c r="E22" s="964"/>
      <c r="F22" s="964"/>
      <c r="G22" s="964"/>
      <c r="H22" s="964"/>
      <c r="I22" s="964"/>
      <c r="J22" s="964"/>
      <c r="K22" s="964"/>
      <c r="L22" s="964"/>
    </row>
    <row r="23" spans="1:12" ht="12" customHeight="1">
      <c r="F23" s="56"/>
      <c r="J23" s="225"/>
      <c r="K23" s="224"/>
      <c r="L23" s="223" t="s">
        <v>120</v>
      </c>
    </row>
    <row r="24" spans="1:12" ht="11.25" customHeight="1">
      <c r="F24" s="56"/>
      <c r="J24" s="222" t="s">
        <v>367</v>
      </c>
      <c r="K24" s="221"/>
      <c r="L24" s="220">
        <v>90</v>
      </c>
    </row>
    <row r="25" spans="1:12" ht="12" customHeight="1">
      <c r="E25" s="219"/>
      <c r="F25" s="218"/>
      <c r="I25" s="52"/>
      <c r="J25" s="52"/>
      <c r="K25" s="217" t="s">
        <v>368</v>
      </c>
      <c r="L25" s="204">
        <v>900</v>
      </c>
    </row>
    <row r="26" spans="1:12" ht="12.75" customHeight="1">
      <c r="C26" s="965"/>
      <c r="D26" s="966"/>
      <c r="E26" s="966"/>
      <c r="F26" s="966"/>
      <c r="G26" s="966"/>
      <c r="H26" s="966"/>
      <c r="I26" s="966"/>
      <c r="J26" s="208"/>
      <c r="K26" s="217" t="s">
        <v>369</v>
      </c>
      <c r="L26" s="216">
        <v>1816</v>
      </c>
    </row>
    <row r="27" spans="1:12" ht="12" customHeight="1">
      <c r="D27" s="208"/>
      <c r="E27" s="208"/>
      <c r="F27" s="208"/>
      <c r="G27" s="215"/>
      <c r="H27" s="214"/>
      <c r="I27" s="208"/>
      <c r="J27" s="207" t="s">
        <v>370</v>
      </c>
      <c r="K27" s="213"/>
      <c r="L27" s="204">
        <v>6</v>
      </c>
    </row>
    <row r="28" spans="1:12" ht="12.75" customHeight="1">
      <c r="D28" s="208"/>
      <c r="E28" s="208"/>
      <c r="F28" s="208"/>
      <c r="G28" s="212" t="s">
        <v>371</v>
      </c>
      <c r="H28" s="211"/>
      <c r="I28" s="210"/>
      <c r="J28" s="209"/>
      <c r="K28" s="204"/>
      <c r="L28" s="204"/>
    </row>
    <row r="29" spans="1:12" ht="13.5" customHeight="1">
      <c r="D29" s="208"/>
      <c r="E29" s="208"/>
      <c r="F29" s="208"/>
      <c r="G29" s="970" t="s">
        <v>372</v>
      </c>
      <c r="H29" s="970"/>
      <c r="I29" s="206"/>
      <c r="J29" s="205"/>
      <c r="K29" s="204"/>
      <c r="L29" s="204"/>
    </row>
    <row r="30" spans="1:12" ht="14.25" customHeight="1">
      <c r="A30" s="203"/>
      <c r="B30" s="203"/>
      <c r="C30" s="203"/>
      <c r="D30" s="203"/>
      <c r="E30" s="203"/>
      <c r="F30" s="202"/>
      <c r="G30" s="201"/>
      <c r="I30" s="201"/>
      <c r="J30" s="201"/>
      <c r="K30" s="200"/>
      <c r="L30" s="199" t="s">
        <v>373</v>
      </c>
    </row>
    <row r="31" spans="1:12" ht="24" customHeight="1">
      <c r="A31" s="950" t="s">
        <v>374</v>
      </c>
      <c r="B31" s="951"/>
      <c r="C31" s="951"/>
      <c r="D31" s="951"/>
      <c r="E31" s="951"/>
      <c r="F31" s="951"/>
      <c r="G31" s="954" t="s">
        <v>375</v>
      </c>
      <c r="H31" s="956" t="s">
        <v>376</v>
      </c>
      <c r="I31" s="958" t="s">
        <v>377</v>
      </c>
      <c r="J31" s="959"/>
      <c r="K31" s="960" t="s">
        <v>378</v>
      </c>
      <c r="L31" s="962" t="s">
        <v>379</v>
      </c>
    </row>
    <row r="32" spans="1:12" ht="46.5" customHeight="1">
      <c r="A32" s="952"/>
      <c r="B32" s="953"/>
      <c r="C32" s="953"/>
      <c r="D32" s="953"/>
      <c r="E32" s="953"/>
      <c r="F32" s="953"/>
      <c r="G32" s="955"/>
      <c r="H32" s="957"/>
      <c r="I32" s="198" t="s">
        <v>380</v>
      </c>
      <c r="J32" s="197" t="s">
        <v>381</v>
      </c>
      <c r="K32" s="961"/>
      <c r="L32" s="963"/>
    </row>
    <row r="33" spans="1:12" ht="11.25" customHeight="1">
      <c r="A33" s="967" t="s">
        <v>382</v>
      </c>
      <c r="B33" s="968"/>
      <c r="C33" s="968"/>
      <c r="D33" s="968"/>
      <c r="E33" s="968"/>
      <c r="F33" s="969"/>
      <c r="G33" s="196">
        <v>2</v>
      </c>
      <c r="H33" s="195">
        <v>3</v>
      </c>
      <c r="I33" s="194" t="s">
        <v>383</v>
      </c>
      <c r="J33" s="193" t="s">
        <v>94</v>
      </c>
      <c r="K33" s="192">
        <v>6</v>
      </c>
      <c r="L33" s="192">
        <v>7</v>
      </c>
    </row>
    <row r="34" spans="1:12" s="76" customFormat="1" ht="14.25" customHeight="1">
      <c r="A34" s="136">
        <v>2</v>
      </c>
      <c r="B34" s="136"/>
      <c r="C34" s="135"/>
      <c r="D34" s="133"/>
      <c r="E34" s="136"/>
      <c r="F34" s="134"/>
      <c r="G34" s="133" t="s">
        <v>55</v>
      </c>
      <c r="H34" s="75">
        <v>1</v>
      </c>
      <c r="I34" s="130">
        <f>SUM(I35+I46+I65+I86+I93+I113+I139+I158+I168)</f>
        <v>21590000</v>
      </c>
      <c r="J34" s="130">
        <f>SUM(J35+J46+J65+J86+J93+J113+J139+J158+J168)</f>
        <v>21590000</v>
      </c>
      <c r="K34" s="131">
        <f>SUM(K35+K46+K65+K86+K93+K113+K139+K158+K168)</f>
        <v>19451394.640000001</v>
      </c>
      <c r="L34" s="130">
        <f>SUM(L35+L46+L65+L86+L93+L113+L139+L158+L168)</f>
        <v>19451394.640000001</v>
      </c>
    </row>
    <row r="35" spans="1:12" ht="16.5" customHeight="1">
      <c r="A35" s="136">
        <v>2</v>
      </c>
      <c r="B35" s="161">
        <v>1</v>
      </c>
      <c r="C35" s="110"/>
      <c r="D35" s="149"/>
      <c r="E35" s="111"/>
      <c r="F35" s="109"/>
      <c r="G35" s="171" t="s">
        <v>384</v>
      </c>
      <c r="H35" s="75">
        <v>2</v>
      </c>
      <c r="I35" s="130">
        <f>SUM(I36+I42)</f>
        <v>13662000</v>
      </c>
      <c r="J35" s="130">
        <f>SUM(J36+J42)</f>
        <v>13662000</v>
      </c>
      <c r="K35" s="191">
        <f>SUM(K36+K42)</f>
        <v>13302708.08</v>
      </c>
      <c r="L35" s="190">
        <f>SUM(L36+L42)</f>
        <v>13302708.08</v>
      </c>
    </row>
    <row r="36" spans="1:12" ht="14.25" customHeight="1">
      <c r="A36" s="95">
        <v>2</v>
      </c>
      <c r="B36" s="95">
        <v>1</v>
      </c>
      <c r="C36" s="94">
        <v>1</v>
      </c>
      <c r="D36" s="105"/>
      <c r="E36" s="95"/>
      <c r="F36" s="93"/>
      <c r="G36" s="86" t="s">
        <v>385</v>
      </c>
      <c r="H36" s="75">
        <v>3</v>
      </c>
      <c r="I36" s="97">
        <f>SUM(I37)</f>
        <v>13451000</v>
      </c>
      <c r="J36" s="97">
        <f>SUM(J37)</f>
        <v>13451000</v>
      </c>
      <c r="K36" s="102">
        <f>SUM(K37)</f>
        <v>13105337.550000001</v>
      </c>
      <c r="L36" s="97">
        <f>SUM(L37)</f>
        <v>13105337.550000001</v>
      </c>
    </row>
    <row r="37" spans="1:12" ht="13.5" customHeight="1">
      <c r="A37" s="96">
        <v>2</v>
      </c>
      <c r="B37" s="95">
        <v>1</v>
      </c>
      <c r="C37" s="94">
        <v>1</v>
      </c>
      <c r="D37" s="105">
        <v>1</v>
      </c>
      <c r="E37" s="95"/>
      <c r="F37" s="93"/>
      <c r="G37" s="105" t="s">
        <v>385</v>
      </c>
      <c r="H37" s="75">
        <v>4</v>
      </c>
      <c r="I37" s="130">
        <f>SUM(I38+I40)</f>
        <v>13451000</v>
      </c>
      <c r="J37" s="130">
        <f t="shared" ref="J37:L38" si="0">SUM(J38)</f>
        <v>13451000</v>
      </c>
      <c r="K37" s="130">
        <f t="shared" si="0"/>
        <v>13105337.550000001</v>
      </c>
      <c r="L37" s="130">
        <f t="shared" si="0"/>
        <v>13105337.550000001</v>
      </c>
    </row>
    <row r="38" spans="1:12" ht="14.25" customHeight="1">
      <c r="A38" s="96">
        <v>2</v>
      </c>
      <c r="B38" s="95">
        <v>1</v>
      </c>
      <c r="C38" s="94">
        <v>1</v>
      </c>
      <c r="D38" s="105">
        <v>1</v>
      </c>
      <c r="E38" s="95">
        <v>1</v>
      </c>
      <c r="F38" s="93"/>
      <c r="G38" s="105" t="s">
        <v>386</v>
      </c>
      <c r="H38" s="75">
        <v>5</v>
      </c>
      <c r="I38" s="102">
        <f>SUM(I39)</f>
        <v>13451000</v>
      </c>
      <c r="J38" s="102">
        <f t="shared" si="0"/>
        <v>13451000</v>
      </c>
      <c r="K38" s="102">
        <f t="shared" si="0"/>
        <v>13105337.550000001</v>
      </c>
      <c r="L38" s="102">
        <f t="shared" si="0"/>
        <v>13105337.550000001</v>
      </c>
    </row>
    <row r="39" spans="1:12" ht="14.25" customHeight="1">
      <c r="A39" s="96">
        <v>2</v>
      </c>
      <c r="B39" s="95">
        <v>1</v>
      </c>
      <c r="C39" s="94">
        <v>1</v>
      </c>
      <c r="D39" s="105">
        <v>1</v>
      </c>
      <c r="E39" s="95">
        <v>1</v>
      </c>
      <c r="F39" s="93">
        <v>1</v>
      </c>
      <c r="G39" s="105" t="s">
        <v>386</v>
      </c>
      <c r="H39" s="75">
        <v>6</v>
      </c>
      <c r="I39" s="153">
        <v>13451000</v>
      </c>
      <c r="J39" s="153">
        <v>13451000</v>
      </c>
      <c r="K39" s="153">
        <v>13105337.550000001</v>
      </c>
      <c r="L39" s="153">
        <v>13105337.550000001</v>
      </c>
    </row>
    <row r="40" spans="1:12" ht="12.75" customHeight="1">
      <c r="A40" s="96">
        <v>2</v>
      </c>
      <c r="B40" s="95">
        <v>1</v>
      </c>
      <c r="C40" s="94">
        <v>1</v>
      </c>
      <c r="D40" s="105">
        <v>1</v>
      </c>
      <c r="E40" s="95">
        <v>2</v>
      </c>
      <c r="F40" s="93"/>
      <c r="G40" s="105" t="s">
        <v>387</v>
      </c>
      <c r="H40" s="75">
        <v>7</v>
      </c>
      <c r="I40" s="102">
        <f>I41</f>
        <v>0</v>
      </c>
      <c r="J40" s="102">
        <f>J41</f>
        <v>0</v>
      </c>
      <c r="K40" s="102">
        <f>K41</f>
        <v>0</v>
      </c>
      <c r="L40" s="102">
        <f>L41</f>
        <v>0</v>
      </c>
    </row>
    <row r="41" spans="1:12" ht="12.75" customHeight="1">
      <c r="A41" s="96">
        <v>2</v>
      </c>
      <c r="B41" s="95">
        <v>1</v>
      </c>
      <c r="C41" s="94">
        <v>1</v>
      </c>
      <c r="D41" s="105">
        <v>1</v>
      </c>
      <c r="E41" s="95">
        <v>2</v>
      </c>
      <c r="F41" s="93">
        <v>1</v>
      </c>
      <c r="G41" s="105" t="s">
        <v>387</v>
      </c>
      <c r="H41" s="75">
        <v>8</v>
      </c>
      <c r="I41" s="128">
        <v>0</v>
      </c>
      <c r="J41" s="85">
        <v>0</v>
      </c>
      <c r="K41" s="128">
        <v>0</v>
      </c>
      <c r="L41" s="85">
        <v>0</v>
      </c>
    </row>
    <row r="42" spans="1:12" ht="13.5" customHeight="1">
      <c r="A42" s="96">
        <v>2</v>
      </c>
      <c r="B42" s="95">
        <v>1</v>
      </c>
      <c r="C42" s="94">
        <v>2</v>
      </c>
      <c r="D42" s="105"/>
      <c r="E42" s="95"/>
      <c r="F42" s="93"/>
      <c r="G42" s="86" t="s">
        <v>388</v>
      </c>
      <c r="H42" s="75">
        <v>9</v>
      </c>
      <c r="I42" s="102">
        <f t="shared" ref="I42:L44" si="1">I43</f>
        <v>211000</v>
      </c>
      <c r="J42" s="97">
        <f t="shared" si="1"/>
        <v>211000</v>
      </c>
      <c r="K42" s="102">
        <f t="shared" si="1"/>
        <v>197370.53</v>
      </c>
      <c r="L42" s="97">
        <f t="shared" si="1"/>
        <v>197370.53</v>
      </c>
    </row>
    <row r="43" spans="1:12">
      <c r="A43" s="96">
        <v>2</v>
      </c>
      <c r="B43" s="95">
        <v>1</v>
      </c>
      <c r="C43" s="94">
        <v>2</v>
      </c>
      <c r="D43" s="105">
        <v>1</v>
      </c>
      <c r="E43" s="95"/>
      <c r="F43" s="93"/>
      <c r="G43" s="105" t="s">
        <v>388</v>
      </c>
      <c r="H43" s="75">
        <v>10</v>
      </c>
      <c r="I43" s="102">
        <f t="shared" si="1"/>
        <v>211000</v>
      </c>
      <c r="J43" s="97">
        <f t="shared" si="1"/>
        <v>211000</v>
      </c>
      <c r="K43" s="97">
        <f t="shared" si="1"/>
        <v>197370.53</v>
      </c>
      <c r="L43" s="97">
        <f t="shared" si="1"/>
        <v>197370.53</v>
      </c>
    </row>
    <row r="44" spans="1:12" ht="13.5" customHeight="1">
      <c r="A44" s="96">
        <v>2</v>
      </c>
      <c r="B44" s="95">
        <v>1</v>
      </c>
      <c r="C44" s="94">
        <v>2</v>
      </c>
      <c r="D44" s="105">
        <v>1</v>
      </c>
      <c r="E44" s="95">
        <v>1</v>
      </c>
      <c r="F44" s="93"/>
      <c r="G44" s="105" t="s">
        <v>388</v>
      </c>
      <c r="H44" s="75">
        <v>11</v>
      </c>
      <c r="I44" s="97">
        <f t="shared" si="1"/>
        <v>211000</v>
      </c>
      <c r="J44" s="97">
        <f t="shared" si="1"/>
        <v>211000</v>
      </c>
      <c r="K44" s="97">
        <f t="shared" si="1"/>
        <v>197370.53</v>
      </c>
      <c r="L44" s="97">
        <f t="shared" si="1"/>
        <v>197370.53</v>
      </c>
    </row>
    <row r="45" spans="1:12" ht="14.25" customHeight="1">
      <c r="A45" s="96">
        <v>2</v>
      </c>
      <c r="B45" s="95">
        <v>1</v>
      </c>
      <c r="C45" s="94">
        <v>2</v>
      </c>
      <c r="D45" s="105">
        <v>1</v>
      </c>
      <c r="E45" s="95">
        <v>1</v>
      </c>
      <c r="F45" s="93">
        <v>1</v>
      </c>
      <c r="G45" s="105" t="s">
        <v>388</v>
      </c>
      <c r="H45" s="75">
        <v>12</v>
      </c>
      <c r="I45" s="85">
        <v>211000</v>
      </c>
      <c r="J45" s="128">
        <v>211000</v>
      </c>
      <c r="K45" s="128">
        <v>197370.53</v>
      </c>
      <c r="L45" s="128">
        <v>197370.53</v>
      </c>
    </row>
    <row r="46" spans="1:12" ht="26.25" customHeight="1">
      <c r="A46" s="137">
        <v>2</v>
      </c>
      <c r="B46" s="162">
        <v>2</v>
      </c>
      <c r="C46" s="110"/>
      <c r="D46" s="149"/>
      <c r="E46" s="111"/>
      <c r="F46" s="109"/>
      <c r="G46" s="171" t="s">
        <v>389</v>
      </c>
      <c r="H46" s="75">
        <v>13</v>
      </c>
      <c r="I46" s="188">
        <f t="shared" ref="I46:L48" si="2">I47</f>
        <v>7668000</v>
      </c>
      <c r="J46" s="189">
        <f t="shared" si="2"/>
        <v>7668000</v>
      </c>
      <c r="K46" s="188">
        <f t="shared" si="2"/>
        <v>5962545.8100000005</v>
      </c>
      <c r="L46" s="188">
        <f t="shared" si="2"/>
        <v>5962545.8100000005</v>
      </c>
    </row>
    <row r="47" spans="1:12" ht="27" customHeight="1">
      <c r="A47" s="96">
        <v>2</v>
      </c>
      <c r="B47" s="95">
        <v>2</v>
      </c>
      <c r="C47" s="94">
        <v>1</v>
      </c>
      <c r="D47" s="105"/>
      <c r="E47" s="95"/>
      <c r="F47" s="93"/>
      <c r="G47" s="140" t="s">
        <v>389</v>
      </c>
      <c r="H47" s="75">
        <v>14</v>
      </c>
      <c r="I47" s="97">
        <f t="shared" si="2"/>
        <v>7668000</v>
      </c>
      <c r="J47" s="102">
        <f t="shared" si="2"/>
        <v>7668000</v>
      </c>
      <c r="K47" s="97">
        <f t="shared" si="2"/>
        <v>5962545.8100000005</v>
      </c>
      <c r="L47" s="102">
        <f t="shared" si="2"/>
        <v>5962545.8100000005</v>
      </c>
    </row>
    <row r="48" spans="1:12">
      <c r="A48" s="96">
        <v>2</v>
      </c>
      <c r="B48" s="95">
        <v>2</v>
      </c>
      <c r="C48" s="94">
        <v>1</v>
      </c>
      <c r="D48" s="105">
        <v>1</v>
      </c>
      <c r="E48" s="95"/>
      <c r="F48" s="93"/>
      <c r="G48" s="140" t="s">
        <v>389</v>
      </c>
      <c r="H48" s="75">
        <v>15</v>
      </c>
      <c r="I48" s="97">
        <f t="shared" si="2"/>
        <v>7668000</v>
      </c>
      <c r="J48" s="102">
        <f t="shared" si="2"/>
        <v>7668000</v>
      </c>
      <c r="K48" s="150">
        <f t="shared" si="2"/>
        <v>5962545.8100000005</v>
      </c>
      <c r="L48" s="150">
        <f t="shared" si="2"/>
        <v>5962545.8100000005</v>
      </c>
    </row>
    <row r="49" spans="1:12" ht="24.75" customHeight="1">
      <c r="A49" s="101">
        <v>2</v>
      </c>
      <c r="B49" s="100">
        <v>2</v>
      </c>
      <c r="C49" s="99">
        <v>1</v>
      </c>
      <c r="D49" s="104">
        <v>1</v>
      </c>
      <c r="E49" s="100">
        <v>1</v>
      </c>
      <c r="F49" s="98"/>
      <c r="G49" s="140" t="s">
        <v>389</v>
      </c>
      <c r="H49" s="75">
        <v>16</v>
      </c>
      <c r="I49" s="119">
        <f>SUM(I50:I64)</f>
        <v>7668000</v>
      </c>
      <c r="J49" s="119">
        <f>SUM(J50:J64)</f>
        <v>7668000</v>
      </c>
      <c r="K49" s="117">
        <f>SUM(K50:K64)</f>
        <v>5962545.8100000005</v>
      </c>
      <c r="L49" s="117">
        <f>SUM(L50:L64)</f>
        <v>5962545.8100000005</v>
      </c>
    </row>
    <row r="50" spans="1:12">
      <c r="A50" s="96">
        <v>2</v>
      </c>
      <c r="B50" s="95">
        <v>2</v>
      </c>
      <c r="C50" s="94">
        <v>1</v>
      </c>
      <c r="D50" s="105">
        <v>1</v>
      </c>
      <c r="E50" s="95">
        <v>1</v>
      </c>
      <c r="F50" s="187">
        <v>1</v>
      </c>
      <c r="G50" s="105" t="s">
        <v>390</v>
      </c>
      <c r="H50" s="75">
        <v>17</v>
      </c>
      <c r="I50" s="128">
        <v>0</v>
      </c>
      <c r="J50" s="128">
        <v>0</v>
      </c>
      <c r="K50" s="128">
        <v>0</v>
      </c>
      <c r="L50" s="128">
        <v>0</v>
      </c>
    </row>
    <row r="51" spans="1:12" ht="26.25" customHeight="1">
      <c r="A51" s="96">
        <v>2</v>
      </c>
      <c r="B51" s="95">
        <v>2</v>
      </c>
      <c r="C51" s="94">
        <v>1</v>
      </c>
      <c r="D51" s="105">
        <v>1</v>
      </c>
      <c r="E51" s="95">
        <v>1</v>
      </c>
      <c r="F51" s="93">
        <v>2</v>
      </c>
      <c r="G51" s="105" t="s">
        <v>391</v>
      </c>
      <c r="H51" s="75">
        <v>18</v>
      </c>
      <c r="I51" s="128">
        <v>14200</v>
      </c>
      <c r="J51" s="128">
        <v>14200</v>
      </c>
      <c r="K51" s="128">
        <v>5151.7299999999996</v>
      </c>
      <c r="L51" s="128">
        <v>5151.7299999999996</v>
      </c>
    </row>
    <row r="52" spans="1:12" ht="26.25" customHeight="1">
      <c r="A52" s="96">
        <v>2</v>
      </c>
      <c r="B52" s="95">
        <v>2</v>
      </c>
      <c r="C52" s="94">
        <v>1</v>
      </c>
      <c r="D52" s="105">
        <v>1</v>
      </c>
      <c r="E52" s="95">
        <v>1</v>
      </c>
      <c r="F52" s="93">
        <v>5</v>
      </c>
      <c r="G52" s="105" t="s">
        <v>392</v>
      </c>
      <c r="H52" s="75">
        <v>19</v>
      </c>
      <c r="I52" s="128">
        <v>187600</v>
      </c>
      <c r="J52" s="128">
        <v>187600</v>
      </c>
      <c r="K52" s="128">
        <v>168979.51</v>
      </c>
      <c r="L52" s="128">
        <v>168979.51</v>
      </c>
    </row>
    <row r="53" spans="1:12" ht="27" customHeight="1">
      <c r="A53" s="96">
        <v>2</v>
      </c>
      <c r="B53" s="95">
        <v>2</v>
      </c>
      <c r="C53" s="94">
        <v>1</v>
      </c>
      <c r="D53" s="105">
        <v>1</v>
      </c>
      <c r="E53" s="95">
        <v>1</v>
      </c>
      <c r="F53" s="93">
        <v>6</v>
      </c>
      <c r="G53" s="105" t="s">
        <v>393</v>
      </c>
      <c r="H53" s="75">
        <v>20</v>
      </c>
      <c r="I53" s="128">
        <v>68700</v>
      </c>
      <c r="J53" s="128">
        <v>68700</v>
      </c>
      <c r="K53" s="128">
        <v>42452.340000000004</v>
      </c>
      <c r="L53" s="128">
        <v>42452.340000000004</v>
      </c>
    </row>
    <row r="54" spans="1:12" ht="26.25" customHeight="1">
      <c r="A54" s="112">
        <v>2</v>
      </c>
      <c r="B54" s="111">
        <v>2</v>
      </c>
      <c r="C54" s="110">
        <v>1</v>
      </c>
      <c r="D54" s="149">
        <v>1</v>
      </c>
      <c r="E54" s="111">
        <v>1</v>
      </c>
      <c r="F54" s="109">
        <v>7</v>
      </c>
      <c r="G54" s="149" t="s">
        <v>394</v>
      </c>
      <c r="H54" s="75">
        <v>21</v>
      </c>
      <c r="I54" s="128">
        <v>4900</v>
      </c>
      <c r="J54" s="128">
        <v>4900</v>
      </c>
      <c r="K54" s="128">
        <v>2047.68</v>
      </c>
      <c r="L54" s="128">
        <v>2047.68</v>
      </c>
    </row>
    <row r="55" spans="1:12" ht="12" customHeight="1">
      <c r="A55" s="96">
        <v>2</v>
      </c>
      <c r="B55" s="95">
        <v>2</v>
      </c>
      <c r="C55" s="94">
        <v>1</v>
      </c>
      <c r="D55" s="105">
        <v>1</v>
      </c>
      <c r="E55" s="95">
        <v>1</v>
      </c>
      <c r="F55" s="93">
        <v>11</v>
      </c>
      <c r="G55" s="105" t="s">
        <v>395</v>
      </c>
      <c r="H55" s="75">
        <v>22</v>
      </c>
      <c r="I55" s="85">
        <v>87300</v>
      </c>
      <c r="J55" s="128">
        <v>87300</v>
      </c>
      <c r="K55" s="128">
        <v>39128.71</v>
      </c>
      <c r="L55" s="128">
        <v>39128.71</v>
      </c>
    </row>
    <row r="56" spans="1:12" ht="15.75" customHeight="1">
      <c r="A56" s="101">
        <v>2</v>
      </c>
      <c r="B56" s="121">
        <v>2</v>
      </c>
      <c r="C56" s="127">
        <v>1</v>
      </c>
      <c r="D56" s="127">
        <v>1</v>
      </c>
      <c r="E56" s="127">
        <v>1</v>
      </c>
      <c r="F56" s="120">
        <v>12</v>
      </c>
      <c r="G56" s="124" t="s">
        <v>396</v>
      </c>
      <c r="H56" s="75">
        <v>23</v>
      </c>
      <c r="I56" s="122">
        <v>0</v>
      </c>
      <c r="J56" s="128">
        <v>0</v>
      </c>
      <c r="K56" s="128">
        <v>0</v>
      </c>
      <c r="L56" s="128">
        <v>0</v>
      </c>
    </row>
    <row r="57" spans="1:12" ht="26.4">
      <c r="A57" s="96">
        <v>2</v>
      </c>
      <c r="B57" s="95">
        <v>2</v>
      </c>
      <c r="C57" s="94">
        <v>1</v>
      </c>
      <c r="D57" s="94">
        <v>1</v>
      </c>
      <c r="E57" s="94">
        <v>1</v>
      </c>
      <c r="F57" s="93">
        <v>14</v>
      </c>
      <c r="G57" s="186" t="s">
        <v>397</v>
      </c>
      <c r="H57" s="75">
        <v>24</v>
      </c>
      <c r="I57" s="85">
        <v>348800</v>
      </c>
      <c r="J57" s="85">
        <v>348800</v>
      </c>
      <c r="K57" s="85">
        <v>305681.48</v>
      </c>
      <c r="L57" s="85">
        <v>305681.48</v>
      </c>
    </row>
    <row r="58" spans="1:12" ht="27.75" customHeight="1">
      <c r="A58" s="96">
        <v>2</v>
      </c>
      <c r="B58" s="95">
        <v>2</v>
      </c>
      <c r="C58" s="94">
        <v>1</v>
      </c>
      <c r="D58" s="94">
        <v>1</v>
      </c>
      <c r="E58" s="94">
        <v>1</v>
      </c>
      <c r="F58" s="93">
        <v>15</v>
      </c>
      <c r="G58" s="86" t="s">
        <v>398</v>
      </c>
      <c r="H58" s="75">
        <v>25</v>
      </c>
      <c r="I58" s="85">
        <v>657600</v>
      </c>
      <c r="J58" s="128">
        <v>657600</v>
      </c>
      <c r="K58" s="128">
        <v>35271.839999999997</v>
      </c>
      <c r="L58" s="128">
        <v>35271.839999999997</v>
      </c>
    </row>
    <row r="59" spans="1:12">
      <c r="A59" s="96">
        <v>2</v>
      </c>
      <c r="B59" s="95">
        <v>2</v>
      </c>
      <c r="C59" s="94">
        <v>1</v>
      </c>
      <c r="D59" s="94">
        <v>1</v>
      </c>
      <c r="E59" s="94">
        <v>1</v>
      </c>
      <c r="F59" s="93">
        <v>16</v>
      </c>
      <c r="G59" s="105" t="s">
        <v>399</v>
      </c>
      <c r="H59" s="75">
        <v>26</v>
      </c>
      <c r="I59" s="85">
        <v>92200</v>
      </c>
      <c r="J59" s="128">
        <v>92200</v>
      </c>
      <c r="K59" s="128">
        <v>82434.42</v>
      </c>
      <c r="L59" s="128">
        <v>82434.42</v>
      </c>
    </row>
    <row r="60" spans="1:12" ht="27.75" customHeight="1">
      <c r="A60" s="96">
        <v>2</v>
      </c>
      <c r="B60" s="95">
        <v>2</v>
      </c>
      <c r="C60" s="94">
        <v>1</v>
      </c>
      <c r="D60" s="94">
        <v>1</v>
      </c>
      <c r="E60" s="94">
        <v>1</v>
      </c>
      <c r="F60" s="93">
        <v>17</v>
      </c>
      <c r="G60" s="105" t="s">
        <v>400</v>
      </c>
      <c r="H60" s="75">
        <v>27</v>
      </c>
      <c r="I60" s="85">
        <v>56000</v>
      </c>
      <c r="J60" s="85">
        <v>56000</v>
      </c>
      <c r="K60" s="85">
        <v>2466.6</v>
      </c>
      <c r="L60" s="85">
        <v>2466.6</v>
      </c>
    </row>
    <row r="61" spans="1:12" ht="14.25" customHeight="1">
      <c r="A61" s="96">
        <v>2</v>
      </c>
      <c r="B61" s="95">
        <v>2</v>
      </c>
      <c r="C61" s="94">
        <v>1</v>
      </c>
      <c r="D61" s="94">
        <v>1</v>
      </c>
      <c r="E61" s="94">
        <v>1</v>
      </c>
      <c r="F61" s="93">
        <v>20</v>
      </c>
      <c r="G61" s="105" t="s">
        <v>401</v>
      </c>
      <c r="H61" s="75">
        <v>28</v>
      </c>
      <c r="I61" s="85">
        <v>575100</v>
      </c>
      <c r="J61" s="128">
        <v>575100</v>
      </c>
      <c r="K61" s="128">
        <v>376612.99</v>
      </c>
      <c r="L61" s="128">
        <v>376612.99</v>
      </c>
    </row>
    <row r="62" spans="1:12" ht="27.75" customHeight="1">
      <c r="A62" s="90">
        <v>2</v>
      </c>
      <c r="B62" s="89">
        <v>2</v>
      </c>
      <c r="C62" s="88">
        <v>1</v>
      </c>
      <c r="D62" s="88">
        <v>1</v>
      </c>
      <c r="E62" s="88">
        <v>1</v>
      </c>
      <c r="F62" s="87">
        <v>21</v>
      </c>
      <c r="G62" s="86" t="s">
        <v>402</v>
      </c>
      <c r="H62" s="75">
        <v>29</v>
      </c>
      <c r="I62" s="85">
        <v>2620200</v>
      </c>
      <c r="J62" s="128">
        <v>2620200</v>
      </c>
      <c r="K62" s="128">
        <v>2341583.7000000002</v>
      </c>
      <c r="L62" s="128">
        <v>2341583.7000000002</v>
      </c>
    </row>
    <row r="63" spans="1:12" ht="12" customHeight="1">
      <c r="A63" s="90">
        <v>2</v>
      </c>
      <c r="B63" s="89">
        <v>2</v>
      </c>
      <c r="C63" s="88">
        <v>1</v>
      </c>
      <c r="D63" s="88">
        <v>1</v>
      </c>
      <c r="E63" s="88">
        <v>1</v>
      </c>
      <c r="F63" s="87">
        <v>22</v>
      </c>
      <c r="G63" s="86" t="s">
        <v>403</v>
      </c>
      <c r="H63" s="75">
        <v>30</v>
      </c>
      <c r="I63" s="85">
        <v>41000</v>
      </c>
      <c r="J63" s="128">
        <v>41000</v>
      </c>
      <c r="K63" s="128">
        <v>22915.120000000003</v>
      </c>
      <c r="L63" s="128">
        <v>22915.120000000003</v>
      </c>
    </row>
    <row r="64" spans="1:12" ht="15" customHeight="1">
      <c r="A64" s="96">
        <v>2</v>
      </c>
      <c r="B64" s="95">
        <v>2</v>
      </c>
      <c r="C64" s="94">
        <v>1</v>
      </c>
      <c r="D64" s="94">
        <v>1</v>
      </c>
      <c r="E64" s="94">
        <v>1</v>
      </c>
      <c r="F64" s="93">
        <v>30</v>
      </c>
      <c r="G64" s="86" t="s">
        <v>404</v>
      </c>
      <c r="H64" s="75">
        <v>31</v>
      </c>
      <c r="I64" s="85">
        <v>2914400</v>
      </c>
      <c r="J64" s="128">
        <v>2914400</v>
      </c>
      <c r="K64" s="128">
        <v>2537819.69</v>
      </c>
      <c r="L64" s="128">
        <v>2537819.69</v>
      </c>
    </row>
    <row r="65" spans="1:12" ht="14.25" customHeight="1">
      <c r="A65" s="185">
        <v>2</v>
      </c>
      <c r="B65" s="184">
        <v>3</v>
      </c>
      <c r="C65" s="161"/>
      <c r="D65" s="110"/>
      <c r="E65" s="110"/>
      <c r="F65" s="109"/>
      <c r="G65" s="159" t="s">
        <v>405</v>
      </c>
      <c r="H65" s="75">
        <v>32</v>
      </c>
      <c r="I65" s="108">
        <f>I66</f>
        <v>0</v>
      </c>
      <c r="J65" s="108">
        <f>J66</f>
        <v>0</v>
      </c>
      <c r="K65" s="108">
        <f>K66</f>
        <v>0</v>
      </c>
      <c r="L65" s="108">
        <f>L66</f>
        <v>0</v>
      </c>
    </row>
    <row r="66" spans="1:12" ht="13.5" customHeight="1">
      <c r="A66" s="96">
        <v>2</v>
      </c>
      <c r="B66" s="95">
        <v>3</v>
      </c>
      <c r="C66" s="94">
        <v>1</v>
      </c>
      <c r="D66" s="94"/>
      <c r="E66" s="94"/>
      <c r="F66" s="93"/>
      <c r="G66" s="86" t="s">
        <v>406</v>
      </c>
      <c r="H66" s="75">
        <v>33</v>
      </c>
      <c r="I66" s="97">
        <f>SUM(I67+I72+I77)</f>
        <v>0</v>
      </c>
      <c r="J66" s="103">
        <f>SUM(J67+J72+J77)</f>
        <v>0</v>
      </c>
      <c r="K66" s="102">
        <f>SUM(K67+K72+K77)</f>
        <v>0</v>
      </c>
      <c r="L66" s="97">
        <f>SUM(L67+L72+L77)</f>
        <v>0</v>
      </c>
    </row>
    <row r="67" spans="1:12" ht="15" customHeight="1">
      <c r="A67" s="96">
        <v>2</v>
      </c>
      <c r="B67" s="95">
        <v>3</v>
      </c>
      <c r="C67" s="94">
        <v>1</v>
      </c>
      <c r="D67" s="94">
        <v>1</v>
      </c>
      <c r="E67" s="94"/>
      <c r="F67" s="93"/>
      <c r="G67" s="86" t="s">
        <v>407</v>
      </c>
      <c r="H67" s="75">
        <v>34</v>
      </c>
      <c r="I67" s="97">
        <f>I68</f>
        <v>0</v>
      </c>
      <c r="J67" s="103">
        <f>J68</f>
        <v>0</v>
      </c>
      <c r="K67" s="102">
        <f>K68</f>
        <v>0</v>
      </c>
      <c r="L67" s="97">
        <f>L68</f>
        <v>0</v>
      </c>
    </row>
    <row r="68" spans="1:12" ht="13.5" customHeight="1">
      <c r="A68" s="96">
        <v>2</v>
      </c>
      <c r="B68" s="95">
        <v>3</v>
      </c>
      <c r="C68" s="94">
        <v>1</v>
      </c>
      <c r="D68" s="94">
        <v>1</v>
      </c>
      <c r="E68" s="94">
        <v>1</v>
      </c>
      <c r="F68" s="93"/>
      <c r="G68" s="86" t="s">
        <v>407</v>
      </c>
      <c r="H68" s="75">
        <v>35</v>
      </c>
      <c r="I68" s="97">
        <f>SUM(I69:I71)</f>
        <v>0</v>
      </c>
      <c r="J68" s="103">
        <f>SUM(J69:J71)</f>
        <v>0</v>
      </c>
      <c r="K68" s="102">
        <f>SUM(K69:K71)</f>
        <v>0</v>
      </c>
      <c r="L68" s="97">
        <f>SUM(L69:L71)</f>
        <v>0</v>
      </c>
    </row>
    <row r="69" spans="1:12" s="183" customFormat="1" ht="25.5" customHeight="1">
      <c r="A69" s="96">
        <v>2</v>
      </c>
      <c r="B69" s="95">
        <v>3</v>
      </c>
      <c r="C69" s="94">
        <v>1</v>
      </c>
      <c r="D69" s="94">
        <v>1</v>
      </c>
      <c r="E69" s="94">
        <v>1</v>
      </c>
      <c r="F69" s="93">
        <v>1</v>
      </c>
      <c r="G69" s="105" t="s">
        <v>408</v>
      </c>
      <c r="H69" s="75">
        <v>36</v>
      </c>
      <c r="I69" s="85">
        <v>0</v>
      </c>
      <c r="J69" s="85">
        <v>0</v>
      </c>
      <c r="K69" s="85">
        <v>0</v>
      </c>
      <c r="L69" s="85">
        <v>0</v>
      </c>
    </row>
    <row r="70" spans="1:12" ht="19.5" customHeight="1">
      <c r="A70" s="96">
        <v>2</v>
      </c>
      <c r="B70" s="111">
        <v>3</v>
      </c>
      <c r="C70" s="110">
        <v>1</v>
      </c>
      <c r="D70" s="110">
        <v>1</v>
      </c>
      <c r="E70" s="110">
        <v>1</v>
      </c>
      <c r="F70" s="109">
        <v>2</v>
      </c>
      <c r="G70" s="149" t="s">
        <v>409</v>
      </c>
      <c r="H70" s="75">
        <v>37</v>
      </c>
      <c r="I70" s="153">
        <v>0</v>
      </c>
      <c r="J70" s="153">
        <v>0</v>
      </c>
      <c r="K70" s="153">
        <v>0</v>
      </c>
      <c r="L70" s="153">
        <v>0</v>
      </c>
    </row>
    <row r="71" spans="1:12" ht="16.5" customHeight="1">
      <c r="A71" s="95">
        <v>2</v>
      </c>
      <c r="B71" s="94">
        <v>3</v>
      </c>
      <c r="C71" s="94">
        <v>1</v>
      </c>
      <c r="D71" s="94">
        <v>1</v>
      </c>
      <c r="E71" s="94">
        <v>1</v>
      </c>
      <c r="F71" s="93">
        <v>3</v>
      </c>
      <c r="G71" s="105" t="s">
        <v>410</v>
      </c>
      <c r="H71" s="75">
        <v>38</v>
      </c>
      <c r="I71" s="85">
        <v>0</v>
      </c>
      <c r="J71" s="85">
        <v>0</v>
      </c>
      <c r="K71" s="85">
        <v>0</v>
      </c>
      <c r="L71" s="85">
        <v>0</v>
      </c>
    </row>
    <row r="72" spans="1:12" ht="29.25" customHeight="1">
      <c r="A72" s="111">
        <v>2</v>
      </c>
      <c r="B72" s="110">
        <v>3</v>
      </c>
      <c r="C72" s="110">
        <v>1</v>
      </c>
      <c r="D72" s="110">
        <v>2</v>
      </c>
      <c r="E72" s="110"/>
      <c r="F72" s="109"/>
      <c r="G72" s="140" t="s">
        <v>411</v>
      </c>
      <c r="H72" s="75">
        <v>39</v>
      </c>
      <c r="I72" s="108">
        <f>I73</f>
        <v>0</v>
      </c>
      <c r="J72" s="107">
        <f>J73</f>
        <v>0</v>
      </c>
      <c r="K72" s="106">
        <f>K73</f>
        <v>0</v>
      </c>
      <c r="L72" s="106">
        <f>L73</f>
        <v>0</v>
      </c>
    </row>
    <row r="73" spans="1:12" ht="27" customHeight="1">
      <c r="A73" s="100">
        <v>2</v>
      </c>
      <c r="B73" s="99">
        <v>3</v>
      </c>
      <c r="C73" s="99">
        <v>1</v>
      </c>
      <c r="D73" s="99">
        <v>2</v>
      </c>
      <c r="E73" s="99">
        <v>1</v>
      </c>
      <c r="F73" s="98"/>
      <c r="G73" s="140" t="s">
        <v>411</v>
      </c>
      <c r="H73" s="75">
        <v>40</v>
      </c>
      <c r="I73" s="150">
        <f>SUM(I74:I76)</f>
        <v>0</v>
      </c>
      <c r="J73" s="152">
        <f>SUM(J74:J76)</f>
        <v>0</v>
      </c>
      <c r="K73" s="151">
        <f>SUM(K74:K76)</f>
        <v>0</v>
      </c>
      <c r="L73" s="102">
        <f>SUM(L74:L76)</f>
        <v>0</v>
      </c>
    </row>
    <row r="74" spans="1:12" s="183" customFormat="1" ht="27" customHeight="1">
      <c r="A74" s="95">
        <v>2</v>
      </c>
      <c r="B74" s="94">
        <v>3</v>
      </c>
      <c r="C74" s="94">
        <v>1</v>
      </c>
      <c r="D74" s="94">
        <v>2</v>
      </c>
      <c r="E74" s="94">
        <v>1</v>
      </c>
      <c r="F74" s="93">
        <v>1</v>
      </c>
      <c r="G74" s="96" t="s">
        <v>408</v>
      </c>
      <c r="H74" s="75">
        <v>41</v>
      </c>
      <c r="I74" s="85">
        <v>0</v>
      </c>
      <c r="J74" s="85">
        <v>0</v>
      </c>
      <c r="K74" s="85">
        <v>0</v>
      </c>
      <c r="L74" s="85">
        <v>0</v>
      </c>
    </row>
    <row r="75" spans="1:12" ht="16.5" customHeight="1">
      <c r="A75" s="95">
        <v>2</v>
      </c>
      <c r="B75" s="94">
        <v>3</v>
      </c>
      <c r="C75" s="94">
        <v>1</v>
      </c>
      <c r="D75" s="94">
        <v>2</v>
      </c>
      <c r="E75" s="94">
        <v>1</v>
      </c>
      <c r="F75" s="93">
        <v>2</v>
      </c>
      <c r="G75" s="96" t="s">
        <v>409</v>
      </c>
      <c r="H75" s="75">
        <v>42</v>
      </c>
      <c r="I75" s="85">
        <v>0</v>
      </c>
      <c r="J75" s="85">
        <v>0</v>
      </c>
      <c r="K75" s="85">
        <v>0</v>
      </c>
      <c r="L75" s="85">
        <v>0</v>
      </c>
    </row>
    <row r="76" spans="1:12" ht="15" customHeight="1">
      <c r="A76" s="95">
        <v>2</v>
      </c>
      <c r="B76" s="94">
        <v>3</v>
      </c>
      <c r="C76" s="94">
        <v>1</v>
      </c>
      <c r="D76" s="94">
        <v>2</v>
      </c>
      <c r="E76" s="94">
        <v>1</v>
      </c>
      <c r="F76" s="93">
        <v>3</v>
      </c>
      <c r="G76" s="90" t="s">
        <v>410</v>
      </c>
      <c r="H76" s="75">
        <v>43</v>
      </c>
      <c r="I76" s="85">
        <v>0</v>
      </c>
      <c r="J76" s="85">
        <v>0</v>
      </c>
      <c r="K76" s="85">
        <v>0</v>
      </c>
      <c r="L76" s="85">
        <v>0</v>
      </c>
    </row>
    <row r="77" spans="1:12" ht="27.75" customHeight="1">
      <c r="A77" s="95">
        <v>2</v>
      </c>
      <c r="B77" s="94">
        <v>3</v>
      </c>
      <c r="C77" s="94">
        <v>1</v>
      </c>
      <c r="D77" s="94">
        <v>3</v>
      </c>
      <c r="E77" s="94"/>
      <c r="F77" s="93"/>
      <c r="G77" s="90" t="s">
        <v>412</v>
      </c>
      <c r="H77" s="75">
        <v>44</v>
      </c>
      <c r="I77" s="97">
        <f>I78</f>
        <v>0</v>
      </c>
      <c r="J77" s="103">
        <f>J78</f>
        <v>0</v>
      </c>
      <c r="K77" s="102">
        <f>K78</f>
        <v>0</v>
      </c>
      <c r="L77" s="102">
        <f>L78</f>
        <v>0</v>
      </c>
    </row>
    <row r="78" spans="1:12" ht="26.25" customHeight="1">
      <c r="A78" s="95">
        <v>2</v>
      </c>
      <c r="B78" s="94">
        <v>3</v>
      </c>
      <c r="C78" s="94">
        <v>1</v>
      </c>
      <c r="D78" s="94">
        <v>3</v>
      </c>
      <c r="E78" s="94">
        <v>1</v>
      </c>
      <c r="F78" s="93"/>
      <c r="G78" s="90" t="s">
        <v>413</v>
      </c>
      <c r="H78" s="75">
        <v>45</v>
      </c>
      <c r="I78" s="97">
        <f>SUM(I79:I81)</f>
        <v>0</v>
      </c>
      <c r="J78" s="103">
        <f>SUM(J79:J81)</f>
        <v>0</v>
      </c>
      <c r="K78" s="102">
        <f>SUM(K79:K81)</f>
        <v>0</v>
      </c>
      <c r="L78" s="102">
        <f>SUM(L79:L81)</f>
        <v>0</v>
      </c>
    </row>
    <row r="79" spans="1:12" ht="15" customHeight="1">
      <c r="A79" s="111">
        <v>2</v>
      </c>
      <c r="B79" s="110">
        <v>3</v>
      </c>
      <c r="C79" s="110">
        <v>1</v>
      </c>
      <c r="D79" s="110">
        <v>3</v>
      </c>
      <c r="E79" s="110">
        <v>1</v>
      </c>
      <c r="F79" s="109">
        <v>1</v>
      </c>
      <c r="G79" s="182" t="s">
        <v>414</v>
      </c>
      <c r="H79" s="75">
        <v>46</v>
      </c>
      <c r="I79" s="153">
        <v>0</v>
      </c>
      <c r="J79" s="153">
        <v>0</v>
      </c>
      <c r="K79" s="153">
        <v>0</v>
      </c>
      <c r="L79" s="153">
        <v>0</v>
      </c>
    </row>
    <row r="80" spans="1:12" ht="16.5" customHeight="1">
      <c r="A80" s="95">
        <v>2</v>
      </c>
      <c r="B80" s="94">
        <v>3</v>
      </c>
      <c r="C80" s="94">
        <v>1</v>
      </c>
      <c r="D80" s="94">
        <v>3</v>
      </c>
      <c r="E80" s="94">
        <v>1</v>
      </c>
      <c r="F80" s="93">
        <v>2</v>
      </c>
      <c r="G80" s="90" t="s">
        <v>415</v>
      </c>
      <c r="H80" s="75">
        <v>47</v>
      </c>
      <c r="I80" s="85">
        <v>0</v>
      </c>
      <c r="J80" s="85">
        <v>0</v>
      </c>
      <c r="K80" s="85">
        <v>0</v>
      </c>
      <c r="L80" s="85">
        <v>0</v>
      </c>
    </row>
    <row r="81" spans="1:12" ht="17.25" customHeight="1">
      <c r="A81" s="111">
        <v>2</v>
      </c>
      <c r="B81" s="110">
        <v>3</v>
      </c>
      <c r="C81" s="110">
        <v>1</v>
      </c>
      <c r="D81" s="110">
        <v>3</v>
      </c>
      <c r="E81" s="110">
        <v>1</v>
      </c>
      <c r="F81" s="109">
        <v>3</v>
      </c>
      <c r="G81" s="182" t="s">
        <v>416</v>
      </c>
      <c r="H81" s="75">
        <v>48</v>
      </c>
      <c r="I81" s="153">
        <v>0</v>
      </c>
      <c r="J81" s="153">
        <v>0</v>
      </c>
      <c r="K81" s="153">
        <v>0</v>
      </c>
      <c r="L81" s="153">
        <v>0</v>
      </c>
    </row>
    <row r="82" spans="1:12" ht="12.75" customHeight="1">
      <c r="A82" s="111">
        <v>2</v>
      </c>
      <c r="B82" s="110">
        <v>3</v>
      </c>
      <c r="C82" s="110">
        <v>2</v>
      </c>
      <c r="D82" s="110"/>
      <c r="E82" s="110"/>
      <c r="F82" s="109"/>
      <c r="G82" s="182" t="s">
        <v>417</v>
      </c>
      <c r="H82" s="75">
        <v>49</v>
      </c>
      <c r="I82" s="97">
        <f t="shared" ref="I82:L83" si="3">I83</f>
        <v>0</v>
      </c>
      <c r="J82" s="97">
        <f t="shared" si="3"/>
        <v>0</v>
      </c>
      <c r="K82" s="97">
        <f t="shared" si="3"/>
        <v>0</v>
      </c>
      <c r="L82" s="97">
        <f t="shared" si="3"/>
        <v>0</v>
      </c>
    </row>
    <row r="83" spans="1:12" ht="12" customHeight="1">
      <c r="A83" s="111">
        <v>2</v>
      </c>
      <c r="B83" s="110">
        <v>3</v>
      </c>
      <c r="C83" s="110">
        <v>2</v>
      </c>
      <c r="D83" s="110">
        <v>1</v>
      </c>
      <c r="E83" s="110"/>
      <c r="F83" s="109"/>
      <c r="G83" s="182" t="s">
        <v>417</v>
      </c>
      <c r="H83" s="75">
        <v>50</v>
      </c>
      <c r="I83" s="97">
        <f t="shared" si="3"/>
        <v>0</v>
      </c>
      <c r="J83" s="97">
        <f t="shared" si="3"/>
        <v>0</v>
      </c>
      <c r="K83" s="97">
        <f t="shared" si="3"/>
        <v>0</v>
      </c>
      <c r="L83" s="97">
        <f t="shared" si="3"/>
        <v>0</v>
      </c>
    </row>
    <row r="84" spans="1:12" ht="15.75" customHeight="1">
      <c r="A84" s="111">
        <v>2</v>
      </c>
      <c r="B84" s="110">
        <v>3</v>
      </c>
      <c r="C84" s="110">
        <v>2</v>
      </c>
      <c r="D84" s="110">
        <v>1</v>
      </c>
      <c r="E84" s="110">
        <v>1</v>
      </c>
      <c r="F84" s="109"/>
      <c r="G84" s="182" t="s">
        <v>417</v>
      </c>
      <c r="H84" s="75">
        <v>51</v>
      </c>
      <c r="I84" s="97">
        <f>SUM(I85)</f>
        <v>0</v>
      </c>
      <c r="J84" s="97">
        <f>SUM(J85)</f>
        <v>0</v>
      </c>
      <c r="K84" s="97">
        <f>SUM(K85)</f>
        <v>0</v>
      </c>
      <c r="L84" s="97">
        <f>SUM(L85)</f>
        <v>0</v>
      </c>
    </row>
    <row r="85" spans="1:12" ht="13.5" customHeight="1">
      <c r="A85" s="111">
        <v>2</v>
      </c>
      <c r="B85" s="110">
        <v>3</v>
      </c>
      <c r="C85" s="110">
        <v>2</v>
      </c>
      <c r="D85" s="110">
        <v>1</v>
      </c>
      <c r="E85" s="110">
        <v>1</v>
      </c>
      <c r="F85" s="109">
        <v>1</v>
      </c>
      <c r="G85" s="182" t="s">
        <v>417</v>
      </c>
      <c r="H85" s="75">
        <v>52</v>
      </c>
      <c r="I85" s="85">
        <v>0</v>
      </c>
      <c r="J85" s="85">
        <v>0</v>
      </c>
      <c r="K85" s="85">
        <v>0</v>
      </c>
      <c r="L85" s="85">
        <v>0</v>
      </c>
    </row>
    <row r="86" spans="1:12" ht="16.5" customHeight="1">
      <c r="A86" s="136">
        <v>2</v>
      </c>
      <c r="B86" s="135">
        <v>4</v>
      </c>
      <c r="C86" s="135"/>
      <c r="D86" s="135"/>
      <c r="E86" s="135"/>
      <c r="F86" s="134"/>
      <c r="G86" s="163" t="s">
        <v>418</v>
      </c>
      <c r="H86" s="75">
        <v>53</v>
      </c>
      <c r="I86" s="97">
        <f t="shared" ref="I86:L88" si="4">I87</f>
        <v>0</v>
      </c>
      <c r="J86" s="103">
        <f t="shared" si="4"/>
        <v>0</v>
      </c>
      <c r="K86" s="102">
        <f t="shared" si="4"/>
        <v>0</v>
      </c>
      <c r="L86" s="102">
        <f t="shared" si="4"/>
        <v>0</v>
      </c>
    </row>
    <row r="87" spans="1:12" ht="15.75" customHeight="1">
      <c r="A87" s="95">
        <v>2</v>
      </c>
      <c r="B87" s="94">
        <v>4</v>
      </c>
      <c r="C87" s="94">
        <v>1</v>
      </c>
      <c r="D87" s="94"/>
      <c r="E87" s="94"/>
      <c r="F87" s="93"/>
      <c r="G87" s="90" t="s">
        <v>419</v>
      </c>
      <c r="H87" s="75">
        <v>54</v>
      </c>
      <c r="I87" s="97">
        <f t="shared" si="4"/>
        <v>0</v>
      </c>
      <c r="J87" s="103">
        <f t="shared" si="4"/>
        <v>0</v>
      </c>
      <c r="K87" s="102">
        <f t="shared" si="4"/>
        <v>0</v>
      </c>
      <c r="L87" s="102">
        <f t="shared" si="4"/>
        <v>0</v>
      </c>
    </row>
    <row r="88" spans="1:12" ht="17.25" customHeight="1">
      <c r="A88" s="95">
        <v>2</v>
      </c>
      <c r="B88" s="94">
        <v>4</v>
      </c>
      <c r="C88" s="94">
        <v>1</v>
      </c>
      <c r="D88" s="94">
        <v>1</v>
      </c>
      <c r="E88" s="94"/>
      <c r="F88" s="93"/>
      <c r="G88" s="96" t="s">
        <v>419</v>
      </c>
      <c r="H88" s="75">
        <v>55</v>
      </c>
      <c r="I88" s="97">
        <f t="shared" si="4"/>
        <v>0</v>
      </c>
      <c r="J88" s="103">
        <f t="shared" si="4"/>
        <v>0</v>
      </c>
      <c r="K88" s="102">
        <f t="shared" si="4"/>
        <v>0</v>
      </c>
      <c r="L88" s="102">
        <f t="shared" si="4"/>
        <v>0</v>
      </c>
    </row>
    <row r="89" spans="1:12" ht="18" customHeight="1">
      <c r="A89" s="95">
        <v>2</v>
      </c>
      <c r="B89" s="94">
        <v>4</v>
      </c>
      <c r="C89" s="94">
        <v>1</v>
      </c>
      <c r="D89" s="94">
        <v>1</v>
      </c>
      <c r="E89" s="94">
        <v>1</v>
      </c>
      <c r="F89" s="93"/>
      <c r="G89" s="96" t="s">
        <v>419</v>
      </c>
      <c r="H89" s="75">
        <v>56</v>
      </c>
      <c r="I89" s="97">
        <f>SUM(I90:I92)</f>
        <v>0</v>
      </c>
      <c r="J89" s="103">
        <f>SUM(J90:J92)</f>
        <v>0</v>
      </c>
      <c r="K89" s="102">
        <f>SUM(K90:K92)</f>
        <v>0</v>
      </c>
      <c r="L89" s="102">
        <f>SUM(L90:L92)</f>
        <v>0</v>
      </c>
    </row>
    <row r="90" spans="1:12" ht="14.25" customHeight="1">
      <c r="A90" s="95">
        <v>2</v>
      </c>
      <c r="B90" s="94">
        <v>4</v>
      </c>
      <c r="C90" s="94">
        <v>1</v>
      </c>
      <c r="D90" s="94">
        <v>1</v>
      </c>
      <c r="E90" s="94">
        <v>1</v>
      </c>
      <c r="F90" s="93">
        <v>1</v>
      </c>
      <c r="G90" s="96" t="s">
        <v>420</v>
      </c>
      <c r="H90" s="75">
        <v>57</v>
      </c>
      <c r="I90" s="85">
        <v>0</v>
      </c>
      <c r="J90" s="85">
        <v>0</v>
      </c>
      <c r="K90" s="85">
        <v>0</v>
      </c>
      <c r="L90" s="85">
        <v>0</v>
      </c>
    </row>
    <row r="91" spans="1:12" ht="13.5" customHeight="1">
      <c r="A91" s="95">
        <v>2</v>
      </c>
      <c r="B91" s="95">
        <v>4</v>
      </c>
      <c r="C91" s="95">
        <v>1</v>
      </c>
      <c r="D91" s="94">
        <v>1</v>
      </c>
      <c r="E91" s="94">
        <v>1</v>
      </c>
      <c r="F91" s="113">
        <v>2</v>
      </c>
      <c r="G91" s="105" t="s">
        <v>421</v>
      </c>
      <c r="H91" s="75">
        <v>58</v>
      </c>
      <c r="I91" s="85">
        <v>0</v>
      </c>
      <c r="J91" s="85">
        <v>0</v>
      </c>
      <c r="K91" s="85">
        <v>0</v>
      </c>
      <c r="L91" s="85">
        <v>0</v>
      </c>
    </row>
    <row r="92" spans="1:12">
      <c r="A92" s="95">
        <v>2</v>
      </c>
      <c r="B92" s="94">
        <v>4</v>
      </c>
      <c r="C92" s="95">
        <v>1</v>
      </c>
      <c r="D92" s="94">
        <v>1</v>
      </c>
      <c r="E92" s="94">
        <v>1</v>
      </c>
      <c r="F92" s="113">
        <v>3</v>
      </c>
      <c r="G92" s="105" t="s">
        <v>422</v>
      </c>
      <c r="H92" s="75">
        <v>59</v>
      </c>
      <c r="I92" s="85">
        <v>0</v>
      </c>
      <c r="J92" s="85">
        <v>0</v>
      </c>
      <c r="K92" s="85">
        <v>0</v>
      </c>
      <c r="L92" s="85">
        <v>0</v>
      </c>
    </row>
    <row r="93" spans="1:12">
      <c r="A93" s="136">
        <v>2</v>
      </c>
      <c r="B93" s="135">
        <v>5</v>
      </c>
      <c r="C93" s="136"/>
      <c r="D93" s="135"/>
      <c r="E93" s="135"/>
      <c r="F93" s="179"/>
      <c r="G93" s="133" t="s">
        <v>423</v>
      </c>
      <c r="H93" s="75">
        <v>60</v>
      </c>
      <c r="I93" s="97">
        <f>SUM(I94+I99+I104)</f>
        <v>0</v>
      </c>
      <c r="J93" s="103">
        <f>SUM(J94+J99+J104)</f>
        <v>0</v>
      </c>
      <c r="K93" s="102">
        <f>SUM(K94+K99+K104)</f>
        <v>0</v>
      </c>
      <c r="L93" s="102">
        <f>SUM(L94+L99+L104)</f>
        <v>0</v>
      </c>
    </row>
    <row r="94" spans="1:12">
      <c r="A94" s="111">
        <v>2</v>
      </c>
      <c r="B94" s="110">
        <v>5</v>
      </c>
      <c r="C94" s="111">
        <v>1</v>
      </c>
      <c r="D94" s="110"/>
      <c r="E94" s="110"/>
      <c r="F94" s="174"/>
      <c r="G94" s="140" t="s">
        <v>424</v>
      </c>
      <c r="H94" s="75">
        <v>61</v>
      </c>
      <c r="I94" s="108">
        <f t="shared" ref="I94:L95" si="5">I95</f>
        <v>0</v>
      </c>
      <c r="J94" s="107">
        <f t="shared" si="5"/>
        <v>0</v>
      </c>
      <c r="K94" s="106">
        <f t="shared" si="5"/>
        <v>0</v>
      </c>
      <c r="L94" s="106">
        <f t="shared" si="5"/>
        <v>0</v>
      </c>
    </row>
    <row r="95" spans="1:12">
      <c r="A95" s="95">
        <v>2</v>
      </c>
      <c r="B95" s="94">
        <v>5</v>
      </c>
      <c r="C95" s="95">
        <v>1</v>
      </c>
      <c r="D95" s="94">
        <v>1</v>
      </c>
      <c r="E95" s="94"/>
      <c r="F95" s="113"/>
      <c r="G95" s="105" t="s">
        <v>424</v>
      </c>
      <c r="H95" s="75">
        <v>62</v>
      </c>
      <c r="I95" s="97">
        <f t="shared" si="5"/>
        <v>0</v>
      </c>
      <c r="J95" s="103">
        <f t="shared" si="5"/>
        <v>0</v>
      </c>
      <c r="K95" s="102">
        <f t="shared" si="5"/>
        <v>0</v>
      </c>
      <c r="L95" s="102">
        <f t="shared" si="5"/>
        <v>0</v>
      </c>
    </row>
    <row r="96" spans="1:12">
      <c r="A96" s="95">
        <v>2</v>
      </c>
      <c r="B96" s="94">
        <v>5</v>
      </c>
      <c r="C96" s="95">
        <v>1</v>
      </c>
      <c r="D96" s="94">
        <v>1</v>
      </c>
      <c r="E96" s="94">
        <v>1</v>
      </c>
      <c r="F96" s="113"/>
      <c r="G96" s="105" t="s">
        <v>424</v>
      </c>
      <c r="H96" s="75">
        <v>63</v>
      </c>
      <c r="I96" s="97">
        <f>SUM(I97:I98)</f>
        <v>0</v>
      </c>
      <c r="J96" s="103">
        <f>SUM(J97:J98)</f>
        <v>0</v>
      </c>
      <c r="K96" s="102">
        <f>SUM(K97:K98)</f>
        <v>0</v>
      </c>
      <c r="L96" s="102">
        <f>SUM(L97:L98)</f>
        <v>0</v>
      </c>
    </row>
    <row r="97" spans="1:12" ht="26.4">
      <c r="A97" s="95">
        <v>2</v>
      </c>
      <c r="B97" s="94">
        <v>5</v>
      </c>
      <c r="C97" s="95">
        <v>1</v>
      </c>
      <c r="D97" s="94">
        <v>1</v>
      </c>
      <c r="E97" s="94">
        <v>1</v>
      </c>
      <c r="F97" s="113">
        <v>1</v>
      </c>
      <c r="G97" s="86" t="s">
        <v>425</v>
      </c>
      <c r="H97" s="75">
        <v>64</v>
      </c>
      <c r="I97" s="85">
        <v>0</v>
      </c>
      <c r="J97" s="85">
        <v>0</v>
      </c>
      <c r="K97" s="85">
        <v>0</v>
      </c>
      <c r="L97" s="85">
        <v>0</v>
      </c>
    </row>
    <row r="98" spans="1:12" ht="15.75" customHeight="1">
      <c r="A98" s="95">
        <v>2</v>
      </c>
      <c r="B98" s="94">
        <v>5</v>
      </c>
      <c r="C98" s="95">
        <v>1</v>
      </c>
      <c r="D98" s="94">
        <v>1</v>
      </c>
      <c r="E98" s="94">
        <v>1</v>
      </c>
      <c r="F98" s="113">
        <v>2</v>
      </c>
      <c r="G98" s="86" t="s">
        <v>426</v>
      </c>
      <c r="H98" s="75">
        <v>65</v>
      </c>
      <c r="I98" s="85">
        <v>0</v>
      </c>
      <c r="J98" s="85">
        <v>0</v>
      </c>
      <c r="K98" s="85">
        <v>0</v>
      </c>
      <c r="L98" s="85">
        <v>0</v>
      </c>
    </row>
    <row r="99" spans="1:12" ht="12" customHeight="1">
      <c r="A99" s="95">
        <v>2</v>
      </c>
      <c r="B99" s="94">
        <v>5</v>
      </c>
      <c r="C99" s="95">
        <v>2</v>
      </c>
      <c r="D99" s="94"/>
      <c r="E99" s="94"/>
      <c r="F99" s="113"/>
      <c r="G99" s="86" t="s">
        <v>427</v>
      </c>
      <c r="H99" s="75">
        <v>66</v>
      </c>
      <c r="I99" s="97">
        <f t="shared" ref="I99:L100" si="6">I100</f>
        <v>0</v>
      </c>
      <c r="J99" s="103">
        <f t="shared" si="6"/>
        <v>0</v>
      </c>
      <c r="K99" s="102">
        <f t="shared" si="6"/>
        <v>0</v>
      </c>
      <c r="L99" s="97">
        <f t="shared" si="6"/>
        <v>0</v>
      </c>
    </row>
    <row r="100" spans="1:12" ht="15.75" customHeight="1">
      <c r="A100" s="96">
        <v>2</v>
      </c>
      <c r="B100" s="95">
        <v>5</v>
      </c>
      <c r="C100" s="94">
        <v>2</v>
      </c>
      <c r="D100" s="105">
        <v>1</v>
      </c>
      <c r="E100" s="95"/>
      <c r="F100" s="113"/>
      <c r="G100" s="105" t="s">
        <v>427</v>
      </c>
      <c r="H100" s="75">
        <v>67</v>
      </c>
      <c r="I100" s="97">
        <f t="shared" si="6"/>
        <v>0</v>
      </c>
      <c r="J100" s="103">
        <f t="shared" si="6"/>
        <v>0</v>
      </c>
      <c r="K100" s="102">
        <f t="shared" si="6"/>
        <v>0</v>
      </c>
      <c r="L100" s="97">
        <f t="shared" si="6"/>
        <v>0</v>
      </c>
    </row>
    <row r="101" spans="1:12" ht="15" customHeight="1">
      <c r="A101" s="96">
        <v>2</v>
      </c>
      <c r="B101" s="95">
        <v>5</v>
      </c>
      <c r="C101" s="94">
        <v>2</v>
      </c>
      <c r="D101" s="105">
        <v>1</v>
      </c>
      <c r="E101" s="95">
        <v>1</v>
      </c>
      <c r="F101" s="113"/>
      <c r="G101" s="105" t="s">
        <v>427</v>
      </c>
      <c r="H101" s="75">
        <v>68</v>
      </c>
      <c r="I101" s="97">
        <f>SUM(I102:I103)</f>
        <v>0</v>
      </c>
      <c r="J101" s="103">
        <f>SUM(J102:J103)</f>
        <v>0</v>
      </c>
      <c r="K101" s="102">
        <f>SUM(K102:K103)</f>
        <v>0</v>
      </c>
      <c r="L101" s="97">
        <f>SUM(L102:L103)</f>
        <v>0</v>
      </c>
    </row>
    <row r="102" spans="1:12" ht="26.4">
      <c r="A102" s="96">
        <v>2</v>
      </c>
      <c r="B102" s="95">
        <v>5</v>
      </c>
      <c r="C102" s="94">
        <v>2</v>
      </c>
      <c r="D102" s="105">
        <v>1</v>
      </c>
      <c r="E102" s="95">
        <v>1</v>
      </c>
      <c r="F102" s="113">
        <v>1</v>
      </c>
      <c r="G102" s="86" t="s">
        <v>428</v>
      </c>
      <c r="H102" s="75">
        <v>69</v>
      </c>
      <c r="I102" s="85">
        <v>0</v>
      </c>
      <c r="J102" s="85">
        <v>0</v>
      </c>
      <c r="K102" s="85">
        <v>0</v>
      </c>
      <c r="L102" s="85">
        <v>0</v>
      </c>
    </row>
    <row r="103" spans="1:12" ht="25.5" customHeight="1">
      <c r="A103" s="96">
        <v>2</v>
      </c>
      <c r="B103" s="95">
        <v>5</v>
      </c>
      <c r="C103" s="94">
        <v>2</v>
      </c>
      <c r="D103" s="105">
        <v>1</v>
      </c>
      <c r="E103" s="95">
        <v>1</v>
      </c>
      <c r="F103" s="113">
        <v>2</v>
      </c>
      <c r="G103" s="86" t="s">
        <v>429</v>
      </c>
      <c r="H103" s="75">
        <v>70</v>
      </c>
      <c r="I103" s="85">
        <v>0</v>
      </c>
      <c r="J103" s="85">
        <v>0</v>
      </c>
      <c r="K103" s="85">
        <v>0</v>
      </c>
      <c r="L103" s="85">
        <v>0</v>
      </c>
    </row>
    <row r="104" spans="1:12" ht="28.5" customHeight="1">
      <c r="A104" s="96">
        <v>2</v>
      </c>
      <c r="B104" s="95">
        <v>5</v>
      </c>
      <c r="C104" s="94">
        <v>3</v>
      </c>
      <c r="D104" s="105"/>
      <c r="E104" s="95"/>
      <c r="F104" s="113"/>
      <c r="G104" s="86" t="s">
        <v>430</v>
      </c>
      <c r="H104" s="75">
        <v>71</v>
      </c>
      <c r="I104" s="97">
        <f t="shared" ref="I104:L105" si="7">I105</f>
        <v>0</v>
      </c>
      <c r="J104" s="103">
        <f t="shared" si="7"/>
        <v>0</v>
      </c>
      <c r="K104" s="102">
        <f t="shared" si="7"/>
        <v>0</v>
      </c>
      <c r="L104" s="97">
        <f t="shared" si="7"/>
        <v>0</v>
      </c>
    </row>
    <row r="105" spans="1:12" ht="27" customHeight="1">
      <c r="A105" s="96">
        <v>2</v>
      </c>
      <c r="B105" s="95">
        <v>5</v>
      </c>
      <c r="C105" s="94">
        <v>3</v>
      </c>
      <c r="D105" s="105">
        <v>1</v>
      </c>
      <c r="E105" s="95"/>
      <c r="F105" s="113"/>
      <c r="G105" s="86" t="s">
        <v>431</v>
      </c>
      <c r="H105" s="75">
        <v>72</v>
      </c>
      <c r="I105" s="97">
        <f t="shared" si="7"/>
        <v>0</v>
      </c>
      <c r="J105" s="103">
        <f t="shared" si="7"/>
        <v>0</v>
      </c>
      <c r="K105" s="102">
        <f t="shared" si="7"/>
        <v>0</v>
      </c>
      <c r="L105" s="97">
        <f t="shared" si="7"/>
        <v>0</v>
      </c>
    </row>
    <row r="106" spans="1:12" ht="30" customHeight="1">
      <c r="A106" s="101">
        <v>2</v>
      </c>
      <c r="B106" s="100">
        <v>5</v>
      </c>
      <c r="C106" s="99">
        <v>3</v>
      </c>
      <c r="D106" s="104">
        <v>1</v>
      </c>
      <c r="E106" s="100">
        <v>1</v>
      </c>
      <c r="F106" s="178"/>
      <c r="G106" s="114" t="s">
        <v>431</v>
      </c>
      <c r="H106" s="75">
        <v>73</v>
      </c>
      <c r="I106" s="150">
        <f>SUM(I107:I108)</f>
        <v>0</v>
      </c>
      <c r="J106" s="152">
        <f>SUM(J107:J108)</f>
        <v>0</v>
      </c>
      <c r="K106" s="151">
        <f>SUM(K107:K108)</f>
        <v>0</v>
      </c>
      <c r="L106" s="150">
        <f>SUM(L107:L108)</f>
        <v>0</v>
      </c>
    </row>
    <row r="107" spans="1:12" ht="26.25" customHeight="1">
      <c r="A107" s="96">
        <v>2</v>
      </c>
      <c r="B107" s="95">
        <v>5</v>
      </c>
      <c r="C107" s="94">
        <v>3</v>
      </c>
      <c r="D107" s="105">
        <v>1</v>
      </c>
      <c r="E107" s="95">
        <v>1</v>
      </c>
      <c r="F107" s="113">
        <v>1</v>
      </c>
      <c r="G107" s="86" t="s">
        <v>431</v>
      </c>
      <c r="H107" s="75">
        <v>74</v>
      </c>
      <c r="I107" s="85">
        <v>0</v>
      </c>
      <c r="J107" s="85">
        <v>0</v>
      </c>
      <c r="K107" s="85">
        <v>0</v>
      </c>
      <c r="L107" s="85">
        <v>0</v>
      </c>
    </row>
    <row r="108" spans="1:12" ht="26.25" customHeight="1">
      <c r="A108" s="101">
        <v>2</v>
      </c>
      <c r="B108" s="100">
        <v>5</v>
      </c>
      <c r="C108" s="99">
        <v>3</v>
      </c>
      <c r="D108" s="104">
        <v>1</v>
      </c>
      <c r="E108" s="100">
        <v>1</v>
      </c>
      <c r="F108" s="178">
        <v>2</v>
      </c>
      <c r="G108" s="114" t="s">
        <v>432</v>
      </c>
      <c r="H108" s="75">
        <v>75</v>
      </c>
      <c r="I108" s="85">
        <v>0</v>
      </c>
      <c r="J108" s="85">
        <v>0</v>
      </c>
      <c r="K108" s="85">
        <v>0</v>
      </c>
      <c r="L108" s="85">
        <v>0</v>
      </c>
    </row>
    <row r="109" spans="1:12" ht="27.75" customHeight="1">
      <c r="A109" s="170">
        <v>2</v>
      </c>
      <c r="B109" s="144">
        <v>5</v>
      </c>
      <c r="C109" s="181">
        <v>3</v>
      </c>
      <c r="D109" s="114">
        <v>2</v>
      </c>
      <c r="E109" s="144"/>
      <c r="F109" s="180"/>
      <c r="G109" s="114" t="s">
        <v>433</v>
      </c>
      <c r="H109" s="75">
        <v>76</v>
      </c>
      <c r="I109" s="150">
        <f>I110</f>
        <v>0</v>
      </c>
      <c r="J109" s="150">
        <f>J110</f>
        <v>0</v>
      </c>
      <c r="K109" s="150">
        <f>K110</f>
        <v>0</v>
      </c>
      <c r="L109" s="150">
        <f>L110</f>
        <v>0</v>
      </c>
    </row>
    <row r="110" spans="1:12" ht="25.5" customHeight="1">
      <c r="A110" s="170">
        <v>2</v>
      </c>
      <c r="B110" s="144">
        <v>5</v>
      </c>
      <c r="C110" s="181">
        <v>3</v>
      </c>
      <c r="D110" s="114">
        <v>2</v>
      </c>
      <c r="E110" s="144">
        <v>1</v>
      </c>
      <c r="F110" s="180"/>
      <c r="G110" s="114" t="s">
        <v>433</v>
      </c>
      <c r="H110" s="75">
        <v>77</v>
      </c>
      <c r="I110" s="150">
        <f>SUM(I111:I112)</f>
        <v>0</v>
      </c>
      <c r="J110" s="150">
        <f>SUM(J111:J112)</f>
        <v>0</v>
      </c>
      <c r="K110" s="150">
        <f>SUM(K111:K112)</f>
        <v>0</v>
      </c>
      <c r="L110" s="150">
        <f>SUM(L111:L112)</f>
        <v>0</v>
      </c>
    </row>
    <row r="111" spans="1:12" ht="30" customHeight="1">
      <c r="A111" s="170">
        <v>2</v>
      </c>
      <c r="B111" s="144">
        <v>5</v>
      </c>
      <c r="C111" s="181">
        <v>3</v>
      </c>
      <c r="D111" s="114">
        <v>2</v>
      </c>
      <c r="E111" s="144">
        <v>1</v>
      </c>
      <c r="F111" s="180">
        <v>1</v>
      </c>
      <c r="G111" s="114" t="s">
        <v>433</v>
      </c>
      <c r="H111" s="75">
        <v>78</v>
      </c>
      <c r="I111" s="85">
        <v>0</v>
      </c>
      <c r="J111" s="85">
        <v>0</v>
      </c>
      <c r="K111" s="85">
        <v>0</v>
      </c>
      <c r="L111" s="85">
        <v>0</v>
      </c>
    </row>
    <row r="112" spans="1:12" ht="18" customHeight="1">
      <c r="A112" s="170">
        <v>2</v>
      </c>
      <c r="B112" s="144">
        <v>5</v>
      </c>
      <c r="C112" s="181">
        <v>3</v>
      </c>
      <c r="D112" s="114">
        <v>2</v>
      </c>
      <c r="E112" s="144">
        <v>1</v>
      </c>
      <c r="F112" s="180">
        <v>2</v>
      </c>
      <c r="G112" s="114" t="s">
        <v>434</v>
      </c>
      <c r="H112" s="75">
        <v>79</v>
      </c>
      <c r="I112" s="85">
        <v>0</v>
      </c>
      <c r="J112" s="85">
        <v>0</v>
      </c>
      <c r="K112" s="85">
        <v>0</v>
      </c>
      <c r="L112" s="85">
        <v>0</v>
      </c>
    </row>
    <row r="113" spans="1:12" ht="16.5" customHeight="1">
      <c r="A113" s="163">
        <v>2</v>
      </c>
      <c r="B113" s="136">
        <v>6</v>
      </c>
      <c r="C113" s="135"/>
      <c r="D113" s="133"/>
      <c r="E113" s="136"/>
      <c r="F113" s="179"/>
      <c r="G113" s="165" t="s">
        <v>435</v>
      </c>
      <c r="H113" s="75">
        <v>80</v>
      </c>
      <c r="I113" s="97">
        <f>SUM(I114+I119+I123+I127+I131+I135)</f>
        <v>0</v>
      </c>
      <c r="J113" s="97">
        <f>SUM(J114+J119+J123+J127+J131+J135)</f>
        <v>0</v>
      </c>
      <c r="K113" s="97">
        <f>SUM(K114+K119+K123+K127+K131+K135)</f>
        <v>0</v>
      </c>
      <c r="L113" s="97">
        <f>SUM(L114+L119+L123+L127+L131+L135)</f>
        <v>0</v>
      </c>
    </row>
    <row r="114" spans="1:12" ht="14.25" customHeight="1">
      <c r="A114" s="101">
        <v>2</v>
      </c>
      <c r="B114" s="100">
        <v>6</v>
      </c>
      <c r="C114" s="99">
        <v>1</v>
      </c>
      <c r="D114" s="104"/>
      <c r="E114" s="100"/>
      <c r="F114" s="178"/>
      <c r="G114" s="114" t="s">
        <v>436</v>
      </c>
      <c r="H114" s="75">
        <v>81</v>
      </c>
      <c r="I114" s="150">
        <f t="shared" ref="I114:L115" si="8">I115</f>
        <v>0</v>
      </c>
      <c r="J114" s="152">
        <f t="shared" si="8"/>
        <v>0</v>
      </c>
      <c r="K114" s="151">
        <f t="shared" si="8"/>
        <v>0</v>
      </c>
      <c r="L114" s="150">
        <f t="shared" si="8"/>
        <v>0</v>
      </c>
    </row>
    <row r="115" spans="1:12" ht="14.25" customHeight="1">
      <c r="A115" s="96">
        <v>2</v>
      </c>
      <c r="B115" s="95">
        <v>6</v>
      </c>
      <c r="C115" s="94">
        <v>1</v>
      </c>
      <c r="D115" s="105">
        <v>1</v>
      </c>
      <c r="E115" s="95"/>
      <c r="F115" s="113"/>
      <c r="G115" s="105" t="s">
        <v>436</v>
      </c>
      <c r="H115" s="75">
        <v>82</v>
      </c>
      <c r="I115" s="97">
        <f t="shared" si="8"/>
        <v>0</v>
      </c>
      <c r="J115" s="103">
        <f t="shared" si="8"/>
        <v>0</v>
      </c>
      <c r="K115" s="102">
        <f t="shared" si="8"/>
        <v>0</v>
      </c>
      <c r="L115" s="97">
        <f t="shared" si="8"/>
        <v>0</v>
      </c>
    </row>
    <row r="116" spans="1:12">
      <c r="A116" s="96">
        <v>2</v>
      </c>
      <c r="B116" s="95">
        <v>6</v>
      </c>
      <c r="C116" s="94">
        <v>1</v>
      </c>
      <c r="D116" s="105">
        <v>1</v>
      </c>
      <c r="E116" s="95">
        <v>1</v>
      </c>
      <c r="F116" s="113"/>
      <c r="G116" s="105" t="s">
        <v>436</v>
      </c>
      <c r="H116" s="75">
        <v>83</v>
      </c>
      <c r="I116" s="97">
        <f>SUM(I117:I118)</f>
        <v>0</v>
      </c>
      <c r="J116" s="103">
        <f>SUM(J117:J118)</f>
        <v>0</v>
      </c>
      <c r="K116" s="102">
        <f>SUM(K117:K118)</f>
        <v>0</v>
      </c>
      <c r="L116" s="97">
        <f>SUM(L117:L118)</f>
        <v>0</v>
      </c>
    </row>
    <row r="117" spans="1:12" ht="13.5" customHeight="1">
      <c r="A117" s="96">
        <v>2</v>
      </c>
      <c r="B117" s="95">
        <v>6</v>
      </c>
      <c r="C117" s="94">
        <v>1</v>
      </c>
      <c r="D117" s="105">
        <v>1</v>
      </c>
      <c r="E117" s="95">
        <v>1</v>
      </c>
      <c r="F117" s="113">
        <v>1</v>
      </c>
      <c r="G117" s="105" t="s">
        <v>437</v>
      </c>
      <c r="H117" s="75">
        <v>84</v>
      </c>
      <c r="I117" s="85">
        <v>0</v>
      </c>
      <c r="J117" s="85">
        <v>0</v>
      </c>
      <c r="K117" s="85">
        <v>0</v>
      </c>
      <c r="L117" s="85">
        <v>0</v>
      </c>
    </row>
    <row r="118" spans="1:12">
      <c r="A118" s="112">
        <v>2</v>
      </c>
      <c r="B118" s="111">
        <v>6</v>
      </c>
      <c r="C118" s="110">
        <v>1</v>
      </c>
      <c r="D118" s="149">
        <v>1</v>
      </c>
      <c r="E118" s="111">
        <v>1</v>
      </c>
      <c r="F118" s="174">
        <v>2</v>
      </c>
      <c r="G118" s="149" t="s">
        <v>438</v>
      </c>
      <c r="H118" s="75">
        <v>85</v>
      </c>
      <c r="I118" s="153">
        <v>0</v>
      </c>
      <c r="J118" s="153">
        <v>0</v>
      </c>
      <c r="K118" s="153">
        <v>0</v>
      </c>
      <c r="L118" s="153">
        <v>0</v>
      </c>
    </row>
    <row r="119" spans="1:12" ht="26.4">
      <c r="A119" s="96">
        <v>2</v>
      </c>
      <c r="B119" s="95">
        <v>6</v>
      </c>
      <c r="C119" s="94">
        <v>2</v>
      </c>
      <c r="D119" s="105"/>
      <c r="E119" s="95"/>
      <c r="F119" s="113"/>
      <c r="G119" s="86" t="s">
        <v>439</v>
      </c>
      <c r="H119" s="75">
        <v>86</v>
      </c>
      <c r="I119" s="97">
        <f t="shared" ref="I119:L121" si="9">I120</f>
        <v>0</v>
      </c>
      <c r="J119" s="103">
        <f t="shared" si="9"/>
        <v>0</v>
      </c>
      <c r="K119" s="102">
        <f t="shared" si="9"/>
        <v>0</v>
      </c>
      <c r="L119" s="97">
        <f t="shared" si="9"/>
        <v>0</v>
      </c>
    </row>
    <row r="120" spans="1:12" ht="14.25" customHeight="1">
      <c r="A120" s="96">
        <v>2</v>
      </c>
      <c r="B120" s="95">
        <v>6</v>
      </c>
      <c r="C120" s="94">
        <v>2</v>
      </c>
      <c r="D120" s="105">
        <v>1</v>
      </c>
      <c r="E120" s="95"/>
      <c r="F120" s="113"/>
      <c r="G120" s="86" t="s">
        <v>439</v>
      </c>
      <c r="H120" s="75">
        <v>87</v>
      </c>
      <c r="I120" s="97">
        <f t="shared" si="9"/>
        <v>0</v>
      </c>
      <c r="J120" s="103">
        <f t="shared" si="9"/>
        <v>0</v>
      </c>
      <c r="K120" s="102">
        <f t="shared" si="9"/>
        <v>0</v>
      </c>
      <c r="L120" s="97">
        <f t="shared" si="9"/>
        <v>0</v>
      </c>
    </row>
    <row r="121" spans="1:12" ht="14.25" customHeight="1">
      <c r="A121" s="96">
        <v>2</v>
      </c>
      <c r="B121" s="95">
        <v>6</v>
      </c>
      <c r="C121" s="94">
        <v>2</v>
      </c>
      <c r="D121" s="105">
        <v>1</v>
      </c>
      <c r="E121" s="95">
        <v>1</v>
      </c>
      <c r="F121" s="113"/>
      <c r="G121" s="86" t="s">
        <v>439</v>
      </c>
      <c r="H121" s="75">
        <v>88</v>
      </c>
      <c r="I121" s="175">
        <f t="shared" si="9"/>
        <v>0</v>
      </c>
      <c r="J121" s="177">
        <f t="shared" si="9"/>
        <v>0</v>
      </c>
      <c r="K121" s="176">
        <f t="shared" si="9"/>
        <v>0</v>
      </c>
      <c r="L121" s="175">
        <f t="shared" si="9"/>
        <v>0</v>
      </c>
    </row>
    <row r="122" spans="1:12" ht="26.4">
      <c r="A122" s="96">
        <v>2</v>
      </c>
      <c r="B122" s="95">
        <v>6</v>
      </c>
      <c r="C122" s="94">
        <v>2</v>
      </c>
      <c r="D122" s="105">
        <v>1</v>
      </c>
      <c r="E122" s="95">
        <v>1</v>
      </c>
      <c r="F122" s="113">
        <v>1</v>
      </c>
      <c r="G122" s="86" t="s">
        <v>439</v>
      </c>
      <c r="H122" s="75">
        <v>89</v>
      </c>
      <c r="I122" s="85">
        <v>0</v>
      </c>
      <c r="J122" s="85">
        <v>0</v>
      </c>
      <c r="K122" s="85">
        <v>0</v>
      </c>
      <c r="L122" s="85">
        <v>0</v>
      </c>
    </row>
    <row r="123" spans="1:12" ht="26.25" customHeight="1">
      <c r="A123" s="112">
        <v>2</v>
      </c>
      <c r="B123" s="111">
        <v>6</v>
      </c>
      <c r="C123" s="110">
        <v>3</v>
      </c>
      <c r="D123" s="149"/>
      <c r="E123" s="111"/>
      <c r="F123" s="174"/>
      <c r="G123" s="140" t="s">
        <v>440</v>
      </c>
      <c r="H123" s="75">
        <v>90</v>
      </c>
      <c r="I123" s="108">
        <f t="shared" ref="I123:L125" si="10">I124</f>
        <v>0</v>
      </c>
      <c r="J123" s="107">
        <f t="shared" si="10"/>
        <v>0</v>
      </c>
      <c r="K123" s="106">
        <f t="shared" si="10"/>
        <v>0</v>
      </c>
      <c r="L123" s="108">
        <f t="shared" si="10"/>
        <v>0</v>
      </c>
    </row>
    <row r="124" spans="1:12" ht="26.4">
      <c r="A124" s="96">
        <v>2</v>
      </c>
      <c r="B124" s="95">
        <v>6</v>
      </c>
      <c r="C124" s="94">
        <v>3</v>
      </c>
      <c r="D124" s="105">
        <v>1</v>
      </c>
      <c r="E124" s="95"/>
      <c r="F124" s="113"/>
      <c r="G124" s="105" t="s">
        <v>440</v>
      </c>
      <c r="H124" s="75">
        <v>91</v>
      </c>
      <c r="I124" s="97">
        <f t="shared" si="10"/>
        <v>0</v>
      </c>
      <c r="J124" s="103">
        <f t="shared" si="10"/>
        <v>0</v>
      </c>
      <c r="K124" s="102">
        <f t="shared" si="10"/>
        <v>0</v>
      </c>
      <c r="L124" s="97">
        <f t="shared" si="10"/>
        <v>0</v>
      </c>
    </row>
    <row r="125" spans="1:12" ht="26.25" customHeight="1">
      <c r="A125" s="96">
        <v>2</v>
      </c>
      <c r="B125" s="95">
        <v>6</v>
      </c>
      <c r="C125" s="94">
        <v>3</v>
      </c>
      <c r="D125" s="105">
        <v>1</v>
      </c>
      <c r="E125" s="95">
        <v>1</v>
      </c>
      <c r="F125" s="113"/>
      <c r="G125" s="105" t="s">
        <v>440</v>
      </c>
      <c r="H125" s="75">
        <v>92</v>
      </c>
      <c r="I125" s="97">
        <f t="shared" si="10"/>
        <v>0</v>
      </c>
      <c r="J125" s="103">
        <f t="shared" si="10"/>
        <v>0</v>
      </c>
      <c r="K125" s="102">
        <f t="shared" si="10"/>
        <v>0</v>
      </c>
      <c r="L125" s="97">
        <f t="shared" si="10"/>
        <v>0</v>
      </c>
    </row>
    <row r="126" spans="1:12" ht="27" customHeight="1">
      <c r="A126" s="96">
        <v>2</v>
      </c>
      <c r="B126" s="95">
        <v>6</v>
      </c>
      <c r="C126" s="94">
        <v>3</v>
      </c>
      <c r="D126" s="105">
        <v>1</v>
      </c>
      <c r="E126" s="95">
        <v>1</v>
      </c>
      <c r="F126" s="113">
        <v>1</v>
      </c>
      <c r="G126" s="105" t="s">
        <v>440</v>
      </c>
      <c r="H126" s="75">
        <v>93</v>
      </c>
      <c r="I126" s="85">
        <v>0</v>
      </c>
      <c r="J126" s="85">
        <v>0</v>
      </c>
      <c r="K126" s="85">
        <v>0</v>
      </c>
      <c r="L126" s="85">
        <v>0</v>
      </c>
    </row>
    <row r="127" spans="1:12" ht="26.4">
      <c r="A127" s="112">
        <v>2</v>
      </c>
      <c r="B127" s="111">
        <v>6</v>
      </c>
      <c r="C127" s="110">
        <v>4</v>
      </c>
      <c r="D127" s="149"/>
      <c r="E127" s="111"/>
      <c r="F127" s="174"/>
      <c r="G127" s="140" t="s">
        <v>441</v>
      </c>
      <c r="H127" s="75">
        <v>94</v>
      </c>
      <c r="I127" s="108">
        <f t="shared" ref="I127:L129" si="11">I128</f>
        <v>0</v>
      </c>
      <c r="J127" s="107">
        <f t="shared" si="11"/>
        <v>0</v>
      </c>
      <c r="K127" s="106">
        <f t="shared" si="11"/>
        <v>0</v>
      </c>
      <c r="L127" s="108">
        <f t="shared" si="11"/>
        <v>0</v>
      </c>
    </row>
    <row r="128" spans="1:12" ht="27" customHeight="1">
      <c r="A128" s="96">
        <v>2</v>
      </c>
      <c r="B128" s="95">
        <v>6</v>
      </c>
      <c r="C128" s="94">
        <v>4</v>
      </c>
      <c r="D128" s="105">
        <v>1</v>
      </c>
      <c r="E128" s="95"/>
      <c r="F128" s="113"/>
      <c r="G128" s="105" t="s">
        <v>441</v>
      </c>
      <c r="H128" s="75">
        <v>95</v>
      </c>
      <c r="I128" s="97">
        <f t="shared" si="11"/>
        <v>0</v>
      </c>
      <c r="J128" s="103">
        <f t="shared" si="11"/>
        <v>0</v>
      </c>
      <c r="K128" s="102">
        <f t="shared" si="11"/>
        <v>0</v>
      </c>
      <c r="L128" s="97">
        <f t="shared" si="11"/>
        <v>0</v>
      </c>
    </row>
    <row r="129" spans="1:12" ht="27" customHeight="1">
      <c r="A129" s="96">
        <v>2</v>
      </c>
      <c r="B129" s="95">
        <v>6</v>
      </c>
      <c r="C129" s="94">
        <v>4</v>
      </c>
      <c r="D129" s="105">
        <v>1</v>
      </c>
      <c r="E129" s="95">
        <v>1</v>
      </c>
      <c r="F129" s="113"/>
      <c r="G129" s="105" t="s">
        <v>441</v>
      </c>
      <c r="H129" s="75">
        <v>96</v>
      </c>
      <c r="I129" s="97">
        <f t="shared" si="11"/>
        <v>0</v>
      </c>
      <c r="J129" s="103">
        <f t="shared" si="11"/>
        <v>0</v>
      </c>
      <c r="K129" s="102">
        <f t="shared" si="11"/>
        <v>0</v>
      </c>
      <c r="L129" s="97">
        <f t="shared" si="11"/>
        <v>0</v>
      </c>
    </row>
    <row r="130" spans="1:12" ht="27.75" customHeight="1">
      <c r="A130" s="96">
        <v>2</v>
      </c>
      <c r="B130" s="95">
        <v>6</v>
      </c>
      <c r="C130" s="94">
        <v>4</v>
      </c>
      <c r="D130" s="105">
        <v>1</v>
      </c>
      <c r="E130" s="95">
        <v>1</v>
      </c>
      <c r="F130" s="113">
        <v>1</v>
      </c>
      <c r="G130" s="105" t="s">
        <v>441</v>
      </c>
      <c r="H130" s="75">
        <v>97</v>
      </c>
      <c r="I130" s="85">
        <v>0</v>
      </c>
      <c r="J130" s="85">
        <v>0</v>
      </c>
      <c r="K130" s="85">
        <v>0</v>
      </c>
      <c r="L130" s="85">
        <v>0</v>
      </c>
    </row>
    <row r="131" spans="1:12" ht="27" customHeight="1">
      <c r="A131" s="101">
        <v>2</v>
      </c>
      <c r="B131" s="121">
        <v>6</v>
      </c>
      <c r="C131" s="127">
        <v>5</v>
      </c>
      <c r="D131" s="116"/>
      <c r="E131" s="121"/>
      <c r="F131" s="115"/>
      <c r="G131" s="124" t="s">
        <v>442</v>
      </c>
      <c r="H131" s="75">
        <v>98</v>
      </c>
      <c r="I131" s="119">
        <f t="shared" ref="I131:L133" si="12">I132</f>
        <v>0</v>
      </c>
      <c r="J131" s="146">
        <f t="shared" si="12"/>
        <v>0</v>
      </c>
      <c r="K131" s="117">
        <f t="shared" si="12"/>
        <v>0</v>
      </c>
      <c r="L131" s="119">
        <f t="shared" si="12"/>
        <v>0</v>
      </c>
    </row>
    <row r="132" spans="1:12" ht="29.25" customHeight="1">
      <c r="A132" s="96">
        <v>2</v>
      </c>
      <c r="B132" s="95">
        <v>6</v>
      </c>
      <c r="C132" s="94">
        <v>5</v>
      </c>
      <c r="D132" s="105">
        <v>1</v>
      </c>
      <c r="E132" s="95"/>
      <c r="F132" s="113"/>
      <c r="G132" s="124" t="s">
        <v>442</v>
      </c>
      <c r="H132" s="75">
        <v>99</v>
      </c>
      <c r="I132" s="97">
        <f t="shared" si="12"/>
        <v>0</v>
      </c>
      <c r="J132" s="103">
        <f t="shared" si="12"/>
        <v>0</v>
      </c>
      <c r="K132" s="102">
        <f t="shared" si="12"/>
        <v>0</v>
      </c>
      <c r="L132" s="97">
        <f t="shared" si="12"/>
        <v>0</v>
      </c>
    </row>
    <row r="133" spans="1:12" ht="25.5" customHeight="1">
      <c r="A133" s="96">
        <v>2</v>
      </c>
      <c r="B133" s="95">
        <v>6</v>
      </c>
      <c r="C133" s="94">
        <v>5</v>
      </c>
      <c r="D133" s="105">
        <v>1</v>
      </c>
      <c r="E133" s="95">
        <v>1</v>
      </c>
      <c r="F133" s="113"/>
      <c r="G133" s="124" t="s">
        <v>442</v>
      </c>
      <c r="H133" s="75">
        <v>100</v>
      </c>
      <c r="I133" s="97">
        <f t="shared" si="12"/>
        <v>0</v>
      </c>
      <c r="J133" s="103">
        <f t="shared" si="12"/>
        <v>0</v>
      </c>
      <c r="K133" s="102">
        <f t="shared" si="12"/>
        <v>0</v>
      </c>
      <c r="L133" s="97">
        <f t="shared" si="12"/>
        <v>0</v>
      </c>
    </row>
    <row r="134" spans="1:12" ht="27.75" customHeight="1">
      <c r="A134" s="95">
        <v>2</v>
      </c>
      <c r="B134" s="94">
        <v>6</v>
      </c>
      <c r="C134" s="95">
        <v>5</v>
      </c>
      <c r="D134" s="95">
        <v>1</v>
      </c>
      <c r="E134" s="105">
        <v>1</v>
      </c>
      <c r="F134" s="113">
        <v>1</v>
      </c>
      <c r="G134" s="89" t="s">
        <v>443</v>
      </c>
      <c r="H134" s="75">
        <v>101</v>
      </c>
      <c r="I134" s="85">
        <v>0</v>
      </c>
      <c r="J134" s="85">
        <v>0</v>
      </c>
      <c r="K134" s="85">
        <v>0</v>
      </c>
      <c r="L134" s="85">
        <v>0</v>
      </c>
    </row>
    <row r="135" spans="1:12" ht="27.75" customHeight="1">
      <c r="A135" s="90">
        <v>2</v>
      </c>
      <c r="B135" s="88">
        <v>6</v>
      </c>
      <c r="C135" s="89">
        <v>6</v>
      </c>
      <c r="D135" s="88"/>
      <c r="E135" s="86"/>
      <c r="F135" s="87"/>
      <c r="G135" s="173" t="s">
        <v>444</v>
      </c>
      <c r="H135" s="75">
        <v>102</v>
      </c>
      <c r="I135" s="102">
        <f t="shared" ref="I135:L137" si="13">I136</f>
        <v>0</v>
      </c>
      <c r="J135" s="97">
        <f t="shared" si="13"/>
        <v>0</v>
      </c>
      <c r="K135" s="97">
        <f t="shared" si="13"/>
        <v>0</v>
      </c>
      <c r="L135" s="97">
        <f t="shared" si="13"/>
        <v>0</v>
      </c>
    </row>
    <row r="136" spans="1:12" ht="27.75" customHeight="1">
      <c r="A136" s="90">
        <v>2</v>
      </c>
      <c r="B136" s="88">
        <v>6</v>
      </c>
      <c r="C136" s="89">
        <v>6</v>
      </c>
      <c r="D136" s="88">
        <v>1</v>
      </c>
      <c r="E136" s="86"/>
      <c r="F136" s="87"/>
      <c r="G136" s="173" t="s">
        <v>444</v>
      </c>
      <c r="H136" s="78">
        <v>103</v>
      </c>
      <c r="I136" s="97">
        <f t="shared" si="13"/>
        <v>0</v>
      </c>
      <c r="J136" s="97">
        <f t="shared" si="13"/>
        <v>0</v>
      </c>
      <c r="K136" s="97">
        <f t="shared" si="13"/>
        <v>0</v>
      </c>
      <c r="L136" s="97">
        <f t="shared" si="13"/>
        <v>0</v>
      </c>
    </row>
    <row r="137" spans="1:12" ht="27.75" customHeight="1">
      <c r="A137" s="90">
        <v>2</v>
      </c>
      <c r="B137" s="88">
        <v>6</v>
      </c>
      <c r="C137" s="89">
        <v>6</v>
      </c>
      <c r="D137" s="88">
        <v>1</v>
      </c>
      <c r="E137" s="86">
        <v>1</v>
      </c>
      <c r="F137" s="87"/>
      <c r="G137" s="173" t="s">
        <v>444</v>
      </c>
      <c r="H137" s="78">
        <v>104</v>
      </c>
      <c r="I137" s="97">
        <f t="shared" si="13"/>
        <v>0</v>
      </c>
      <c r="J137" s="97">
        <f t="shared" si="13"/>
        <v>0</v>
      </c>
      <c r="K137" s="97">
        <f t="shared" si="13"/>
        <v>0</v>
      </c>
      <c r="L137" s="97">
        <f t="shared" si="13"/>
        <v>0</v>
      </c>
    </row>
    <row r="138" spans="1:12" ht="27.75" customHeight="1">
      <c r="A138" s="90">
        <v>2</v>
      </c>
      <c r="B138" s="88">
        <v>6</v>
      </c>
      <c r="C138" s="89">
        <v>6</v>
      </c>
      <c r="D138" s="88">
        <v>1</v>
      </c>
      <c r="E138" s="86">
        <v>1</v>
      </c>
      <c r="F138" s="87">
        <v>1</v>
      </c>
      <c r="G138" s="156" t="s">
        <v>444</v>
      </c>
      <c r="H138" s="78">
        <v>105</v>
      </c>
      <c r="I138" s="85">
        <v>0</v>
      </c>
      <c r="J138" s="172">
        <v>0</v>
      </c>
      <c r="K138" s="85">
        <v>0</v>
      </c>
      <c r="L138" s="85">
        <v>0</v>
      </c>
    </row>
    <row r="139" spans="1:12" ht="14.25" customHeight="1">
      <c r="A139" s="163">
        <v>2</v>
      </c>
      <c r="B139" s="136">
        <v>7</v>
      </c>
      <c r="C139" s="136"/>
      <c r="D139" s="135"/>
      <c r="E139" s="135"/>
      <c r="F139" s="134"/>
      <c r="G139" s="133" t="s">
        <v>445</v>
      </c>
      <c r="H139" s="78">
        <v>106</v>
      </c>
      <c r="I139" s="102">
        <f>SUM(I140+I145+I153)</f>
        <v>260000</v>
      </c>
      <c r="J139" s="103">
        <f>SUM(J140+J145+J153)</f>
        <v>260000</v>
      </c>
      <c r="K139" s="102">
        <f>SUM(K140+K145+K153)</f>
        <v>186140.75</v>
      </c>
      <c r="L139" s="97">
        <f>SUM(L140+L145+L153)</f>
        <v>186140.75</v>
      </c>
    </row>
    <row r="140" spans="1:12">
      <c r="A140" s="96">
        <v>2</v>
      </c>
      <c r="B140" s="95">
        <v>7</v>
      </c>
      <c r="C140" s="95">
        <v>1</v>
      </c>
      <c r="D140" s="94"/>
      <c r="E140" s="94"/>
      <c r="F140" s="93"/>
      <c r="G140" s="86" t="s">
        <v>446</v>
      </c>
      <c r="H140" s="78">
        <v>107</v>
      </c>
      <c r="I140" s="102">
        <f t="shared" ref="I140:L141" si="14">I141</f>
        <v>0</v>
      </c>
      <c r="J140" s="103">
        <f t="shared" si="14"/>
        <v>0</v>
      </c>
      <c r="K140" s="102">
        <f t="shared" si="14"/>
        <v>0</v>
      </c>
      <c r="L140" s="97">
        <f t="shared" si="14"/>
        <v>0</v>
      </c>
    </row>
    <row r="141" spans="1:12" ht="14.25" customHeight="1">
      <c r="A141" s="96">
        <v>2</v>
      </c>
      <c r="B141" s="95">
        <v>7</v>
      </c>
      <c r="C141" s="95">
        <v>1</v>
      </c>
      <c r="D141" s="94">
        <v>1</v>
      </c>
      <c r="E141" s="94"/>
      <c r="F141" s="93"/>
      <c r="G141" s="105" t="s">
        <v>446</v>
      </c>
      <c r="H141" s="78">
        <v>108</v>
      </c>
      <c r="I141" s="102">
        <f t="shared" si="14"/>
        <v>0</v>
      </c>
      <c r="J141" s="103">
        <f t="shared" si="14"/>
        <v>0</v>
      </c>
      <c r="K141" s="102">
        <f t="shared" si="14"/>
        <v>0</v>
      </c>
      <c r="L141" s="97">
        <f t="shared" si="14"/>
        <v>0</v>
      </c>
    </row>
    <row r="142" spans="1:12" ht="15.75" customHeight="1">
      <c r="A142" s="96">
        <v>2</v>
      </c>
      <c r="B142" s="95">
        <v>7</v>
      </c>
      <c r="C142" s="95">
        <v>1</v>
      </c>
      <c r="D142" s="94">
        <v>1</v>
      </c>
      <c r="E142" s="94">
        <v>1</v>
      </c>
      <c r="F142" s="93"/>
      <c r="G142" s="105" t="s">
        <v>446</v>
      </c>
      <c r="H142" s="78">
        <v>109</v>
      </c>
      <c r="I142" s="102">
        <f>SUM(I143:I144)</f>
        <v>0</v>
      </c>
      <c r="J142" s="103">
        <f>SUM(J143:J144)</f>
        <v>0</v>
      </c>
      <c r="K142" s="102">
        <f>SUM(K143:K144)</f>
        <v>0</v>
      </c>
      <c r="L142" s="97">
        <f>SUM(L143:L144)</f>
        <v>0</v>
      </c>
    </row>
    <row r="143" spans="1:12" ht="14.25" customHeight="1">
      <c r="A143" s="112">
        <v>2</v>
      </c>
      <c r="B143" s="111">
        <v>7</v>
      </c>
      <c r="C143" s="112">
        <v>1</v>
      </c>
      <c r="D143" s="95">
        <v>1</v>
      </c>
      <c r="E143" s="110">
        <v>1</v>
      </c>
      <c r="F143" s="109">
        <v>1</v>
      </c>
      <c r="G143" s="149" t="s">
        <v>447</v>
      </c>
      <c r="H143" s="78">
        <v>110</v>
      </c>
      <c r="I143" s="167">
        <v>0</v>
      </c>
      <c r="J143" s="167">
        <v>0</v>
      </c>
      <c r="K143" s="167">
        <v>0</v>
      </c>
      <c r="L143" s="167">
        <v>0</v>
      </c>
    </row>
    <row r="144" spans="1:12" ht="14.25" customHeight="1">
      <c r="A144" s="95">
        <v>2</v>
      </c>
      <c r="B144" s="95">
        <v>7</v>
      </c>
      <c r="C144" s="96">
        <v>1</v>
      </c>
      <c r="D144" s="95">
        <v>1</v>
      </c>
      <c r="E144" s="94">
        <v>1</v>
      </c>
      <c r="F144" s="93">
        <v>2</v>
      </c>
      <c r="G144" s="105" t="s">
        <v>448</v>
      </c>
      <c r="H144" s="78">
        <v>111</v>
      </c>
      <c r="I144" s="128">
        <v>0</v>
      </c>
      <c r="J144" s="128">
        <v>0</v>
      </c>
      <c r="K144" s="128">
        <v>0</v>
      </c>
      <c r="L144" s="128">
        <v>0</v>
      </c>
    </row>
    <row r="145" spans="1:12" ht="26.4">
      <c r="A145" s="101">
        <v>2</v>
      </c>
      <c r="B145" s="100">
        <v>7</v>
      </c>
      <c r="C145" s="101">
        <v>2</v>
      </c>
      <c r="D145" s="100"/>
      <c r="E145" s="99"/>
      <c r="F145" s="98"/>
      <c r="G145" s="114" t="s">
        <v>449</v>
      </c>
      <c r="H145" s="78">
        <v>112</v>
      </c>
      <c r="I145" s="151">
        <f t="shared" ref="I145:L146" si="15">I146</f>
        <v>0</v>
      </c>
      <c r="J145" s="152">
        <f t="shared" si="15"/>
        <v>0</v>
      </c>
      <c r="K145" s="151">
        <f t="shared" si="15"/>
        <v>0</v>
      </c>
      <c r="L145" s="150">
        <f t="shared" si="15"/>
        <v>0</v>
      </c>
    </row>
    <row r="146" spans="1:12" ht="26.4">
      <c r="A146" s="96">
        <v>2</v>
      </c>
      <c r="B146" s="95">
        <v>7</v>
      </c>
      <c r="C146" s="96">
        <v>2</v>
      </c>
      <c r="D146" s="95">
        <v>1</v>
      </c>
      <c r="E146" s="94"/>
      <c r="F146" s="93"/>
      <c r="G146" s="105" t="s">
        <v>450</v>
      </c>
      <c r="H146" s="78">
        <v>113</v>
      </c>
      <c r="I146" s="102">
        <f t="shared" si="15"/>
        <v>0</v>
      </c>
      <c r="J146" s="103">
        <f t="shared" si="15"/>
        <v>0</v>
      </c>
      <c r="K146" s="102">
        <f t="shared" si="15"/>
        <v>0</v>
      </c>
      <c r="L146" s="97">
        <f t="shared" si="15"/>
        <v>0</v>
      </c>
    </row>
    <row r="147" spans="1:12" ht="26.4">
      <c r="A147" s="96">
        <v>2</v>
      </c>
      <c r="B147" s="95">
        <v>7</v>
      </c>
      <c r="C147" s="96">
        <v>2</v>
      </c>
      <c r="D147" s="95">
        <v>1</v>
      </c>
      <c r="E147" s="94">
        <v>1</v>
      </c>
      <c r="F147" s="93"/>
      <c r="G147" s="105" t="s">
        <v>450</v>
      </c>
      <c r="H147" s="78">
        <v>114</v>
      </c>
      <c r="I147" s="102">
        <f>SUM(I148:I149)</f>
        <v>0</v>
      </c>
      <c r="J147" s="103">
        <f>SUM(J148:J149)</f>
        <v>0</v>
      </c>
      <c r="K147" s="102">
        <f>SUM(K148:K149)</f>
        <v>0</v>
      </c>
      <c r="L147" s="97">
        <f>SUM(L148:L149)</f>
        <v>0</v>
      </c>
    </row>
    <row r="148" spans="1:12" ht="12" customHeight="1">
      <c r="A148" s="96">
        <v>2</v>
      </c>
      <c r="B148" s="95">
        <v>7</v>
      </c>
      <c r="C148" s="96">
        <v>2</v>
      </c>
      <c r="D148" s="95">
        <v>1</v>
      </c>
      <c r="E148" s="94">
        <v>1</v>
      </c>
      <c r="F148" s="93">
        <v>1</v>
      </c>
      <c r="G148" s="105" t="s">
        <v>451</v>
      </c>
      <c r="H148" s="78">
        <v>115</v>
      </c>
      <c r="I148" s="128">
        <v>0</v>
      </c>
      <c r="J148" s="128">
        <v>0</v>
      </c>
      <c r="K148" s="128">
        <v>0</v>
      </c>
      <c r="L148" s="128">
        <v>0</v>
      </c>
    </row>
    <row r="149" spans="1:12" ht="15" customHeight="1">
      <c r="A149" s="96">
        <v>2</v>
      </c>
      <c r="B149" s="95">
        <v>7</v>
      </c>
      <c r="C149" s="96">
        <v>2</v>
      </c>
      <c r="D149" s="95">
        <v>1</v>
      </c>
      <c r="E149" s="94">
        <v>1</v>
      </c>
      <c r="F149" s="93">
        <v>2</v>
      </c>
      <c r="G149" s="105" t="s">
        <v>452</v>
      </c>
      <c r="H149" s="78">
        <v>116</v>
      </c>
      <c r="I149" s="128">
        <v>0</v>
      </c>
      <c r="J149" s="128">
        <v>0</v>
      </c>
      <c r="K149" s="128">
        <v>0</v>
      </c>
      <c r="L149" s="128">
        <v>0</v>
      </c>
    </row>
    <row r="150" spans="1:12" ht="15" customHeight="1">
      <c r="A150" s="90">
        <v>2</v>
      </c>
      <c r="B150" s="89">
        <v>7</v>
      </c>
      <c r="C150" s="90">
        <v>2</v>
      </c>
      <c r="D150" s="89">
        <v>2</v>
      </c>
      <c r="E150" s="88"/>
      <c r="F150" s="87"/>
      <c r="G150" s="86" t="s">
        <v>453</v>
      </c>
      <c r="H150" s="78">
        <v>117</v>
      </c>
      <c r="I150" s="102">
        <f>I151</f>
        <v>0</v>
      </c>
      <c r="J150" s="102">
        <f>J151</f>
        <v>0</v>
      </c>
      <c r="K150" s="102">
        <f>K151</f>
        <v>0</v>
      </c>
      <c r="L150" s="102">
        <f>L151</f>
        <v>0</v>
      </c>
    </row>
    <row r="151" spans="1:12" ht="15" customHeight="1">
      <c r="A151" s="90">
        <v>2</v>
      </c>
      <c r="B151" s="89">
        <v>7</v>
      </c>
      <c r="C151" s="90">
        <v>2</v>
      </c>
      <c r="D151" s="89">
        <v>2</v>
      </c>
      <c r="E151" s="88">
        <v>1</v>
      </c>
      <c r="F151" s="87"/>
      <c r="G151" s="86" t="s">
        <v>453</v>
      </c>
      <c r="H151" s="78">
        <v>118</v>
      </c>
      <c r="I151" s="102">
        <f>SUM(I152)</f>
        <v>0</v>
      </c>
      <c r="J151" s="102">
        <f>SUM(J152)</f>
        <v>0</v>
      </c>
      <c r="K151" s="102">
        <f>SUM(K152)</f>
        <v>0</v>
      </c>
      <c r="L151" s="102">
        <f>SUM(L152)</f>
        <v>0</v>
      </c>
    </row>
    <row r="152" spans="1:12" ht="15" customHeight="1">
      <c r="A152" s="90">
        <v>2</v>
      </c>
      <c r="B152" s="89">
        <v>7</v>
      </c>
      <c r="C152" s="90">
        <v>2</v>
      </c>
      <c r="D152" s="89">
        <v>2</v>
      </c>
      <c r="E152" s="88">
        <v>1</v>
      </c>
      <c r="F152" s="87">
        <v>1</v>
      </c>
      <c r="G152" s="86" t="s">
        <v>453</v>
      </c>
      <c r="H152" s="78">
        <v>119</v>
      </c>
      <c r="I152" s="128"/>
      <c r="J152" s="128"/>
      <c r="K152" s="128"/>
      <c r="L152" s="128"/>
    </row>
    <row r="153" spans="1:12">
      <c r="A153" s="96">
        <v>2</v>
      </c>
      <c r="B153" s="95">
        <v>7</v>
      </c>
      <c r="C153" s="96">
        <v>3</v>
      </c>
      <c r="D153" s="95"/>
      <c r="E153" s="94"/>
      <c r="F153" s="93"/>
      <c r="G153" s="86" t="s">
        <v>454</v>
      </c>
      <c r="H153" s="78">
        <v>120</v>
      </c>
      <c r="I153" s="102">
        <f t="shared" ref="I153:L154" si="16">I154</f>
        <v>260000</v>
      </c>
      <c r="J153" s="103">
        <f t="shared" si="16"/>
        <v>260000</v>
      </c>
      <c r="K153" s="102">
        <f t="shared" si="16"/>
        <v>186140.75</v>
      </c>
      <c r="L153" s="97">
        <f t="shared" si="16"/>
        <v>186140.75</v>
      </c>
    </row>
    <row r="154" spans="1:12">
      <c r="A154" s="101">
        <v>2</v>
      </c>
      <c r="B154" s="121">
        <v>7</v>
      </c>
      <c r="C154" s="129">
        <v>3</v>
      </c>
      <c r="D154" s="121">
        <v>1</v>
      </c>
      <c r="E154" s="127"/>
      <c r="F154" s="120"/>
      <c r="G154" s="116" t="s">
        <v>454</v>
      </c>
      <c r="H154" s="78">
        <v>121</v>
      </c>
      <c r="I154" s="117">
        <f t="shared" si="16"/>
        <v>260000</v>
      </c>
      <c r="J154" s="146">
        <f t="shared" si="16"/>
        <v>260000</v>
      </c>
      <c r="K154" s="117">
        <f t="shared" si="16"/>
        <v>186140.75</v>
      </c>
      <c r="L154" s="119">
        <f t="shared" si="16"/>
        <v>186140.75</v>
      </c>
    </row>
    <row r="155" spans="1:12">
      <c r="A155" s="96">
        <v>2</v>
      </c>
      <c r="B155" s="95">
        <v>7</v>
      </c>
      <c r="C155" s="96">
        <v>3</v>
      </c>
      <c r="D155" s="95">
        <v>1</v>
      </c>
      <c r="E155" s="94">
        <v>1</v>
      </c>
      <c r="F155" s="93"/>
      <c r="G155" s="105" t="s">
        <v>454</v>
      </c>
      <c r="H155" s="78">
        <v>122</v>
      </c>
      <c r="I155" s="102">
        <f>SUM(I156:I157)</f>
        <v>260000</v>
      </c>
      <c r="J155" s="103">
        <f>SUM(J156:J157)</f>
        <v>260000</v>
      </c>
      <c r="K155" s="102">
        <f>SUM(K156:K157)</f>
        <v>186140.75</v>
      </c>
      <c r="L155" s="97">
        <f>SUM(L156:L157)</f>
        <v>186140.75</v>
      </c>
    </row>
    <row r="156" spans="1:12">
      <c r="A156" s="112">
        <v>2</v>
      </c>
      <c r="B156" s="111">
        <v>7</v>
      </c>
      <c r="C156" s="112">
        <v>3</v>
      </c>
      <c r="D156" s="111">
        <v>1</v>
      </c>
      <c r="E156" s="110">
        <v>1</v>
      </c>
      <c r="F156" s="109">
        <v>1</v>
      </c>
      <c r="G156" s="149" t="s">
        <v>455</v>
      </c>
      <c r="H156" s="78">
        <v>123</v>
      </c>
      <c r="I156" s="167">
        <v>260000</v>
      </c>
      <c r="J156" s="167">
        <v>260000</v>
      </c>
      <c r="K156" s="167">
        <v>186140.75</v>
      </c>
      <c r="L156" s="167">
        <v>186140.75</v>
      </c>
    </row>
    <row r="157" spans="1:12" ht="16.5" customHeight="1">
      <c r="A157" s="96">
        <v>2</v>
      </c>
      <c r="B157" s="95">
        <v>7</v>
      </c>
      <c r="C157" s="96">
        <v>3</v>
      </c>
      <c r="D157" s="95">
        <v>1</v>
      </c>
      <c r="E157" s="94">
        <v>1</v>
      </c>
      <c r="F157" s="93">
        <v>2</v>
      </c>
      <c r="G157" s="105" t="s">
        <v>456</v>
      </c>
      <c r="H157" s="78">
        <v>124</v>
      </c>
      <c r="I157" s="128">
        <v>0</v>
      </c>
      <c r="J157" s="85">
        <v>0</v>
      </c>
      <c r="K157" s="85">
        <v>0</v>
      </c>
      <c r="L157" s="85">
        <v>0</v>
      </c>
    </row>
    <row r="158" spans="1:12" ht="15" customHeight="1">
      <c r="A158" s="163">
        <v>2</v>
      </c>
      <c r="B158" s="163">
        <v>8</v>
      </c>
      <c r="C158" s="136"/>
      <c r="D158" s="162"/>
      <c r="E158" s="161"/>
      <c r="F158" s="160"/>
      <c r="G158" s="171" t="s">
        <v>457</v>
      </c>
      <c r="H158" s="78">
        <v>125</v>
      </c>
      <c r="I158" s="106">
        <f>I159</f>
        <v>0</v>
      </c>
      <c r="J158" s="107">
        <f>J159</f>
        <v>0</v>
      </c>
      <c r="K158" s="106">
        <f>K159</f>
        <v>0</v>
      </c>
      <c r="L158" s="108">
        <f>L159</f>
        <v>0</v>
      </c>
    </row>
    <row r="159" spans="1:12" ht="14.25" customHeight="1">
      <c r="A159" s="101">
        <v>2</v>
      </c>
      <c r="B159" s="101">
        <v>8</v>
      </c>
      <c r="C159" s="101">
        <v>1</v>
      </c>
      <c r="D159" s="100"/>
      <c r="E159" s="99"/>
      <c r="F159" s="98"/>
      <c r="G159" s="140" t="s">
        <v>457</v>
      </c>
      <c r="H159" s="78">
        <v>126</v>
      </c>
      <c r="I159" s="106">
        <f>I160+I165</f>
        <v>0</v>
      </c>
      <c r="J159" s="107">
        <f>J160+J165</f>
        <v>0</v>
      </c>
      <c r="K159" s="106">
        <f>K160+K165</f>
        <v>0</v>
      </c>
      <c r="L159" s="108">
        <f>L160+L165</f>
        <v>0</v>
      </c>
    </row>
    <row r="160" spans="1:12" ht="13.5" customHeight="1">
      <c r="A160" s="96">
        <v>2</v>
      </c>
      <c r="B160" s="95">
        <v>8</v>
      </c>
      <c r="C160" s="105">
        <v>1</v>
      </c>
      <c r="D160" s="95">
        <v>1</v>
      </c>
      <c r="E160" s="94"/>
      <c r="F160" s="93"/>
      <c r="G160" s="86" t="s">
        <v>458</v>
      </c>
      <c r="H160" s="78">
        <v>127</v>
      </c>
      <c r="I160" s="102">
        <f>I161</f>
        <v>0</v>
      </c>
      <c r="J160" s="103">
        <f>J161</f>
        <v>0</v>
      </c>
      <c r="K160" s="102">
        <f>K161</f>
        <v>0</v>
      </c>
      <c r="L160" s="97">
        <f>L161</f>
        <v>0</v>
      </c>
    </row>
    <row r="161" spans="1:12" ht="13.5" customHeight="1">
      <c r="A161" s="96">
        <v>2</v>
      </c>
      <c r="B161" s="95">
        <v>8</v>
      </c>
      <c r="C161" s="149">
        <v>1</v>
      </c>
      <c r="D161" s="111">
        <v>1</v>
      </c>
      <c r="E161" s="110">
        <v>1</v>
      </c>
      <c r="F161" s="109"/>
      <c r="G161" s="86" t="s">
        <v>458</v>
      </c>
      <c r="H161" s="78">
        <v>128</v>
      </c>
      <c r="I161" s="106">
        <f>SUM(I162:I164)</f>
        <v>0</v>
      </c>
      <c r="J161" s="106">
        <f>SUM(J162:J164)</f>
        <v>0</v>
      </c>
      <c r="K161" s="106">
        <f>SUM(K162:K164)</f>
        <v>0</v>
      </c>
      <c r="L161" s="106">
        <f>SUM(L162:L164)</f>
        <v>0</v>
      </c>
    </row>
    <row r="162" spans="1:12" ht="13.5" customHeight="1">
      <c r="A162" s="95">
        <v>2</v>
      </c>
      <c r="B162" s="111">
        <v>8</v>
      </c>
      <c r="C162" s="105">
        <v>1</v>
      </c>
      <c r="D162" s="95">
        <v>1</v>
      </c>
      <c r="E162" s="94">
        <v>1</v>
      </c>
      <c r="F162" s="93">
        <v>1</v>
      </c>
      <c r="G162" s="86" t="s">
        <v>459</v>
      </c>
      <c r="H162" s="78">
        <v>129</v>
      </c>
      <c r="I162" s="128">
        <v>0</v>
      </c>
      <c r="J162" s="128">
        <v>0</v>
      </c>
      <c r="K162" s="128">
        <v>0</v>
      </c>
      <c r="L162" s="128">
        <v>0</v>
      </c>
    </row>
    <row r="163" spans="1:12" ht="15.75" customHeight="1">
      <c r="A163" s="101">
        <v>2</v>
      </c>
      <c r="B163" s="121">
        <v>8</v>
      </c>
      <c r="C163" s="116">
        <v>1</v>
      </c>
      <c r="D163" s="121">
        <v>1</v>
      </c>
      <c r="E163" s="127">
        <v>1</v>
      </c>
      <c r="F163" s="120">
        <v>2</v>
      </c>
      <c r="G163" s="124" t="s">
        <v>460</v>
      </c>
      <c r="H163" s="78">
        <v>130</v>
      </c>
      <c r="I163" s="141">
        <v>0</v>
      </c>
      <c r="J163" s="141">
        <v>0</v>
      </c>
      <c r="K163" s="141">
        <v>0</v>
      </c>
      <c r="L163" s="141">
        <v>0</v>
      </c>
    </row>
    <row r="164" spans="1:12">
      <c r="A164" s="170">
        <v>2</v>
      </c>
      <c r="B164" s="147">
        <v>8</v>
      </c>
      <c r="C164" s="124">
        <v>1</v>
      </c>
      <c r="D164" s="147">
        <v>1</v>
      </c>
      <c r="E164" s="143">
        <v>1</v>
      </c>
      <c r="F164" s="142">
        <v>3</v>
      </c>
      <c r="G164" s="124" t="s">
        <v>461</v>
      </c>
      <c r="H164" s="78">
        <v>131</v>
      </c>
      <c r="I164" s="141">
        <v>0</v>
      </c>
      <c r="J164" s="169">
        <v>0</v>
      </c>
      <c r="K164" s="141">
        <v>0</v>
      </c>
      <c r="L164" s="122">
        <v>0</v>
      </c>
    </row>
    <row r="165" spans="1:12" ht="15" customHeight="1">
      <c r="A165" s="96">
        <v>2</v>
      </c>
      <c r="B165" s="95">
        <v>8</v>
      </c>
      <c r="C165" s="105">
        <v>1</v>
      </c>
      <c r="D165" s="95">
        <v>2</v>
      </c>
      <c r="E165" s="94"/>
      <c r="F165" s="93"/>
      <c r="G165" s="86" t="s">
        <v>462</v>
      </c>
      <c r="H165" s="78">
        <v>132</v>
      </c>
      <c r="I165" s="102">
        <f t="shared" ref="I165:L166" si="17">I166</f>
        <v>0</v>
      </c>
      <c r="J165" s="103">
        <f t="shared" si="17"/>
        <v>0</v>
      </c>
      <c r="K165" s="102">
        <f t="shared" si="17"/>
        <v>0</v>
      </c>
      <c r="L165" s="97">
        <f t="shared" si="17"/>
        <v>0</v>
      </c>
    </row>
    <row r="166" spans="1:12">
      <c r="A166" s="96">
        <v>2</v>
      </c>
      <c r="B166" s="95">
        <v>8</v>
      </c>
      <c r="C166" s="105">
        <v>1</v>
      </c>
      <c r="D166" s="95">
        <v>2</v>
      </c>
      <c r="E166" s="94">
        <v>1</v>
      </c>
      <c r="F166" s="93"/>
      <c r="G166" s="86" t="s">
        <v>462</v>
      </c>
      <c r="H166" s="78">
        <v>133</v>
      </c>
      <c r="I166" s="102">
        <f t="shared" si="17"/>
        <v>0</v>
      </c>
      <c r="J166" s="103">
        <f t="shared" si="17"/>
        <v>0</v>
      </c>
      <c r="K166" s="102">
        <f t="shared" si="17"/>
        <v>0</v>
      </c>
      <c r="L166" s="97">
        <f t="shared" si="17"/>
        <v>0</v>
      </c>
    </row>
    <row r="167" spans="1:12">
      <c r="A167" s="101">
        <v>2</v>
      </c>
      <c r="B167" s="100">
        <v>8</v>
      </c>
      <c r="C167" s="104">
        <v>1</v>
      </c>
      <c r="D167" s="100">
        <v>2</v>
      </c>
      <c r="E167" s="99">
        <v>1</v>
      </c>
      <c r="F167" s="168">
        <v>1</v>
      </c>
      <c r="G167" s="86" t="s">
        <v>462</v>
      </c>
      <c r="H167" s="78">
        <v>134</v>
      </c>
      <c r="I167" s="91">
        <v>0</v>
      </c>
      <c r="J167" s="85">
        <v>0</v>
      </c>
      <c r="K167" s="85">
        <v>0</v>
      </c>
      <c r="L167" s="85">
        <v>0</v>
      </c>
    </row>
    <row r="168" spans="1:12" ht="39.75" customHeight="1">
      <c r="A168" s="163">
        <v>2</v>
      </c>
      <c r="B168" s="136">
        <v>9</v>
      </c>
      <c r="C168" s="133"/>
      <c r="D168" s="136"/>
      <c r="E168" s="135"/>
      <c r="F168" s="134"/>
      <c r="G168" s="133" t="s">
        <v>463</v>
      </c>
      <c r="H168" s="78">
        <v>135</v>
      </c>
      <c r="I168" s="102">
        <f>I169+I173</f>
        <v>0</v>
      </c>
      <c r="J168" s="103">
        <f>J169+J173</f>
        <v>0</v>
      </c>
      <c r="K168" s="102">
        <f>K169+K173</f>
        <v>0</v>
      </c>
      <c r="L168" s="97">
        <f>L169+L173</f>
        <v>0</v>
      </c>
    </row>
    <row r="169" spans="1:12" s="104" customFormat="1" ht="39" customHeight="1">
      <c r="A169" s="96">
        <v>2</v>
      </c>
      <c r="B169" s="95">
        <v>9</v>
      </c>
      <c r="C169" s="105">
        <v>1</v>
      </c>
      <c r="D169" s="95"/>
      <c r="E169" s="94"/>
      <c r="F169" s="93"/>
      <c r="G169" s="86" t="s">
        <v>464</v>
      </c>
      <c r="H169" s="78">
        <v>136</v>
      </c>
      <c r="I169" s="102">
        <f t="shared" ref="I169:L171" si="18">I170</f>
        <v>0</v>
      </c>
      <c r="J169" s="103">
        <f t="shared" si="18"/>
        <v>0</v>
      </c>
      <c r="K169" s="102">
        <f t="shared" si="18"/>
        <v>0</v>
      </c>
      <c r="L169" s="97">
        <f t="shared" si="18"/>
        <v>0</v>
      </c>
    </row>
    <row r="170" spans="1:12" ht="42.75" customHeight="1">
      <c r="A170" s="112">
        <v>2</v>
      </c>
      <c r="B170" s="111">
        <v>9</v>
      </c>
      <c r="C170" s="149">
        <v>1</v>
      </c>
      <c r="D170" s="111">
        <v>1</v>
      </c>
      <c r="E170" s="110"/>
      <c r="F170" s="109"/>
      <c r="G170" s="86" t="s">
        <v>464</v>
      </c>
      <c r="H170" s="78">
        <v>137</v>
      </c>
      <c r="I170" s="106">
        <f t="shared" si="18"/>
        <v>0</v>
      </c>
      <c r="J170" s="107">
        <f t="shared" si="18"/>
        <v>0</v>
      </c>
      <c r="K170" s="106">
        <f t="shared" si="18"/>
        <v>0</v>
      </c>
      <c r="L170" s="108">
        <f t="shared" si="18"/>
        <v>0</v>
      </c>
    </row>
    <row r="171" spans="1:12" ht="38.25" customHeight="1">
      <c r="A171" s="96">
        <v>2</v>
      </c>
      <c r="B171" s="95">
        <v>9</v>
      </c>
      <c r="C171" s="96">
        <v>1</v>
      </c>
      <c r="D171" s="95">
        <v>1</v>
      </c>
      <c r="E171" s="94">
        <v>1</v>
      </c>
      <c r="F171" s="93"/>
      <c r="G171" s="86" t="s">
        <v>464</v>
      </c>
      <c r="H171" s="78">
        <v>138</v>
      </c>
      <c r="I171" s="102">
        <f t="shared" si="18"/>
        <v>0</v>
      </c>
      <c r="J171" s="103">
        <f t="shared" si="18"/>
        <v>0</v>
      </c>
      <c r="K171" s="102">
        <f t="shared" si="18"/>
        <v>0</v>
      </c>
      <c r="L171" s="97">
        <f t="shared" si="18"/>
        <v>0</v>
      </c>
    </row>
    <row r="172" spans="1:12" ht="38.25" customHeight="1">
      <c r="A172" s="112">
        <v>2</v>
      </c>
      <c r="B172" s="111">
        <v>9</v>
      </c>
      <c r="C172" s="111">
        <v>1</v>
      </c>
      <c r="D172" s="111">
        <v>1</v>
      </c>
      <c r="E172" s="110">
        <v>1</v>
      </c>
      <c r="F172" s="109">
        <v>1</v>
      </c>
      <c r="G172" s="86" t="s">
        <v>464</v>
      </c>
      <c r="H172" s="78">
        <v>139</v>
      </c>
      <c r="I172" s="167">
        <v>0</v>
      </c>
      <c r="J172" s="167">
        <v>0</v>
      </c>
      <c r="K172" s="167">
        <v>0</v>
      </c>
      <c r="L172" s="167">
        <v>0</v>
      </c>
    </row>
    <row r="173" spans="1:12" ht="41.25" customHeight="1">
      <c r="A173" s="96">
        <v>2</v>
      </c>
      <c r="B173" s="95">
        <v>9</v>
      </c>
      <c r="C173" s="95">
        <v>2</v>
      </c>
      <c r="D173" s="95"/>
      <c r="E173" s="94"/>
      <c r="F173" s="93"/>
      <c r="G173" s="86" t="s">
        <v>465</v>
      </c>
      <c r="H173" s="78">
        <v>140</v>
      </c>
      <c r="I173" s="102">
        <f>SUM(I174+I179)</f>
        <v>0</v>
      </c>
      <c r="J173" s="102">
        <f>SUM(J174+J179)</f>
        <v>0</v>
      </c>
      <c r="K173" s="102">
        <f>SUM(K174+K179)</f>
        <v>0</v>
      </c>
      <c r="L173" s="102">
        <f>SUM(L174+L179)</f>
        <v>0</v>
      </c>
    </row>
    <row r="174" spans="1:12" ht="44.25" customHeight="1">
      <c r="A174" s="96">
        <v>2</v>
      </c>
      <c r="B174" s="95">
        <v>9</v>
      </c>
      <c r="C174" s="95">
        <v>2</v>
      </c>
      <c r="D174" s="111">
        <v>1</v>
      </c>
      <c r="E174" s="110"/>
      <c r="F174" s="109"/>
      <c r="G174" s="140" t="s">
        <v>466</v>
      </c>
      <c r="H174" s="78">
        <v>141</v>
      </c>
      <c r="I174" s="106">
        <f>I175</f>
        <v>0</v>
      </c>
      <c r="J174" s="107">
        <f>J175</f>
        <v>0</v>
      </c>
      <c r="K174" s="106">
        <f>K175</f>
        <v>0</v>
      </c>
      <c r="L174" s="108">
        <f>L175</f>
        <v>0</v>
      </c>
    </row>
    <row r="175" spans="1:12" ht="40.5" customHeight="1">
      <c r="A175" s="112">
        <v>2</v>
      </c>
      <c r="B175" s="111">
        <v>9</v>
      </c>
      <c r="C175" s="111">
        <v>2</v>
      </c>
      <c r="D175" s="95">
        <v>1</v>
      </c>
      <c r="E175" s="94">
        <v>1</v>
      </c>
      <c r="F175" s="93"/>
      <c r="G175" s="140" t="s">
        <v>466</v>
      </c>
      <c r="H175" s="78">
        <v>142</v>
      </c>
      <c r="I175" s="102">
        <f>SUM(I176:I178)</f>
        <v>0</v>
      </c>
      <c r="J175" s="103">
        <f>SUM(J176:J178)</f>
        <v>0</v>
      </c>
      <c r="K175" s="102">
        <f>SUM(K176:K178)</f>
        <v>0</v>
      </c>
      <c r="L175" s="97">
        <f>SUM(L176:L178)</f>
        <v>0</v>
      </c>
    </row>
    <row r="176" spans="1:12" ht="53.25" customHeight="1">
      <c r="A176" s="101">
        <v>2</v>
      </c>
      <c r="B176" s="121">
        <v>9</v>
      </c>
      <c r="C176" s="121">
        <v>2</v>
      </c>
      <c r="D176" s="121">
        <v>1</v>
      </c>
      <c r="E176" s="127">
        <v>1</v>
      </c>
      <c r="F176" s="120">
        <v>1</v>
      </c>
      <c r="G176" s="140" t="s">
        <v>467</v>
      </c>
      <c r="H176" s="78">
        <v>143</v>
      </c>
      <c r="I176" s="141">
        <v>0</v>
      </c>
      <c r="J176" s="153">
        <v>0</v>
      </c>
      <c r="K176" s="153">
        <v>0</v>
      </c>
      <c r="L176" s="153">
        <v>0</v>
      </c>
    </row>
    <row r="177" spans="1:12" ht="51.75" customHeight="1">
      <c r="A177" s="96">
        <v>2</v>
      </c>
      <c r="B177" s="95">
        <v>9</v>
      </c>
      <c r="C177" s="95">
        <v>2</v>
      </c>
      <c r="D177" s="95">
        <v>1</v>
      </c>
      <c r="E177" s="94">
        <v>1</v>
      </c>
      <c r="F177" s="93">
        <v>2</v>
      </c>
      <c r="G177" s="140" t="s">
        <v>468</v>
      </c>
      <c r="H177" s="78">
        <v>144</v>
      </c>
      <c r="I177" s="128">
        <v>0</v>
      </c>
      <c r="J177" s="92">
        <v>0</v>
      </c>
      <c r="K177" s="92">
        <v>0</v>
      </c>
      <c r="L177" s="92">
        <v>0</v>
      </c>
    </row>
    <row r="178" spans="1:12" ht="54.75" customHeight="1">
      <c r="A178" s="96">
        <v>2</v>
      </c>
      <c r="B178" s="95">
        <v>9</v>
      </c>
      <c r="C178" s="95">
        <v>2</v>
      </c>
      <c r="D178" s="95">
        <v>1</v>
      </c>
      <c r="E178" s="94">
        <v>1</v>
      </c>
      <c r="F178" s="93">
        <v>3</v>
      </c>
      <c r="G178" s="140" t="s">
        <v>469</v>
      </c>
      <c r="H178" s="78">
        <v>145</v>
      </c>
      <c r="I178" s="128">
        <v>0</v>
      </c>
      <c r="J178" s="128">
        <v>0</v>
      </c>
      <c r="K178" s="128">
        <v>0</v>
      </c>
      <c r="L178" s="128">
        <v>0</v>
      </c>
    </row>
    <row r="179" spans="1:12" ht="39" customHeight="1">
      <c r="A179" s="166">
        <v>2</v>
      </c>
      <c r="B179" s="166">
        <v>9</v>
      </c>
      <c r="C179" s="166">
        <v>2</v>
      </c>
      <c r="D179" s="166">
        <v>2</v>
      </c>
      <c r="E179" s="166"/>
      <c r="F179" s="166"/>
      <c r="G179" s="86" t="s">
        <v>470</v>
      </c>
      <c r="H179" s="78">
        <v>146</v>
      </c>
      <c r="I179" s="102">
        <f>I180</f>
        <v>0</v>
      </c>
      <c r="J179" s="103">
        <f>J180</f>
        <v>0</v>
      </c>
      <c r="K179" s="102">
        <f>K180</f>
        <v>0</v>
      </c>
      <c r="L179" s="97">
        <f>L180</f>
        <v>0</v>
      </c>
    </row>
    <row r="180" spans="1:12" ht="43.5" customHeight="1">
      <c r="A180" s="96">
        <v>2</v>
      </c>
      <c r="B180" s="95">
        <v>9</v>
      </c>
      <c r="C180" s="95">
        <v>2</v>
      </c>
      <c r="D180" s="95">
        <v>2</v>
      </c>
      <c r="E180" s="94">
        <v>1</v>
      </c>
      <c r="F180" s="93"/>
      <c r="G180" s="140" t="s">
        <v>471</v>
      </c>
      <c r="H180" s="78">
        <v>147</v>
      </c>
      <c r="I180" s="106">
        <f>SUM(I181:I183)</f>
        <v>0</v>
      </c>
      <c r="J180" s="106">
        <f>SUM(J181:J183)</f>
        <v>0</v>
      </c>
      <c r="K180" s="106">
        <f>SUM(K181:K183)</f>
        <v>0</v>
      </c>
      <c r="L180" s="106">
        <f>SUM(L181:L183)</f>
        <v>0</v>
      </c>
    </row>
    <row r="181" spans="1:12" ht="54.75" customHeight="1">
      <c r="A181" s="96">
        <v>2</v>
      </c>
      <c r="B181" s="95">
        <v>9</v>
      </c>
      <c r="C181" s="95">
        <v>2</v>
      </c>
      <c r="D181" s="95">
        <v>2</v>
      </c>
      <c r="E181" s="95">
        <v>1</v>
      </c>
      <c r="F181" s="93">
        <v>1</v>
      </c>
      <c r="G181" s="148" t="s">
        <v>472</v>
      </c>
      <c r="H181" s="78">
        <v>148</v>
      </c>
      <c r="I181" s="128">
        <v>0</v>
      </c>
      <c r="J181" s="153">
        <v>0</v>
      </c>
      <c r="K181" s="153">
        <v>0</v>
      </c>
      <c r="L181" s="153">
        <v>0</v>
      </c>
    </row>
    <row r="182" spans="1:12" ht="54" customHeight="1">
      <c r="A182" s="100">
        <v>2</v>
      </c>
      <c r="B182" s="104">
        <v>9</v>
      </c>
      <c r="C182" s="100">
        <v>2</v>
      </c>
      <c r="D182" s="99">
        <v>2</v>
      </c>
      <c r="E182" s="99">
        <v>1</v>
      </c>
      <c r="F182" s="98">
        <v>2</v>
      </c>
      <c r="G182" s="114" t="s">
        <v>473</v>
      </c>
      <c r="H182" s="78">
        <v>149</v>
      </c>
      <c r="I182" s="153">
        <v>0</v>
      </c>
      <c r="J182" s="85">
        <v>0</v>
      </c>
      <c r="K182" s="85">
        <v>0</v>
      </c>
      <c r="L182" s="85">
        <v>0</v>
      </c>
    </row>
    <row r="183" spans="1:12" ht="54" customHeight="1">
      <c r="A183" s="95">
        <v>2</v>
      </c>
      <c r="B183" s="116">
        <v>9</v>
      </c>
      <c r="C183" s="121">
        <v>2</v>
      </c>
      <c r="D183" s="127">
        <v>2</v>
      </c>
      <c r="E183" s="127">
        <v>1</v>
      </c>
      <c r="F183" s="120">
        <v>3</v>
      </c>
      <c r="G183" s="124" t="s">
        <v>474</v>
      </c>
      <c r="H183" s="78">
        <v>150</v>
      </c>
      <c r="I183" s="92">
        <v>0</v>
      </c>
      <c r="J183" s="92">
        <v>0</v>
      </c>
      <c r="K183" s="92">
        <v>0</v>
      </c>
      <c r="L183" s="92">
        <v>0</v>
      </c>
    </row>
    <row r="184" spans="1:12" ht="76.5" customHeight="1">
      <c r="A184" s="136">
        <v>3</v>
      </c>
      <c r="B184" s="133"/>
      <c r="C184" s="136"/>
      <c r="D184" s="135"/>
      <c r="E184" s="135"/>
      <c r="F184" s="134"/>
      <c r="G184" s="165" t="s">
        <v>475</v>
      </c>
      <c r="H184" s="78">
        <v>151</v>
      </c>
      <c r="I184" s="130">
        <f>SUM(I185+I238+I303)</f>
        <v>9876000</v>
      </c>
      <c r="J184" s="164">
        <f>SUM(J185+J238+J303)</f>
        <v>9876000</v>
      </c>
      <c r="K184" s="131">
        <f>SUM(K185+K238+K303)</f>
        <v>9750743.7300000004</v>
      </c>
      <c r="L184" s="130">
        <f>SUM(L185+L238+L303)</f>
        <v>9750743.7300000004</v>
      </c>
    </row>
    <row r="185" spans="1:12" ht="34.5" customHeight="1">
      <c r="A185" s="163">
        <v>3</v>
      </c>
      <c r="B185" s="136">
        <v>1</v>
      </c>
      <c r="C185" s="162"/>
      <c r="D185" s="161"/>
      <c r="E185" s="161"/>
      <c r="F185" s="160"/>
      <c r="G185" s="159" t="s">
        <v>476</v>
      </c>
      <c r="H185" s="78">
        <v>152</v>
      </c>
      <c r="I185" s="97">
        <f>SUM(I186+I209+I216+I228+I232)</f>
        <v>9876000</v>
      </c>
      <c r="J185" s="108">
        <f>SUM(J186+J209+J216+J228+J232)</f>
        <v>9876000</v>
      </c>
      <c r="K185" s="108">
        <f>SUM(K186+K209+K216+K228+K232)</f>
        <v>9750743.7300000004</v>
      </c>
      <c r="L185" s="108">
        <f>SUM(L186+L209+L216+L228+L232)</f>
        <v>9750743.7300000004</v>
      </c>
    </row>
    <row r="186" spans="1:12" ht="30.75" customHeight="1">
      <c r="A186" s="111">
        <v>3</v>
      </c>
      <c r="B186" s="149">
        <v>1</v>
      </c>
      <c r="C186" s="111">
        <v>1</v>
      </c>
      <c r="D186" s="110"/>
      <c r="E186" s="110"/>
      <c r="F186" s="158"/>
      <c r="G186" s="90" t="s">
        <v>477</v>
      </c>
      <c r="H186" s="78">
        <v>153</v>
      </c>
      <c r="I186" s="108">
        <f>SUM(I187+I190+I195+I201+I206)</f>
        <v>6182200</v>
      </c>
      <c r="J186" s="103">
        <f>SUM(J187+J190+J195+J201+J206)</f>
        <v>6182200</v>
      </c>
      <c r="K186" s="102">
        <f>SUM(K187+K190+K195+K201+K206)</f>
        <v>6124957.0600000005</v>
      </c>
      <c r="L186" s="97">
        <f>SUM(L187+L190+L195+L201+L206)</f>
        <v>6124957.0600000005</v>
      </c>
    </row>
    <row r="187" spans="1:12" ht="12.75" customHeight="1">
      <c r="A187" s="95">
        <v>3</v>
      </c>
      <c r="B187" s="105">
        <v>1</v>
      </c>
      <c r="C187" s="95">
        <v>1</v>
      </c>
      <c r="D187" s="94">
        <v>1</v>
      </c>
      <c r="E187" s="94"/>
      <c r="F187" s="157"/>
      <c r="G187" s="90" t="s">
        <v>478</v>
      </c>
      <c r="H187" s="78">
        <v>154</v>
      </c>
      <c r="I187" s="97">
        <f t="shared" ref="I187:L188" si="19">I188</f>
        <v>0</v>
      </c>
      <c r="J187" s="107">
        <f t="shared" si="19"/>
        <v>0</v>
      </c>
      <c r="K187" s="106">
        <f t="shared" si="19"/>
        <v>0</v>
      </c>
      <c r="L187" s="108">
        <f t="shared" si="19"/>
        <v>0</v>
      </c>
    </row>
    <row r="188" spans="1:12" ht="13.5" customHeight="1">
      <c r="A188" s="95">
        <v>3</v>
      </c>
      <c r="B188" s="105">
        <v>1</v>
      </c>
      <c r="C188" s="95">
        <v>1</v>
      </c>
      <c r="D188" s="94">
        <v>1</v>
      </c>
      <c r="E188" s="94">
        <v>1</v>
      </c>
      <c r="F188" s="113"/>
      <c r="G188" s="90" t="s">
        <v>478</v>
      </c>
      <c r="H188" s="78">
        <v>155</v>
      </c>
      <c r="I188" s="108">
        <f t="shared" si="19"/>
        <v>0</v>
      </c>
      <c r="J188" s="97">
        <f t="shared" si="19"/>
        <v>0</v>
      </c>
      <c r="K188" s="97">
        <f t="shared" si="19"/>
        <v>0</v>
      </c>
      <c r="L188" s="97">
        <f t="shared" si="19"/>
        <v>0</v>
      </c>
    </row>
    <row r="189" spans="1:12" ht="13.5" customHeight="1">
      <c r="A189" s="95">
        <v>3</v>
      </c>
      <c r="B189" s="105">
        <v>1</v>
      </c>
      <c r="C189" s="95">
        <v>1</v>
      </c>
      <c r="D189" s="94">
        <v>1</v>
      </c>
      <c r="E189" s="94">
        <v>1</v>
      </c>
      <c r="F189" s="113">
        <v>1</v>
      </c>
      <c r="G189" s="90" t="s">
        <v>478</v>
      </c>
      <c r="H189" s="78">
        <v>156</v>
      </c>
      <c r="I189" s="85">
        <v>0</v>
      </c>
      <c r="J189" s="85">
        <v>0</v>
      </c>
      <c r="K189" s="85">
        <v>0</v>
      </c>
      <c r="L189" s="85">
        <v>0</v>
      </c>
    </row>
    <row r="190" spans="1:12" ht="14.25" customHeight="1">
      <c r="A190" s="111">
        <v>3</v>
      </c>
      <c r="B190" s="110">
        <v>1</v>
      </c>
      <c r="C190" s="110">
        <v>1</v>
      </c>
      <c r="D190" s="110">
        <v>2</v>
      </c>
      <c r="E190" s="110"/>
      <c r="F190" s="109"/>
      <c r="G190" s="140" t="s">
        <v>479</v>
      </c>
      <c r="H190" s="78">
        <v>157</v>
      </c>
      <c r="I190" s="108">
        <f>I191</f>
        <v>0</v>
      </c>
      <c r="J190" s="107">
        <f>J191</f>
        <v>0</v>
      </c>
      <c r="K190" s="106">
        <f>K191</f>
        <v>0</v>
      </c>
      <c r="L190" s="108">
        <f>L191</f>
        <v>0</v>
      </c>
    </row>
    <row r="191" spans="1:12" ht="13.5" customHeight="1">
      <c r="A191" s="95">
        <v>3</v>
      </c>
      <c r="B191" s="94">
        <v>1</v>
      </c>
      <c r="C191" s="94">
        <v>1</v>
      </c>
      <c r="D191" s="94">
        <v>2</v>
      </c>
      <c r="E191" s="94">
        <v>1</v>
      </c>
      <c r="F191" s="93"/>
      <c r="G191" s="140" t="s">
        <v>479</v>
      </c>
      <c r="H191" s="78">
        <v>158</v>
      </c>
      <c r="I191" s="97">
        <f>SUM(I192:I194)</f>
        <v>0</v>
      </c>
      <c r="J191" s="103">
        <f>SUM(J192:J194)</f>
        <v>0</v>
      </c>
      <c r="K191" s="102">
        <f>SUM(K192:K194)</f>
        <v>0</v>
      </c>
      <c r="L191" s="97">
        <f>SUM(L192:L194)</f>
        <v>0</v>
      </c>
    </row>
    <row r="192" spans="1:12" ht="14.25" customHeight="1">
      <c r="A192" s="111">
        <v>3</v>
      </c>
      <c r="B192" s="110">
        <v>1</v>
      </c>
      <c r="C192" s="110">
        <v>1</v>
      </c>
      <c r="D192" s="110">
        <v>2</v>
      </c>
      <c r="E192" s="110">
        <v>1</v>
      </c>
      <c r="F192" s="109">
        <v>1</v>
      </c>
      <c r="G192" s="140" t="s">
        <v>480</v>
      </c>
      <c r="H192" s="78">
        <v>159</v>
      </c>
      <c r="I192" s="153">
        <v>0</v>
      </c>
      <c r="J192" s="153">
        <v>0</v>
      </c>
      <c r="K192" s="153">
        <v>0</v>
      </c>
      <c r="L192" s="92">
        <v>0</v>
      </c>
    </row>
    <row r="193" spans="1:12" ht="14.25" customHeight="1">
      <c r="A193" s="95">
        <v>3</v>
      </c>
      <c r="B193" s="94">
        <v>1</v>
      </c>
      <c r="C193" s="94">
        <v>1</v>
      </c>
      <c r="D193" s="94">
        <v>2</v>
      </c>
      <c r="E193" s="94">
        <v>1</v>
      </c>
      <c r="F193" s="93">
        <v>2</v>
      </c>
      <c r="G193" s="86" t="s">
        <v>481</v>
      </c>
      <c r="H193" s="78">
        <v>160</v>
      </c>
      <c r="I193" s="85">
        <v>0</v>
      </c>
      <c r="J193" s="85">
        <v>0</v>
      </c>
      <c r="K193" s="85">
        <v>0</v>
      </c>
      <c r="L193" s="85">
        <v>0</v>
      </c>
    </row>
    <row r="194" spans="1:12" ht="26.25" customHeight="1">
      <c r="A194" s="111">
        <v>3</v>
      </c>
      <c r="B194" s="110">
        <v>1</v>
      </c>
      <c r="C194" s="110">
        <v>1</v>
      </c>
      <c r="D194" s="110">
        <v>2</v>
      </c>
      <c r="E194" s="110">
        <v>1</v>
      </c>
      <c r="F194" s="109">
        <v>3</v>
      </c>
      <c r="G194" s="140" t="s">
        <v>482</v>
      </c>
      <c r="H194" s="78">
        <v>161</v>
      </c>
      <c r="I194" s="153">
        <v>0</v>
      </c>
      <c r="J194" s="153">
        <v>0</v>
      </c>
      <c r="K194" s="153">
        <v>0</v>
      </c>
      <c r="L194" s="92">
        <v>0</v>
      </c>
    </row>
    <row r="195" spans="1:12" ht="14.25" customHeight="1">
      <c r="A195" s="95">
        <v>3</v>
      </c>
      <c r="B195" s="94">
        <v>1</v>
      </c>
      <c r="C195" s="94">
        <v>1</v>
      </c>
      <c r="D195" s="94">
        <v>3</v>
      </c>
      <c r="E195" s="94"/>
      <c r="F195" s="93"/>
      <c r="G195" s="86" t="s">
        <v>483</v>
      </c>
      <c r="H195" s="78">
        <v>162</v>
      </c>
      <c r="I195" s="97">
        <f>I196</f>
        <v>6182200</v>
      </c>
      <c r="J195" s="103">
        <f>J196</f>
        <v>6182200</v>
      </c>
      <c r="K195" s="102">
        <f>K196</f>
        <v>6124957.0600000005</v>
      </c>
      <c r="L195" s="97">
        <f>L196</f>
        <v>6124957.0600000005</v>
      </c>
    </row>
    <row r="196" spans="1:12" ht="14.25" customHeight="1">
      <c r="A196" s="95">
        <v>3</v>
      </c>
      <c r="B196" s="94">
        <v>1</v>
      </c>
      <c r="C196" s="94">
        <v>1</v>
      </c>
      <c r="D196" s="94">
        <v>3</v>
      </c>
      <c r="E196" s="94">
        <v>1</v>
      </c>
      <c r="F196" s="93"/>
      <c r="G196" s="86" t="s">
        <v>483</v>
      </c>
      <c r="H196" s="78">
        <v>163</v>
      </c>
      <c r="I196" s="97">
        <f>SUM(I197:I200)</f>
        <v>6182200</v>
      </c>
      <c r="J196" s="97">
        <f>SUM(J197:J200)</f>
        <v>6182200</v>
      </c>
      <c r="K196" s="97">
        <f>SUM(K197:K200)</f>
        <v>6124957.0600000005</v>
      </c>
      <c r="L196" s="97">
        <f>SUM(L197:L200)</f>
        <v>6124957.0600000005</v>
      </c>
    </row>
    <row r="197" spans="1:12" ht="13.5" customHeight="1">
      <c r="A197" s="95">
        <v>3</v>
      </c>
      <c r="B197" s="94">
        <v>1</v>
      </c>
      <c r="C197" s="94">
        <v>1</v>
      </c>
      <c r="D197" s="94">
        <v>3</v>
      </c>
      <c r="E197" s="94">
        <v>1</v>
      </c>
      <c r="F197" s="93">
        <v>1</v>
      </c>
      <c r="G197" s="86" t="s">
        <v>484</v>
      </c>
      <c r="H197" s="78">
        <v>164</v>
      </c>
      <c r="I197" s="85">
        <v>0</v>
      </c>
      <c r="J197" s="85">
        <v>0</v>
      </c>
      <c r="K197" s="85">
        <v>0</v>
      </c>
      <c r="L197" s="92">
        <v>0</v>
      </c>
    </row>
    <row r="198" spans="1:12" ht="15.75" customHeight="1">
      <c r="A198" s="95">
        <v>3</v>
      </c>
      <c r="B198" s="94">
        <v>1</v>
      </c>
      <c r="C198" s="94">
        <v>1</v>
      </c>
      <c r="D198" s="94">
        <v>3</v>
      </c>
      <c r="E198" s="94">
        <v>1</v>
      </c>
      <c r="F198" s="93">
        <v>2</v>
      </c>
      <c r="G198" s="86" t="s">
        <v>485</v>
      </c>
      <c r="H198" s="78">
        <v>165</v>
      </c>
      <c r="I198" s="153">
        <v>78950</v>
      </c>
      <c r="J198" s="85">
        <v>78950</v>
      </c>
      <c r="K198" s="85">
        <v>53791.74</v>
      </c>
      <c r="L198" s="85">
        <v>53791.74</v>
      </c>
    </row>
    <row r="199" spans="1:12" ht="15.75" customHeight="1">
      <c r="A199" s="95">
        <v>3</v>
      </c>
      <c r="B199" s="94">
        <v>1</v>
      </c>
      <c r="C199" s="94">
        <v>1</v>
      </c>
      <c r="D199" s="94">
        <v>3</v>
      </c>
      <c r="E199" s="94">
        <v>1</v>
      </c>
      <c r="F199" s="93">
        <v>3</v>
      </c>
      <c r="G199" s="90" t="s">
        <v>486</v>
      </c>
      <c r="H199" s="78">
        <v>166</v>
      </c>
      <c r="I199" s="153">
        <v>0</v>
      </c>
      <c r="J199" s="122">
        <v>0</v>
      </c>
      <c r="K199" s="122">
        <v>0</v>
      </c>
      <c r="L199" s="122">
        <v>0</v>
      </c>
    </row>
    <row r="200" spans="1:12" ht="26.4">
      <c r="A200" s="100">
        <v>3</v>
      </c>
      <c r="B200" s="99">
        <v>1</v>
      </c>
      <c r="C200" s="99">
        <v>1</v>
      </c>
      <c r="D200" s="99">
        <v>3</v>
      </c>
      <c r="E200" s="99">
        <v>1</v>
      </c>
      <c r="F200" s="98">
        <v>4</v>
      </c>
      <c r="G200" s="156" t="s">
        <v>487</v>
      </c>
      <c r="H200" s="78">
        <v>167</v>
      </c>
      <c r="I200" s="155">
        <v>6103250</v>
      </c>
      <c r="J200" s="154">
        <v>6103250</v>
      </c>
      <c r="K200" s="85">
        <v>6071165.3200000003</v>
      </c>
      <c r="L200" s="85">
        <v>6071165.3200000003</v>
      </c>
    </row>
    <row r="201" spans="1:12" ht="18" customHeight="1">
      <c r="A201" s="100">
        <v>3</v>
      </c>
      <c r="B201" s="99">
        <v>1</v>
      </c>
      <c r="C201" s="99">
        <v>1</v>
      </c>
      <c r="D201" s="99">
        <v>4</v>
      </c>
      <c r="E201" s="99"/>
      <c r="F201" s="98"/>
      <c r="G201" s="114" t="s">
        <v>488</v>
      </c>
      <c r="H201" s="78">
        <v>168</v>
      </c>
      <c r="I201" s="97">
        <f>I202</f>
        <v>0</v>
      </c>
      <c r="J201" s="152">
        <f>J202</f>
        <v>0</v>
      </c>
      <c r="K201" s="151">
        <f>K202</f>
        <v>0</v>
      </c>
      <c r="L201" s="150">
        <f>L202</f>
        <v>0</v>
      </c>
    </row>
    <row r="202" spans="1:12" ht="13.5" customHeight="1">
      <c r="A202" s="95">
        <v>3</v>
      </c>
      <c r="B202" s="94">
        <v>1</v>
      </c>
      <c r="C202" s="94">
        <v>1</v>
      </c>
      <c r="D202" s="94">
        <v>4</v>
      </c>
      <c r="E202" s="94">
        <v>1</v>
      </c>
      <c r="F202" s="93"/>
      <c r="G202" s="114" t="s">
        <v>488</v>
      </c>
      <c r="H202" s="78">
        <v>169</v>
      </c>
      <c r="I202" s="108">
        <f>SUM(I203:I205)</f>
        <v>0</v>
      </c>
      <c r="J202" s="103">
        <f>SUM(J203:J205)</f>
        <v>0</v>
      </c>
      <c r="K202" s="102">
        <f>SUM(K203:K205)</f>
        <v>0</v>
      </c>
      <c r="L202" s="97">
        <f>SUM(L203:L205)</f>
        <v>0</v>
      </c>
    </row>
    <row r="203" spans="1:12" ht="17.25" customHeight="1">
      <c r="A203" s="95">
        <v>3</v>
      </c>
      <c r="B203" s="94">
        <v>1</v>
      </c>
      <c r="C203" s="94">
        <v>1</v>
      </c>
      <c r="D203" s="94">
        <v>4</v>
      </c>
      <c r="E203" s="94">
        <v>1</v>
      </c>
      <c r="F203" s="93">
        <v>1</v>
      </c>
      <c r="G203" s="86" t="s">
        <v>489</v>
      </c>
      <c r="H203" s="78">
        <v>170</v>
      </c>
      <c r="I203" s="85">
        <v>0</v>
      </c>
      <c r="J203" s="85">
        <v>0</v>
      </c>
      <c r="K203" s="85">
        <v>0</v>
      </c>
      <c r="L203" s="92">
        <v>0</v>
      </c>
    </row>
    <row r="204" spans="1:12" ht="25.5" customHeight="1">
      <c r="A204" s="111">
        <v>3</v>
      </c>
      <c r="B204" s="110">
        <v>1</v>
      </c>
      <c r="C204" s="110">
        <v>1</v>
      </c>
      <c r="D204" s="110">
        <v>4</v>
      </c>
      <c r="E204" s="110">
        <v>1</v>
      </c>
      <c r="F204" s="109">
        <v>2</v>
      </c>
      <c r="G204" s="140" t="s">
        <v>490</v>
      </c>
      <c r="H204" s="78">
        <v>171</v>
      </c>
      <c r="I204" s="153">
        <v>0</v>
      </c>
      <c r="J204" s="153">
        <v>0</v>
      </c>
      <c r="K204" s="128">
        <v>0</v>
      </c>
      <c r="L204" s="85">
        <v>0</v>
      </c>
    </row>
    <row r="205" spans="1:12" ht="14.25" customHeight="1">
      <c r="A205" s="95">
        <v>3</v>
      </c>
      <c r="B205" s="94">
        <v>1</v>
      </c>
      <c r="C205" s="94">
        <v>1</v>
      </c>
      <c r="D205" s="94">
        <v>4</v>
      </c>
      <c r="E205" s="94">
        <v>1</v>
      </c>
      <c r="F205" s="93">
        <v>3</v>
      </c>
      <c r="G205" s="86" t="s">
        <v>491</v>
      </c>
      <c r="H205" s="78">
        <v>172</v>
      </c>
      <c r="I205" s="153">
        <v>0</v>
      </c>
      <c r="J205" s="153">
        <v>0</v>
      </c>
      <c r="K205" s="153">
        <v>0</v>
      </c>
      <c r="L205" s="85">
        <v>0</v>
      </c>
    </row>
    <row r="206" spans="1:12" ht="25.5" customHeight="1">
      <c r="A206" s="95">
        <v>3</v>
      </c>
      <c r="B206" s="94">
        <v>1</v>
      </c>
      <c r="C206" s="94">
        <v>1</v>
      </c>
      <c r="D206" s="94">
        <v>5</v>
      </c>
      <c r="E206" s="94"/>
      <c r="F206" s="93"/>
      <c r="G206" s="86" t="s">
        <v>492</v>
      </c>
      <c r="H206" s="78">
        <v>173</v>
      </c>
      <c r="I206" s="97">
        <f t="shared" ref="I206:L207" si="20">I207</f>
        <v>0</v>
      </c>
      <c r="J206" s="103">
        <f t="shared" si="20"/>
        <v>0</v>
      </c>
      <c r="K206" s="102">
        <f t="shared" si="20"/>
        <v>0</v>
      </c>
      <c r="L206" s="97">
        <f t="shared" si="20"/>
        <v>0</v>
      </c>
    </row>
    <row r="207" spans="1:12" ht="26.25" customHeight="1">
      <c r="A207" s="100">
        <v>3</v>
      </c>
      <c r="B207" s="99">
        <v>1</v>
      </c>
      <c r="C207" s="99">
        <v>1</v>
      </c>
      <c r="D207" s="99">
        <v>5</v>
      </c>
      <c r="E207" s="99">
        <v>1</v>
      </c>
      <c r="F207" s="98"/>
      <c r="G207" s="86" t="s">
        <v>492</v>
      </c>
      <c r="H207" s="78">
        <v>174</v>
      </c>
      <c r="I207" s="102">
        <f t="shared" si="20"/>
        <v>0</v>
      </c>
      <c r="J207" s="102">
        <f t="shared" si="20"/>
        <v>0</v>
      </c>
      <c r="K207" s="102">
        <f t="shared" si="20"/>
        <v>0</v>
      </c>
      <c r="L207" s="102">
        <f t="shared" si="20"/>
        <v>0</v>
      </c>
    </row>
    <row r="208" spans="1:12" ht="27" customHeight="1">
      <c r="A208" s="95">
        <v>3</v>
      </c>
      <c r="B208" s="94">
        <v>1</v>
      </c>
      <c r="C208" s="94">
        <v>1</v>
      </c>
      <c r="D208" s="94">
        <v>5</v>
      </c>
      <c r="E208" s="94">
        <v>1</v>
      </c>
      <c r="F208" s="93">
        <v>1</v>
      </c>
      <c r="G208" s="86" t="s">
        <v>492</v>
      </c>
      <c r="H208" s="78">
        <v>175</v>
      </c>
      <c r="I208" s="153">
        <v>0</v>
      </c>
      <c r="J208" s="85">
        <v>0</v>
      </c>
      <c r="K208" s="85">
        <v>0</v>
      </c>
      <c r="L208" s="85">
        <v>0</v>
      </c>
    </row>
    <row r="209" spans="1:12" ht="26.25" customHeight="1">
      <c r="A209" s="100">
        <v>3</v>
      </c>
      <c r="B209" s="99">
        <v>1</v>
      </c>
      <c r="C209" s="99">
        <v>2</v>
      </c>
      <c r="D209" s="99"/>
      <c r="E209" s="99"/>
      <c r="F209" s="98"/>
      <c r="G209" s="114" t="s">
        <v>493</v>
      </c>
      <c r="H209" s="78">
        <v>176</v>
      </c>
      <c r="I209" s="97">
        <f t="shared" ref="I209:L210" si="21">I210</f>
        <v>3693800</v>
      </c>
      <c r="J209" s="152">
        <f t="shared" si="21"/>
        <v>3693800</v>
      </c>
      <c r="K209" s="151">
        <f t="shared" si="21"/>
        <v>3625786.67</v>
      </c>
      <c r="L209" s="150">
        <f t="shared" si="21"/>
        <v>3625786.67</v>
      </c>
    </row>
    <row r="210" spans="1:12" ht="25.5" customHeight="1">
      <c r="A210" s="95">
        <v>3</v>
      </c>
      <c r="B210" s="94">
        <v>1</v>
      </c>
      <c r="C210" s="94">
        <v>2</v>
      </c>
      <c r="D210" s="94">
        <v>1</v>
      </c>
      <c r="E210" s="94"/>
      <c r="F210" s="93"/>
      <c r="G210" s="114" t="s">
        <v>493</v>
      </c>
      <c r="H210" s="78">
        <v>177</v>
      </c>
      <c r="I210" s="108">
        <f t="shared" si="21"/>
        <v>3693800</v>
      </c>
      <c r="J210" s="103">
        <f t="shared" si="21"/>
        <v>3693800</v>
      </c>
      <c r="K210" s="102">
        <f t="shared" si="21"/>
        <v>3625786.67</v>
      </c>
      <c r="L210" s="97">
        <f t="shared" si="21"/>
        <v>3625786.67</v>
      </c>
    </row>
    <row r="211" spans="1:12" ht="26.25" customHeight="1">
      <c r="A211" s="111">
        <v>3</v>
      </c>
      <c r="B211" s="110">
        <v>1</v>
      </c>
      <c r="C211" s="110">
        <v>2</v>
      </c>
      <c r="D211" s="110">
        <v>1</v>
      </c>
      <c r="E211" s="110">
        <v>1</v>
      </c>
      <c r="F211" s="109"/>
      <c r="G211" s="114" t="s">
        <v>493</v>
      </c>
      <c r="H211" s="78">
        <v>178</v>
      </c>
      <c r="I211" s="97">
        <f>SUM(I212:I215)</f>
        <v>3693800</v>
      </c>
      <c r="J211" s="107">
        <f>SUM(J212:J215)</f>
        <v>3693800</v>
      </c>
      <c r="K211" s="106">
        <f>SUM(K212:K215)</f>
        <v>3625786.67</v>
      </c>
      <c r="L211" s="108">
        <f>SUM(L212:L215)</f>
        <v>3625786.67</v>
      </c>
    </row>
    <row r="212" spans="1:12" ht="41.25" customHeight="1">
      <c r="A212" s="95">
        <v>3</v>
      </c>
      <c r="B212" s="94">
        <v>1</v>
      </c>
      <c r="C212" s="94">
        <v>2</v>
      </c>
      <c r="D212" s="94">
        <v>1</v>
      </c>
      <c r="E212" s="94">
        <v>1</v>
      </c>
      <c r="F212" s="87">
        <v>2</v>
      </c>
      <c r="G212" s="86" t="s">
        <v>494</v>
      </c>
      <c r="H212" s="78">
        <v>179</v>
      </c>
      <c r="I212" s="85">
        <v>3693800</v>
      </c>
      <c r="J212" s="85">
        <v>3693800</v>
      </c>
      <c r="K212" s="85">
        <v>3625786.67</v>
      </c>
      <c r="L212" s="85">
        <v>3625786.67</v>
      </c>
    </row>
    <row r="213" spans="1:12" ht="14.25" customHeight="1">
      <c r="A213" s="95">
        <v>3</v>
      </c>
      <c r="B213" s="94">
        <v>1</v>
      </c>
      <c r="C213" s="94">
        <v>2</v>
      </c>
      <c r="D213" s="95">
        <v>1</v>
      </c>
      <c r="E213" s="94">
        <v>1</v>
      </c>
      <c r="F213" s="87">
        <v>3</v>
      </c>
      <c r="G213" s="86" t="s">
        <v>495</v>
      </c>
      <c r="H213" s="78">
        <v>180</v>
      </c>
      <c r="I213" s="85">
        <v>0</v>
      </c>
      <c r="J213" s="85">
        <v>0</v>
      </c>
      <c r="K213" s="85">
        <v>0</v>
      </c>
      <c r="L213" s="85">
        <v>0</v>
      </c>
    </row>
    <row r="214" spans="1:12" ht="27.75" customHeight="1">
      <c r="A214" s="95">
        <v>3</v>
      </c>
      <c r="B214" s="94">
        <v>1</v>
      </c>
      <c r="C214" s="94">
        <v>2</v>
      </c>
      <c r="D214" s="95">
        <v>1</v>
      </c>
      <c r="E214" s="94">
        <v>1</v>
      </c>
      <c r="F214" s="87">
        <v>4</v>
      </c>
      <c r="G214" s="86" t="s">
        <v>496</v>
      </c>
      <c r="H214" s="78">
        <v>181</v>
      </c>
      <c r="I214" s="85">
        <v>0</v>
      </c>
      <c r="J214" s="85">
        <v>0</v>
      </c>
      <c r="K214" s="85">
        <v>0</v>
      </c>
      <c r="L214" s="85">
        <v>0</v>
      </c>
    </row>
    <row r="215" spans="1:12" ht="17.25" customHeight="1">
      <c r="A215" s="100">
        <v>3</v>
      </c>
      <c r="B215" s="127">
        <v>1</v>
      </c>
      <c r="C215" s="127">
        <v>2</v>
      </c>
      <c r="D215" s="121">
        <v>1</v>
      </c>
      <c r="E215" s="127">
        <v>1</v>
      </c>
      <c r="F215" s="142">
        <v>5</v>
      </c>
      <c r="G215" s="124" t="s">
        <v>497</v>
      </c>
      <c r="H215" s="78">
        <v>182</v>
      </c>
      <c r="I215" s="85">
        <v>0</v>
      </c>
      <c r="J215" s="85">
        <v>0</v>
      </c>
      <c r="K215" s="85">
        <v>0</v>
      </c>
      <c r="L215" s="92">
        <v>0</v>
      </c>
    </row>
    <row r="216" spans="1:12" ht="15" customHeight="1">
      <c r="A216" s="95">
        <v>3</v>
      </c>
      <c r="B216" s="94">
        <v>1</v>
      </c>
      <c r="C216" s="94">
        <v>3</v>
      </c>
      <c r="D216" s="95"/>
      <c r="E216" s="94"/>
      <c r="F216" s="93"/>
      <c r="G216" s="86" t="s">
        <v>498</v>
      </c>
      <c r="H216" s="78">
        <v>183</v>
      </c>
      <c r="I216" s="97">
        <f>SUM(I217+I220)</f>
        <v>0</v>
      </c>
      <c r="J216" s="103">
        <f>SUM(J217+J220)</f>
        <v>0</v>
      </c>
      <c r="K216" s="102">
        <f>SUM(K217+K220)</f>
        <v>0</v>
      </c>
      <c r="L216" s="97">
        <f>SUM(L217+L220)</f>
        <v>0</v>
      </c>
    </row>
    <row r="217" spans="1:12" ht="27.75" customHeight="1">
      <c r="A217" s="111">
        <v>3</v>
      </c>
      <c r="B217" s="110">
        <v>1</v>
      </c>
      <c r="C217" s="110">
        <v>3</v>
      </c>
      <c r="D217" s="111">
        <v>1</v>
      </c>
      <c r="E217" s="95"/>
      <c r="F217" s="109"/>
      <c r="G217" s="140" t="s">
        <v>499</v>
      </c>
      <c r="H217" s="78">
        <v>184</v>
      </c>
      <c r="I217" s="108">
        <f t="shared" ref="I217:L218" si="22">I218</f>
        <v>0</v>
      </c>
      <c r="J217" s="107">
        <f t="shared" si="22"/>
        <v>0</v>
      </c>
      <c r="K217" s="106">
        <f t="shared" si="22"/>
        <v>0</v>
      </c>
      <c r="L217" s="108">
        <f t="shared" si="22"/>
        <v>0</v>
      </c>
    </row>
    <row r="218" spans="1:12" ht="30.75" customHeight="1">
      <c r="A218" s="95">
        <v>3</v>
      </c>
      <c r="B218" s="94">
        <v>1</v>
      </c>
      <c r="C218" s="94">
        <v>3</v>
      </c>
      <c r="D218" s="95">
        <v>1</v>
      </c>
      <c r="E218" s="95">
        <v>1</v>
      </c>
      <c r="F218" s="93"/>
      <c r="G218" s="140" t="s">
        <v>499</v>
      </c>
      <c r="H218" s="78">
        <v>185</v>
      </c>
      <c r="I218" s="97">
        <f t="shared" si="22"/>
        <v>0</v>
      </c>
      <c r="J218" s="103">
        <f t="shared" si="22"/>
        <v>0</v>
      </c>
      <c r="K218" s="102">
        <f t="shared" si="22"/>
        <v>0</v>
      </c>
      <c r="L218" s="97">
        <f t="shared" si="22"/>
        <v>0</v>
      </c>
    </row>
    <row r="219" spans="1:12" ht="27.75" customHeight="1">
      <c r="A219" s="95">
        <v>3</v>
      </c>
      <c r="B219" s="105">
        <v>1</v>
      </c>
      <c r="C219" s="95">
        <v>3</v>
      </c>
      <c r="D219" s="94">
        <v>1</v>
      </c>
      <c r="E219" s="94">
        <v>1</v>
      </c>
      <c r="F219" s="93">
        <v>1</v>
      </c>
      <c r="G219" s="140" t="s">
        <v>499</v>
      </c>
      <c r="H219" s="78">
        <v>186</v>
      </c>
      <c r="I219" s="92">
        <v>0</v>
      </c>
      <c r="J219" s="92">
        <v>0</v>
      </c>
      <c r="K219" s="92">
        <v>0</v>
      </c>
      <c r="L219" s="92">
        <v>0</v>
      </c>
    </row>
    <row r="220" spans="1:12" ht="15" customHeight="1">
      <c r="A220" s="95">
        <v>3</v>
      </c>
      <c r="B220" s="105">
        <v>1</v>
      </c>
      <c r="C220" s="95">
        <v>3</v>
      </c>
      <c r="D220" s="94">
        <v>2</v>
      </c>
      <c r="E220" s="94"/>
      <c r="F220" s="93"/>
      <c r="G220" s="86" t="s">
        <v>500</v>
      </c>
      <c r="H220" s="78">
        <v>187</v>
      </c>
      <c r="I220" s="97">
        <f>I221</f>
        <v>0</v>
      </c>
      <c r="J220" s="103">
        <f>J221</f>
        <v>0</v>
      </c>
      <c r="K220" s="102">
        <f>K221</f>
        <v>0</v>
      </c>
      <c r="L220" s="97">
        <f>L221</f>
        <v>0</v>
      </c>
    </row>
    <row r="221" spans="1:12" ht="15.75" customHeight="1">
      <c r="A221" s="111">
        <v>3</v>
      </c>
      <c r="B221" s="149">
        <v>1</v>
      </c>
      <c r="C221" s="111">
        <v>3</v>
      </c>
      <c r="D221" s="110">
        <v>2</v>
      </c>
      <c r="E221" s="110">
        <v>1</v>
      </c>
      <c r="F221" s="109"/>
      <c r="G221" s="86" t="s">
        <v>500</v>
      </c>
      <c r="H221" s="78">
        <v>188</v>
      </c>
      <c r="I221" s="97">
        <f>SUM(I222:I227)</f>
        <v>0</v>
      </c>
      <c r="J221" s="97">
        <f>SUM(J222:J227)</f>
        <v>0</v>
      </c>
      <c r="K221" s="97">
        <f>SUM(K222:K227)</f>
        <v>0</v>
      </c>
      <c r="L221" s="97">
        <f>SUM(L222:L227)</f>
        <v>0</v>
      </c>
    </row>
    <row r="222" spans="1:12" ht="15" customHeight="1">
      <c r="A222" s="95">
        <v>3</v>
      </c>
      <c r="B222" s="105">
        <v>1</v>
      </c>
      <c r="C222" s="95">
        <v>3</v>
      </c>
      <c r="D222" s="94">
        <v>2</v>
      </c>
      <c r="E222" s="94">
        <v>1</v>
      </c>
      <c r="F222" s="93">
        <v>1</v>
      </c>
      <c r="G222" s="86" t="s">
        <v>501</v>
      </c>
      <c r="H222" s="78">
        <v>189</v>
      </c>
      <c r="I222" s="85">
        <v>0</v>
      </c>
      <c r="J222" s="85">
        <v>0</v>
      </c>
      <c r="K222" s="85">
        <v>0</v>
      </c>
      <c r="L222" s="92">
        <v>0</v>
      </c>
    </row>
    <row r="223" spans="1:12" ht="26.25" customHeight="1">
      <c r="A223" s="95">
        <v>3</v>
      </c>
      <c r="B223" s="105">
        <v>1</v>
      </c>
      <c r="C223" s="95">
        <v>3</v>
      </c>
      <c r="D223" s="94">
        <v>2</v>
      </c>
      <c r="E223" s="94">
        <v>1</v>
      </c>
      <c r="F223" s="93">
        <v>2</v>
      </c>
      <c r="G223" s="86" t="s">
        <v>502</v>
      </c>
      <c r="H223" s="78">
        <v>190</v>
      </c>
      <c r="I223" s="85">
        <v>0</v>
      </c>
      <c r="J223" s="85">
        <v>0</v>
      </c>
      <c r="K223" s="85">
        <v>0</v>
      </c>
      <c r="L223" s="85">
        <v>0</v>
      </c>
    </row>
    <row r="224" spans="1:12" ht="16.5" customHeight="1">
      <c r="A224" s="95">
        <v>3</v>
      </c>
      <c r="B224" s="105">
        <v>1</v>
      </c>
      <c r="C224" s="95">
        <v>3</v>
      </c>
      <c r="D224" s="94">
        <v>2</v>
      </c>
      <c r="E224" s="94">
        <v>1</v>
      </c>
      <c r="F224" s="93">
        <v>3</v>
      </c>
      <c r="G224" s="86" t="s">
        <v>503</v>
      </c>
      <c r="H224" s="78">
        <v>191</v>
      </c>
      <c r="I224" s="85">
        <v>0</v>
      </c>
      <c r="J224" s="85">
        <v>0</v>
      </c>
      <c r="K224" s="85">
        <v>0</v>
      </c>
      <c r="L224" s="85">
        <v>0</v>
      </c>
    </row>
    <row r="225" spans="1:12" ht="27.75" customHeight="1">
      <c r="A225" s="95">
        <v>3</v>
      </c>
      <c r="B225" s="105">
        <v>1</v>
      </c>
      <c r="C225" s="95">
        <v>3</v>
      </c>
      <c r="D225" s="94">
        <v>2</v>
      </c>
      <c r="E225" s="94">
        <v>1</v>
      </c>
      <c r="F225" s="93">
        <v>4</v>
      </c>
      <c r="G225" s="86" t="s">
        <v>504</v>
      </c>
      <c r="H225" s="78">
        <v>192</v>
      </c>
      <c r="I225" s="85">
        <v>0</v>
      </c>
      <c r="J225" s="85">
        <v>0</v>
      </c>
      <c r="K225" s="85">
        <v>0</v>
      </c>
      <c r="L225" s="92">
        <v>0</v>
      </c>
    </row>
    <row r="226" spans="1:12" ht="15.75" customHeight="1">
      <c r="A226" s="95">
        <v>3</v>
      </c>
      <c r="B226" s="105">
        <v>1</v>
      </c>
      <c r="C226" s="95">
        <v>3</v>
      </c>
      <c r="D226" s="94">
        <v>2</v>
      </c>
      <c r="E226" s="94">
        <v>1</v>
      </c>
      <c r="F226" s="93">
        <v>5</v>
      </c>
      <c r="G226" s="140" t="s">
        <v>505</v>
      </c>
      <c r="H226" s="78">
        <v>193</v>
      </c>
      <c r="I226" s="85">
        <v>0</v>
      </c>
      <c r="J226" s="85">
        <v>0</v>
      </c>
      <c r="K226" s="85">
        <v>0</v>
      </c>
      <c r="L226" s="85">
        <v>0</v>
      </c>
    </row>
    <row r="227" spans="1:12" ht="13.5" customHeight="1">
      <c r="A227" s="89">
        <v>3</v>
      </c>
      <c r="B227" s="86">
        <v>1</v>
      </c>
      <c r="C227" s="89">
        <v>3</v>
      </c>
      <c r="D227" s="88">
        <v>2</v>
      </c>
      <c r="E227" s="88">
        <v>1</v>
      </c>
      <c r="F227" s="87">
        <v>6</v>
      </c>
      <c r="G227" s="140" t="s">
        <v>500</v>
      </c>
      <c r="H227" s="78">
        <v>194</v>
      </c>
      <c r="I227" s="85">
        <v>0</v>
      </c>
      <c r="J227" s="85">
        <v>0</v>
      </c>
      <c r="K227" s="85">
        <v>0</v>
      </c>
      <c r="L227" s="92">
        <v>0</v>
      </c>
    </row>
    <row r="228" spans="1:12" ht="27" customHeight="1">
      <c r="A228" s="111">
        <v>3</v>
      </c>
      <c r="B228" s="110">
        <v>1</v>
      </c>
      <c r="C228" s="110">
        <v>4</v>
      </c>
      <c r="D228" s="110"/>
      <c r="E228" s="110"/>
      <c r="F228" s="109"/>
      <c r="G228" s="140" t="s">
        <v>506</v>
      </c>
      <c r="H228" s="78">
        <v>195</v>
      </c>
      <c r="I228" s="108">
        <f t="shared" ref="I228:L230" si="23">I229</f>
        <v>0</v>
      </c>
      <c r="J228" s="107">
        <f t="shared" si="23"/>
        <v>0</v>
      </c>
      <c r="K228" s="106">
        <f t="shared" si="23"/>
        <v>0</v>
      </c>
      <c r="L228" s="106">
        <f t="shared" si="23"/>
        <v>0</v>
      </c>
    </row>
    <row r="229" spans="1:12" ht="27" customHeight="1">
      <c r="A229" s="100">
        <v>3</v>
      </c>
      <c r="B229" s="127">
        <v>1</v>
      </c>
      <c r="C229" s="127">
        <v>4</v>
      </c>
      <c r="D229" s="127">
        <v>1</v>
      </c>
      <c r="E229" s="127"/>
      <c r="F229" s="120"/>
      <c r="G229" s="140" t="s">
        <v>506</v>
      </c>
      <c r="H229" s="78">
        <v>196</v>
      </c>
      <c r="I229" s="119">
        <f t="shared" si="23"/>
        <v>0</v>
      </c>
      <c r="J229" s="146">
        <f t="shared" si="23"/>
        <v>0</v>
      </c>
      <c r="K229" s="117">
        <f t="shared" si="23"/>
        <v>0</v>
      </c>
      <c r="L229" s="117">
        <f t="shared" si="23"/>
        <v>0</v>
      </c>
    </row>
    <row r="230" spans="1:12" ht="27.75" customHeight="1">
      <c r="A230" s="95">
        <v>3</v>
      </c>
      <c r="B230" s="94">
        <v>1</v>
      </c>
      <c r="C230" s="94">
        <v>4</v>
      </c>
      <c r="D230" s="94">
        <v>1</v>
      </c>
      <c r="E230" s="94">
        <v>1</v>
      </c>
      <c r="F230" s="93"/>
      <c r="G230" s="140" t="s">
        <v>507</v>
      </c>
      <c r="H230" s="78">
        <v>197</v>
      </c>
      <c r="I230" s="97">
        <f t="shared" si="23"/>
        <v>0</v>
      </c>
      <c r="J230" s="103">
        <f t="shared" si="23"/>
        <v>0</v>
      </c>
      <c r="K230" s="102">
        <f t="shared" si="23"/>
        <v>0</v>
      </c>
      <c r="L230" s="102">
        <f t="shared" si="23"/>
        <v>0</v>
      </c>
    </row>
    <row r="231" spans="1:12" ht="27" customHeight="1">
      <c r="A231" s="96">
        <v>3</v>
      </c>
      <c r="B231" s="95">
        <v>1</v>
      </c>
      <c r="C231" s="94">
        <v>4</v>
      </c>
      <c r="D231" s="94">
        <v>1</v>
      </c>
      <c r="E231" s="94">
        <v>1</v>
      </c>
      <c r="F231" s="93">
        <v>1</v>
      </c>
      <c r="G231" s="140" t="s">
        <v>507</v>
      </c>
      <c r="H231" s="78">
        <v>198</v>
      </c>
      <c r="I231" s="85">
        <v>0</v>
      </c>
      <c r="J231" s="85">
        <v>0</v>
      </c>
      <c r="K231" s="85">
        <v>0</v>
      </c>
      <c r="L231" s="85">
        <v>0</v>
      </c>
    </row>
    <row r="232" spans="1:12" ht="26.25" customHeight="1">
      <c r="A232" s="96">
        <v>3</v>
      </c>
      <c r="B232" s="94">
        <v>1</v>
      </c>
      <c r="C232" s="94">
        <v>5</v>
      </c>
      <c r="D232" s="94"/>
      <c r="E232" s="94"/>
      <c r="F232" s="93"/>
      <c r="G232" s="86" t="s">
        <v>508</v>
      </c>
      <c r="H232" s="78">
        <v>199</v>
      </c>
      <c r="I232" s="97">
        <f t="shared" ref="I232:L233" si="24">I233</f>
        <v>0</v>
      </c>
      <c r="J232" s="97">
        <f t="shared" si="24"/>
        <v>0</v>
      </c>
      <c r="K232" s="97">
        <f t="shared" si="24"/>
        <v>0</v>
      </c>
      <c r="L232" s="97">
        <f t="shared" si="24"/>
        <v>0</v>
      </c>
    </row>
    <row r="233" spans="1:12" ht="30" customHeight="1">
      <c r="A233" s="96">
        <v>3</v>
      </c>
      <c r="B233" s="94">
        <v>1</v>
      </c>
      <c r="C233" s="94">
        <v>5</v>
      </c>
      <c r="D233" s="94">
        <v>1</v>
      </c>
      <c r="E233" s="94"/>
      <c r="F233" s="93"/>
      <c r="G233" s="86" t="s">
        <v>508</v>
      </c>
      <c r="H233" s="78">
        <v>200</v>
      </c>
      <c r="I233" s="97">
        <f t="shared" si="24"/>
        <v>0</v>
      </c>
      <c r="J233" s="97">
        <f t="shared" si="24"/>
        <v>0</v>
      </c>
      <c r="K233" s="97">
        <f t="shared" si="24"/>
        <v>0</v>
      </c>
      <c r="L233" s="97">
        <f t="shared" si="24"/>
        <v>0</v>
      </c>
    </row>
    <row r="234" spans="1:12" ht="27" customHeight="1">
      <c r="A234" s="96">
        <v>3</v>
      </c>
      <c r="B234" s="94">
        <v>1</v>
      </c>
      <c r="C234" s="94">
        <v>5</v>
      </c>
      <c r="D234" s="94">
        <v>1</v>
      </c>
      <c r="E234" s="94">
        <v>1</v>
      </c>
      <c r="F234" s="93"/>
      <c r="G234" s="86" t="s">
        <v>508</v>
      </c>
      <c r="H234" s="78">
        <v>201</v>
      </c>
      <c r="I234" s="97">
        <f>SUM(I235:I237)</f>
        <v>0</v>
      </c>
      <c r="J234" s="97">
        <f>SUM(J235:J237)</f>
        <v>0</v>
      </c>
      <c r="K234" s="97">
        <f>SUM(K235:K237)</f>
        <v>0</v>
      </c>
      <c r="L234" s="97">
        <f>SUM(L235:L237)</f>
        <v>0</v>
      </c>
    </row>
    <row r="235" spans="1:12" ht="21" customHeight="1">
      <c r="A235" s="96">
        <v>3</v>
      </c>
      <c r="B235" s="94">
        <v>1</v>
      </c>
      <c r="C235" s="94">
        <v>5</v>
      </c>
      <c r="D235" s="94">
        <v>1</v>
      </c>
      <c r="E235" s="94">
        <v>1</v>
      </c>
      <c r="F235" s="93">
        <v>1</v>
      </c>
      <c r="G235" s="148" t="s">
        <v>509</v>
      </c>
      <c r="H235" s="78">
        <v>202</v>
      </c>
      <c r="I235" s="85">
        <v>0</v>
      </c>
      <c r="J235" s="85">
        <v>0</v>
      </c>
      <c r="K235" s="85">
        <v>0</v>
      </c>
      <c r="L235" s="85">
        <v>0</v>
      </c>
    </row>
    <row r="236" spans="1:12" ht="25.5" customHeight="1">
      <c r="A236" s="96">
        <v>3</v>
      </c>
      <c r="B236" s="94">
        <v>1</v>
      </c>
      <c r="C236" s="94">
        <v>5</v>
      </c>
      <c r="D236" s="94">
        <v>1</v>
      </c>
      <c r="E236" s="94">
        <v>1</v>
      </c>
      <c r="F236" s="93">
        <v>2</v>
      </c>
      <c r="G236" s="148" t="s">
        <v>510</v>
      </c>
      <c r="H236" s="78">
        <v>203</v>
      </c>
      <c r="I236" s="85">
        <v>0</v>
      </c>
      <c r="J236" s="85">
        <v>0</v>
      </c>
      <c r="K236" s="85">
        <v>0</v>
      </c>
      <c r="L236" s="85">
        <v>0</v>
      </c>
    </row>
    <row r="237" spans="1:12" ht="28.5" customHeight="1">
      <c r="A237" s="96">
        <v>3</v>
      </c>
      <c r="B237" s="94">
        <v>1</v>
      </c>
      <c r="C237" s="94">
        <v>5</v>
      </c>
      <c r="D237" s="94">
        <v>1</v>
      </c>
      <c r="E237" s="94">
        <v>1</v>
      </c>
      <c r="F237" s="93">
        <v>3</v>
      </c>
      <c r="G237" s="148" t="s">
        <v>511</v>
      </c>
      <c r="H237" s="78">
        <v>204</v>
      </c>
      <c r="I237" s="85">
        <v>0</v>
      </c>
      <c r="J237" s="85">
        <v>0</v>
      </c>
      <c r="K237" s="85">
        <v>0</v>
      </c>
      <c r="L237" s="85">
        <v>0</v>
      </c>
    </row>
    <row r="238" spans="1:12" ht="41.25" customHeight="1">
      <c r="A238" s="136">
        <v>3</v>
      </c>
      <c r="B238" s="135">
        <v>2</v>
      </c>
      <c r="C238" s="135"/>
      <c r="D238" s="135"/>
      <c r="E238" s="135"/>
      <c r="F238" s="134"/>
      <c r="G238" s="133" t="s">
        <v>512</v>
      </c>
      <c r="H238" s="78">
        <v>205</v>
      </c>
      <c r="I238" s="97">
        <f>SUM(I239+I271)</f>
        <v>0</v>
      </c>
      <c r="J238" s="103">
        <f>SUM(J239+J271)</f>
        <v>0</v>
      </c>
      <c r="K238" s="102">
        <f>SUM(K239+K271)</f>
        <v>0</v>
      </c>
      <c r="L238" s="102">
        <f>SUM(L239+L271)</f>
        <v>0</v>
      </c>
    </row>
    <row r="239" spans="1:12" ht="26.25" customHeight="1">
      <c r="A239" s="144">
        <v>3</v>
      </c>
      <c r="B239" s="147">
        <v>2</v>
      </c>
      <c r="C239" s="143">
        <v>1</v>
      </c>
      <c r="D239" s="143"/>
      <c r="E239" s="143"/>
      <c r="F239" s="142"/>
      <c r="G239" s="124" t="s">
        <v>513</v>
      </c>
      <c r="H239" s="78">
        <v>206</v>
      </c>
      <c r="I239" s="119">
        <f>SUM(I240+I249+I253+I257+I261+I264+I267)</f>
        <v>0</v>
      </c>
      <c r="J239" s="146">
        <f>SUM(J240+J249+J253+J257+J261+J264+J267)</f>
        <v>0</v>
      </c>
      <c r="K239" s="117">
        <f>SUM(K240+K249+K253+K257+K261+K264+K267)</f>
        <v>0</v>
      </c>
      <c r="L239" s="117">
        <f>SUM(L240+L249+L253+L257+L261+L264+L267)</f>
        <v>0</v>
      </c>
    </row>
    <row r="240" spans="1:12" ht="15.75" customHeight="1">
      <c r="A240" s="89">
        <v>3</v>
      </c>
      <c r="B240" s="88">
        <v>2</v>
      </c>
      <c r="C240" s="88">
        <v>1</v>
      </c>
      <c r="D240" s="88">
        <v>1</v>
      </c>
      <c r="E240" s="88"/>
      <c r="F240" s="87"/>
      <c r="G240" s="86" t="s">
        <v>514</v>
      </c>
      <c r="H240" s="78">
        <v>207</v>
      </c>
      <c r="I240" s="119">
        <f>I241</f>
        <v>0</v>
      </c>
      <c r="J240" s="119">
        <f>J241</f>
        <v>0</v>
      </c>
      <c r="K240" s="119">
        <f>K241</f>
        <v>0</v>
      </c>
      <c r="L240" s="119">
        <f>L241</f>
        <v>0</v>
      </c>
    </row>
    <row r="241" spans="1:12" ht="12" customHeight="1">
      <c r="A241" s="89">
        <v>3</v>
      </c>
      <c r="B241" s="89">
        <v>2</v>
      </c>
      <c r="C241" s="88">
        <v>1</v>
      </c>
      <c r="D241" s="88">
        <v>1</v>
      </c>
      <c r="E241" s="88">
        <v>1</v>
      </c>
      <c r="F241" s="87"/>
      <c r="G241" s="86" t="s">
        <v>515</v>
      </c>
      <c r="H241" s="78">
        <v>208</v>
      </c>
      <c r="I241" s="97">
        <f>SUM(I242:I242)</f>
        <v>0</v>
      </c>
      <c r="J241" s="103">
        <f>SUM(J242:J242)</f>
        <v>0</v>
      </c>
      <c r="K241" s="102">
        <f>SUM(K242:K242)</f>
        <v>0</v>
      </c>
      <c r="L241" s="102">
        <f>SUM(L242:L242)</f>
        <v>0</v>
      </c>
    </row>
    <row r="242" spans="1:12" ht="14.25" customHeight="1">
      <c r="A242" s="144">
        <v>3</v>
      </c>
      <c r="B242" s="144">
        <v>2</v>
      </c>
      <c r="C242" s="143">
        <v>1</v>
      </c>
      <c r="D242" s="143">
        <v>1</v>
      </c>
      <c r="E242" s="143">
        <v>1</v>
      </c>
      <c r="F242" s="142">
        <v>1</v>
      </c>
      <c r="G242" s="124" t="s">
        <v>515</v>
      </c>
      <c r="H242" s="78">
        <v>209</v>
      </c>
      <c r="I242" s="85">
        <v>0</v>
      </c>
      <c r="J242" s="85">
        <v>0</v>
      </c>
      <c r="K242" s="85">
        <v>0</v>
      </c>
      <c r="L242" s="85">
        <v>0</v>
      </c>
    </row>
    <row r="243" spans="1:12" ht="14.25" customHeight="1">
      <c r="A243" s="144">
        <v>3</v>
      </c>
      <c r="B243" s="143">
        <v>2</v>
      </c>
      <c r="C243" s="143">
        <v>1</v>
      </c>
      <c r="D243" s="143">
        <v>1</v>
      </c>
      <c r="E243" s="143">
        <v>2</v>
      </c>
      <c r="F243" s="142"/>
      <c r="G243" s="124" t="s">
        <v>516</v>
      </c>
      <c r="H243" s="78">
        <v>210</v>
      </c>
      <c r="I243" s="97">
        <f>SUM(I244:I245)</f>
        <v>0</v>
      </c>
      <c r="J243" s="97">
        <f>SUM(J244:J245)</f>
        <v>0</v>
      </c>
      <c r="K243" s="97">
        <f>SUM(K244:K245)</f>
        <v>0</v>
      </c>
      <c r="L243" s="97">
        <f>SUM(L244:L245)</f>
        <v>0</v>
      </c>
    </row>
    <row r="244" spans="1:12" ht="14.25" customHeight="1">
      <c r="A244" s="144">
        <v>3</v>
      </c>
      <c r="B244" s="143">
        <v>2</v>
      </c>
      <c r="C244" s="143">
        <v>1</v>
      </c>
      <c r="D244" s="143">
        <v>1</v>
      </c>
      <c r="E244" s="143">
        <v>2</v>
      </c>
      <c r="F244" s="142">
        <v>1</v>
      </c>
      <c r="G244" s="124" t="s">
        <v>517</v>
      </c>
      <c r="H244" s="78">
        <v>211</v>
      </c>
      <c r="I244" s="85">
        <v>0</v>
      </c>
      <c r="J244" s="85">
        <v>0</v>
      </c>
      <c r="K244" s="85">
        <v>0</v>
      </c>
      <c r="L244" s="85">
        <v>0</v>
      </c>
    </row>
    <row r="245" spans="1:12" ht="14.25" customHeight="1">
      <c r="A245" s="144">
        <v>3</v>
      </c>
      <c r="B245" s="143">
        <v>2</v>
      </c>
      <c r="C245" s="143">
        <v>1</v>
      </c>
      <c r="D245" s="143">
        <v>1</v>
      </c>
      <c r="E245" s="143">
        <v>2</v>
      </c>
      <c r="F245" s="142">
        <v>2</v>
      </c>
      <c r="G245" s="124" t="s">
        <v>518</v>
      </c>
      <c r="H245" s="78">
        <v>212</v>
      </c>
      <c r="I245" s="85">
        <v>0</v>
      </c>
      <c r="J245" s="85">
        <v>0</v>
      </c>
      <c r="K245" s="85">
        <v>0</v>
      </c>
      <c r="L245" s="85">
        <v>0</v>
      </c>
    </row>
    <row r="246" spans="1:12" ht="14.25" customHeight="1">
      <c r="A246" s="144">
        <v>3</v>
      </c>
      <c r="B246" s="143">
        <v>2</v>
      </c>
      <c r="C246" s="143">
        <v>1</v>
      </c>
      <c r="D246" s="143">
        <v>1</v>
      </c>
      <c r="E246" s="143">
        <v>3</v>
      </c>
      <c r="F246" s="145"/>
      <c r="G246" s="124" t="s">
        <v>519</v>
      </c>
      <c r="H246" s="78">
        <v>213</v>
      </c>
      <c r="I246" s="97">
        <f>SUM(I247:I248)</f>
        <v>0</v>
      </c>
      <c r="J246" s="97">
        <f>SUM(J247:J248)</f>
        <v>0</v>
      </c>
      <c r="K246" s="97">
        <f>SUM(K247:K248)</f>
        <v>0</v>
      </c>
      <c r="L246" s="97">
        <f>SUM(L247:L248)</f>
        <v>0</v>
      </c>
    </row>
    <row r="247" spans="1:12" ht="14.25" customHeight="1">
      <c r="A247" s="144">
        <v>3</v>
      </c>
      <c r="B247" s="143">
        <v>2</v>
      </c>
      <c r="C247" s="143">
        <v>1</v>
      </c>
      <c r="D247" s="143">
        <v>1</v>
      </c>
      <c r="E247" s="143">
        <v>3</v>
      </c>
      <c r="F247" s="142">
        <v>1</v>
      </c>
      <c r="G247" s="124" t="s">
        <v>520</v>
      </c>
      <c r="H247" s="78">
        <v>214</v>
      </c>
      <c r="I247" s="85">
        <v>0</v>
      </c>
      <c r="J247" s="85">
        <v>0</v>
      </c>
      <c r="K247" s="85">
        <v>0</v>
      </c>
      <c r="L247" s="85">
        <v>0</v>
      </c>
    </row>
    <row r="248" spans="1:12" ht="14.25" customHeight="1">
      <c r="A248" s="144">
        <v>3</v>
      </c>
      <c r="B248" s="143">
        <v>2</v>
      </c>
      <c r="C248" s="143">
        <v>1</v>
      </c>
      <c r="D248" s="143">
        <v>1</v>
      </c>
      <c r="E248" s="143">
        <v>3</v>
      </c>
      <c r="F248" s="142">
        <v>2</v>
      </c>
      <c r="G248" s="124" t="s">
        <v>521</v>
      </c>
      <c r="H248" s="78">
        <v>215</v>
      </c>
      <c r="I248" s="85">
        <v>0</v>
      </c>
      <c r="J248" s="85">
        <v>0</v>
      </c>
      <c r="K248" s="85">
        <v>0</v>
      </c>
      <c r="L248" s="85">
        <v>0</v>
      </c>
    </row>
    <row r="249" spans="1:12" ht="27" customHeight="1">
      <c r="A249" s="95">
        <v>3</v>
      </c>
      <c r="B249" s="94">
        <v>2</v>
      </c>
      <c r="C249" s="94">
        <v>1</v>
      </c>
      <c r="D249" s="94">
        <v>2</v>
      </c>
      <c r="E249" s="94"/>
      <c r="F249" s="93"/>
      <c r="G249" s="86" t="s">
        <v>522</v>
      </c>
      <c r="H249" s="78">
        <v>216</v>
      </c>
      <c r="I249" s="97">
        <f>I250</f>
        <v>0</v>
      </c>
      <c r="J249" s="97">
        <f>J250</f>
        <v>0</v>
      </c>
      <c r="K249" s="97">
        <f>K250</f>
        <v>0</v>
      </c>
      <c r="L249" s="97">
        <f>L250</f>
        <v>0</v>
      </c>
    </row>
    <row r="250" spans="1:12" ht="14.25" customHeight="1">
      <c r="A250" s="95">
        <v>3</v>
      </c>
      <c r="B250" s="94">
        <v>2</v>
      </c>
      <c r="C250" s="94">
        <v>1</v>
      </c>
      <c r="D250" s="94">
        <v>2</v>
      </c>
      <c r="E250" s="94">
        <v>1</v>
      </c>
      <c r="F250" s="93"/>
      <c r="G250" s="86" t="s">
        <v>522</v>
      </c>
      <c r="H250" s="78">
        <v>217</v>
      </c>
      <c r="I250" s="97">
        <f>SUM(I251:I252)</f>
        <v>0</v>
      </c>
      <c r="J250" s="103">
        <f>SUM(J251:J252)</f>
        <v>0</v>
      </c>
      <c r="K250" s="102">
        <f>SUM(K251:K252)</f>
        <v>0</v>
      </c>
      <c r="L250" s="102">
        <f>SUM(L251:L252)</f>
        <v>0</v>
      </c>
    </row>
    <row r="251" spans="1:12" ht="27" customHeight="1">
      <c r="A251" s="100">
        <v>3</v>
      </c>
      <c r="B251" s="121">
        <v>2</v>
      </c>
      <c r="C251" s="127">
        <v>1</v>
      </c>
      <c r="D251" s="127">
        <v>2</v>
      </c>
      <c r="E251" s="127">
        <v>1</v>
      </c>
      <c r="F251" s="120">
        <v>1</v>
      </c>
      <c r="G251" s="124" t="s">
        <v>523</v>
      </c>
      <c r="H251" s="78">
        <v>218</v>
      </c>
      <c r="I251" s="85">
        <v>0</v>
      </c>
      <c r="J251" s="85">
        <v>0</v>
      </c>
      <c r="K251" s="85">
        <v>0</v>
      </c>
      <c r="L251" s="85">
        <v>0</v>
      </c>
    </row>
    <row r="252" spans="1:12" ht="25.5" customHeight="1">
      <c r="A252" s="95">
        <v>3</v>
      </c>
      <c r="B252" s="94">
        <v>2</v>
      </c>
      <c r="C252" s="94">
        <v>1</v>
      </c>
      <c r="D252" s="94">
        <v>2</v>
      </c>
      <c r="E252" s="94">
        <v>1</v>
      </c>
      <c r="F252" s="93">
        <v>2</v>
      </c>
      <c r="G252" s="86" t="s">
        <v>524</v>
      </c>
      <c r="H252" s="78">
        <v>219</v>
      </c>
      <c r="I252" s="85">
        <v>0</v>
      </c>
      <c r="J252" s="85">
        <v>0</v>
      </c>
      <c r="K252" s="85">
        <v>0</v>
      </c>
      <c r="L252" s="85">
        <v>0</v>
      </c>
    </row>
    <row r="253" spans="1:12" ht="26.25" customHeight="1">
      <c r="A253" s="111">
        <v>3</v>
      </c>
      <c r="B253" s="110">
        <v>2</v>
      </c>
      <c r="C253" s="110">
        <v>1</v>
      </c>
      <c r="D253" s="110">
        <v>3</v>
      </c>
      <c r="E253" s="110"/>
      <c r="F253" s="109"/>
      <c r="G253" s="140" t="s">
        <v>525</v>
      </c>
      <c r="H253" s="78">
        <v>220</v>
      </c>
      <c r="I253" s="108">
        <f>I254</f>
        <v>0</v>
      </c>
      <c r="J253" s="107">
        <f>J254</f>
        <v>0</v>
      </c>
      <c r="K253" s="106">
        <f>K254</f>
        <v>0</v>
      </c>
      <c r="L253" s="106">
        <f>L254</f>
        <v>0</v>
      </c>
    </row>
    <row r="254" spans="1:12" ht="29.25" customHeight="1">
      <c r="A254" s="95">
        <v>3</v>
      </c>
      <c r="B254" s="94">
        <v>2</v>
      </c>
      <c r="C254" s="94">
        <v>1</v>
      </c>
      <c r="D254" s="94">
        <v>3</v>
      </c>
      <c r="E254" s="94">
        <v>1</v>
      </c>
      <c r="F254" s="93"/>
      <c r="G254" s="140" t="s">
        <v>525</v>
      </c>
      <c r="H254" s="78">
        <v>221</v>
      </c>
      <c r="I254" s="97">
        <f>I255+I256</f>
        <v>0</v>
      </c>
      <c r="J254" s="97">
        <f>J255+J256</f>
        <v>0</v>
      </c>
      <c r="K254" s="97">
        <f>K255+K256</f>
        <v>0</v>
      </c>
      <c r="L254" s="97">
        <f>L255+L256</f>
        <v>0</v>
      </c>
    </row>
    <row r="255" spans="1:12" ht="30" customHeight="1">
      <c r="A255" s="95">
        <v>3</v>
      </c>
      <c r="B255" s="94">
        <v>2</v>
      </c>
      <c r="C255" s="94">
        <v>1</v>
      </c>
      <c r="D255" s="94">
        <v>3</v>
      </c>
      <c r="E255" s="94">
        <v>1</v>
      </c>
      <c r="F255" s="93">
        <v>1</v>
      </c>
      <c r="G255" s="86" t="s">
        <v>526</v>
      </c>
      <c r="H255" s="78">
        <v>222</v>
      </c>
      <c r="I255" s="85">
        <v>0</v>
      </c>
      <c r="J255" s="85">
        <v>0</v>
      </c>
      <c r="K255" s="85">
        <v>0</v>
      </c>
      <c r="L255" s="85">
        <v>0</v>
      </c>
    </row>
    <row r="256" spans="1:12" ht="27.75" customHeight="1">
      <c r="A256" s="95">
        <v>3</v>
      </c>
      <c r="B256" s="94">
        <v>2</v>
      </c>
      <c r="C256" s="94">
        <v>1</v>
      </c>
      <c r="D256" s="94">
        <v>3</v>
      </c>
      <c r="E256" s="94">
        <v>1</v>
      </c>
      <c r="F256" s="93">
        <v>2</v>
      </c>
      <c r="G256" s="86" t="s">
        <v>527</v>
      </c>
      <c r="H256" s="78">
        <v>223</v>
      </c>
      <c r="I256" s="92">
        <v>0</v>
      </c>
      <c r="J256" s="141">
        <v>0</v>
      </c>
      <c r="K256" s="92">
        <v>0</v>
      </c>
      <c r="L256" s="92">
        <v>0</v>
      </c>
    </row>
    <row r="257" spans="1:12" ht="12" customHeight="1">
      <c r="A257" s="95">
        <v>3</v>
      </c>
      <c r="B257" s="94">
        <v>2</v>
      </c>
      <c r="C257" s="94">
        <v>1</v>
      </c>
      <c r="D257" s="94">
        <v>4</v>
      </c>
      <c r="E257" s="94"/>
      <c r="F257" s="93"/>
      <c r="G257" s="86" t="s">
        <v>528</v>
      </c>
      <c r="H257" s="78">
        <v>224</v>
      </c>
      <c r="I257" s="97">
        <f>I258</f>
        <v>0</v>
      </c>
      <c r="J257" s="102">
        <f>J258</f>
        <v>0</v>
      </c>
      <c r="K257" s="97">
        <f>K258</f>
        <v>0</v>
      </c>
      <c r="L257" s="102">
        <f>L258</f>
        <v>0</v>
      </c>
    </row>
    <row r="258" spans="1:12" ht="14.25" customHeight="1">
      <c r="A258" s="111">
        <v>3</v>
      </c>
      <c r="B258" s="110">
        <v>2</v>
      </c>
      <c r="C258" s="110">
        <v>1</v>
      </c>
      <c r="D258" s="110">
        <v>4</v>
      </c>
      <c r="E258" s="110">
        <v>1</v>
      </c>
      <c r="F258" s="109"/>
      <c r="G258" s="140" t="s">
        <v>528</v>
      </c>
      <c r="H258" s="78">
        <v>225</v>
      </c>
      <c r="I258" s="108">
        <f>SUM(I259:I260)</f>
        <v>0</v>
      </c>
      <c r="J258" s="107">
        <f>SUM(J259:J260)</f>
        <v>0</v>
      </c>
      <c r="K258" s="106">
        <f>SUM(K259:K260)</f>
        <v>0</v>
      </c>
      <c r="L258" s="106">
        <f>SUM(L259:L260)</f>
        <v>0</v>
      </c>
    </row>
    <row r="259" spans="1:12" ht="25.5" customHeight="1">
      <c r="A259" s="95">
        <v>3</v>
      </c>
      <c r="B259" s="94">
        <v>2</v>
      </c>
      <c r="C259" s="94">
        <v>1</v>
      </c>
      <c r="D259" s="94">
        <v>4</v>
      </c>
      <c r="E259" s="94">
        <v>1</v>
      </c>
      <c r="F259" s="93">
        <v>1</v>
      </c>
      <c r="G259" s="86" t="s">
        <v>529</v>
      </c>
      <c r="H259" s="78">
        <v>226</v>
      </c>
      <c r="I259" s="85">
        <v>0</v>
      </c>
      <c r="J259" s="85">
        <v>0</v>
      </c>
      <c r="K259" s="85">
        <v>0</v>
      </c>
      <c r="L259" s="85">
        <v>0</v>
      </c>
    </row>
    <row r="260" spans="1:12" ht="18.75" customHeight="1">
      <c r="A260" s="95">
        <v>3</v>
      </c>
      <c r="B260" s="94">
        <v>2</v>
      </c>
      <c r="C260" s="94">
        <v>1</v>
      </c>
      <c r="D260" s="94">
        <v>4</v>
      </c>
      <c r="E260" s="94">
        <v>1</v>
      </c>
      <c r="F260" s="93">
        <v>2</v>
      </c>
      <c r="G260" s="86" t="s">
        <v>530</v>
      </c>
      <c r="H260" s="78">
        <v>227</v>
      </c>
      <c r="I260" s="85">
        <v>0</v>
      </c>
      <c r="J260" s="85">
        <v>0</v>
      </c>
      <c r="K260" s="85">
        <v>0</v>
      </c>
      <c r="L260" s="85">
        <v>0</v>
      </c>
    </row>
    <row r="261" spans="1:12">
      <c r="A261" s="95">
        <v>3</v>
      </c>
      <c r="B261" s="94">
        <v>2</v>
      </c>
      <c r="C261" s="94">
        <v>1</v>
      </c>
      <c r="D261" s="94">
        <v>5</v>
      </c>
      <c r="E261" s="94"/>
      <c r="F261" s="93"/>
      <c r="G261" s="86" t="s">
        <v>531</v>
      </c>
      <c r="H261" s="78">
        <v>228</v>
      </c>
      <c r="I261" s="97">
        <f t="shared" ref="I261:L262" si="25">I262</f>
        <v>0</v>
      </c>
      <c r="J261" s="103">
        <f t="shared" si="25"/>
        <v>0</v>
      </c>
      <c r="K261" s="102">
        <f t="shared" si="25"/>
        <v>0</v>
      </c>
      <c r="L261" s="102">
        <f t="shared" si="25"/>
        <v>0</v>
      </c>
    </row>
    <row r="262" spans="1:12" ht="16.5" customHeight="1">
      <c r="A262" s="95">
        <v>3</v>
      </c>
      <c r="B262" s="94">
        <v>2</v>
      </c>
      <c r="C262" s="94">
        <v>1</v>
      </c>
      <c r="D262" s="94">
        <v>5</v>
      </c>
      <c r="E262" s="94">
        <v>1</v>
      </c>
      <c r="F262" s="93"/>
      <c r="G262" s="86" t="s">
        <v>531</v>
      </c>
      <c r="H262" s="78">
        <v>229</v>
      </c>
      <c r="I262" s="102">
        <f t="shared" si="25"/>
        <v>0</v>
      </c>
      <c r="J262" s="103">
        <f t="shared" si="25"/>
        <v>0</v>
      </c>
      <c r="K262" s="102">
        <f t="shared" si="25"/>
        <v>0</v>
      </c>
      <c r="L262" s="102">
        <f t="shared" si="25"/>
        <v>0</v>
      </c>
    </row>
    <row r="263" spans="1:12">
      <c r="A263" s="121">
        <v>3</v>
      </c>
      <c r="B263" s="127">
        <v>2</v>
      </c>
      <c r="C263" s="127">
        <v>1</v>
      </c>
      <c r="D263" s="127">
        <v>5</v>
      </c>
      <c r="E263" s="127">
        <v>1</v>
      </c>
      <c r="F263" s="120">
        <v>1</v>
      </c>
      <c r="G263" s="86" t="s">
        <v>531</v>
      </c>
      <c r="H263" s="78">
        <v>230</v>
      </c>
      <c r="I263" s="92">
        <v>0</v>
      </c>
      <c r="J263" s="92">
        <v>0</v>
      </c>
      <c r="K263" s="92">
        <v>0</v>
      </c>
      <c r="L263" s="92">
        <v>0</v>
      </c>
    </row>
    <row r="264" spans="1:12">
      <c r="A264" s="95">
        <v>3</v>
      </c>
      <c r="B264" s="94">
        <v>2</v>
      </c>
      <c r="C264" s="94">
        <v>1</v>
      </c>
      <c r="D264" s="94">
        <v>6</v>
      </c>
      <c r="E264" s="94"/>
      <c r="F264" s="93"/>
      <c r="G264" s="86" t="s">
        <v>532</v>
      </c>
      <c r="H264" s="78">
        <v>231</v>
      </c>
      <c r="I264" s="97">
        <f t="shared" ref="I264:L265" si="26">I265</f>
        <v>0</v>
      </c>
      <c r="J264" s="103">
        <f t="shared" si="26"/>
        <v>0</v>
      </c>
      <c r="K264" s="102">
        <f t="shared" si="26"/>
        <v>0</v>
      </c>
      <c r="L264" s="102">
        <f t="shared" si="26"/>
        <v>0</v>
      </c>
    </row>
    <row r="265" spans="1:12">
      <c r="A265" s="95">
        <v>3</v>
      </c>
      <c r="B265" s="95">
        <v>2</v>
      </c>
      <c r="C265" s="94">
        <v>1</v>
      </c>
      <c r="D265" s="94">
        <v>6</v>
      </c>
      <c r="E265" s="94">
        <v>1</v>
      </c>
      <c r="F265" s="93"/>
      <c r="G265" s="86" t="s">
        <v>532</v>
      </c>
      <c r="H265" s="78">
        <v>232</v>
      </c>
      <c r="I265" s="97">
        <f t="shared" si="26"/>
        <v>0</v>
      </c>
      <c r="J265" s="103">
        <f t="shared" si="26"/>
        <v>0</v>
      </c>
      <c r="K265" s="102">
        <f t="shared" si="26"/>
        <v>0</v>
      </c>
      <c r="L265" s="102">
        <f t="shared" si="26"/>
        <v>0</v>
      </c>
    </row>
    <row r="266" spans="1:12" ht="15.75" customHeight="1">
      <c r="A266" s="111">
        <v>3</v>
      </c>
      <c r="B266" s="111">
        <v>2</v>
      </c>
      <c r="C266" s="94">
        <v>1</v>
      </c>
      <c r="D266" s="94">
        <v>6</v>
      </c>
      <c r="E266" s="94">
        <v>1</v>
      </c>
      <c r="F266" s="93">
        <v>1</v>
      </c>
      <c r="G266" s="86" t="s">
        <v>532</v>
      </c>
      <c r="H266" s="78">
        <v>233</v>
      </c>
      <c r="I266" s="92">
        <v>0</v>
      </c>
      <c r="J266" s="92">
        <v>0</v>
      </c>
      <c r="K266" s="92">
        <v>0</v>
      </c>
      <c r="L266" s="92">
        <v>0</v>
      </c>
    </row>
    <row r="267" spans="1:12" ht="13.5" customHeight="1">
      <c r="A267" s="95">
        <v>3</v>
      </c>
      <c r="B267" s="95">
        <v>2</v>
      </c>
      <c r="C267" s="94">
        <v>1</v>
      </c>
      <c r="D267" s="94">
        <v>7</v>
      </c>
      <c r="E267" s="94"/>
      <c r="F267" s="93"/>
      <c r="G267" s="86" t="s">
        <v>533</v>
      </c>
      <c r="H267" s="78">
        <v>234</v>
      </c>
      <c r="I267" s="97">
        <f>I268</f>
        <v>0</v>
      </c>
      <c r="J267" s="103">
        <f>J268</f>
        <v>0</v>
      </c>
      <c r="K267" s="102">
        <f>K268</f>
        <v>0</v>
      </c>
      <c r="L267" s="102">
        <f>L268</f>
        <v>0</v>
      </c>
    </row>
    <row r="268" spans="1:12">
      <c r="A268" s="95">
        <v>3</v>
      </c>
      <c r="B268" s="94">
        <v>2</v>
      </c>
      <c r="C268" s="94">
        <v>1</v>
      </c>
      <c r="D268" s="94">
        <v>7</v>
      </c>
      <c r="E268" s="94">
        <v>1</v>
      </c>
      <c r="F268" s="93"/>
      <c r="G268" s="86" t="s">
        <v>533</v>
      </c>
      <c r="H268" s="78">
        <v>235</v>
      </c>
      <c r="I268" s="97">
        <f>I269+I270</f>
        <v>0</v>
      </c>
      <c r="J268" s="97">
        <f>J269+J270</f>
        <v>0</v>
      </c>
      <c r="K268" s="97">
        <f>K269+K270</f>
        <v>0</v>
      </c>
      <c r="L268" s="97">
        <f>L269+L270</f>
        <v>0</v>
      </c>
    </row>
    <row r="269" spans="1:12" ht="27" customHeight="1">
      <c r="A269" s="95">
        <v>3</v>
      </c>
      <c r="B269" s="94">
        <v>2</v>
      </c>
      <c r="C269" s="94">
        <v>1</v>
      </c>
      <c r="D269" s="94">
        <v>7</v>
      </c>
      <c r="E269" s="94">
        <v>1</v>
      </c>
      <c r="F269" s="93">
        <v>1</v>
      </c>
      <c r="G269" s="86" t="s">
        <v>534</v>
      </c>
      <c r="H269" s="78">
        <v>236</v>
      </c>
      <c r="I269" s="128">
        <v>0</v>
      </c>
      <c r="J269" s="85">
        <v>0</v>
      </c>
      <c r="K269" s="85">
        <v>0</v>
      </c>
      <c r="L269" s="85">
        <v>0</v>
      </c>
    </row>
    <row r="270" spans="1:12" ht="24.75" customHeight="1">
      <c r="A270" s="95">
        <v>3</v>
      </c>
      <c r="B270" s="94">
        <v>2</v>
      </c>
      <c r="C270" s="94">
        <v>1</v>
      </c>
      <c r="D270" s="94">
        <v>7</v>
      </c>
      <c r="E270" s="94">
        <v>1</v>
      </c>
      <c r="F270" s="93">
        <v>2</v>
      </c>
      <c r="G270" s="86" t="s">
        <v>535</v>
      </c>
      <c r="H270" s="78">
        <v>237</v>
      </c>
      <c r="I270" s="85">
        <v>0</v>
      </c>
      <c r="J270" s="85">
        <v>0</v>
      </c>
      <c r="K270" s="85">
        <v>0</v>
      </c>
      <c r="L270" s="85">
        <v>0</v>
      </c>
    </row>
    <row r="271" spans="1:12" ht="38.25" customHeight="1">
      <c r="A271" s="89">
        <v>3</v>
      </c>
      <c r="B271" s="88">
        <v>2</v>
      </c>
      <c r="C271" s="88">
        <v>2</v>
      </c>
      <c r="D271" s="139"/>
      <c r="E271" s="139"/>
      <c r="F271" s="138"/>
      <c r="G271" s="86" t="s">
        <v>536</v>
      </c>
      <c r="H271" s="78">
        <v>238</v>
      </c>
      <c r="I271" s="97">
        <f>SUM(I272+I281+I285+I289+I293+I296+I299)</f>
        <v>0</v>
      </c>
      <c r="J271" s="103">
        <f>SUM(J272+J281+J285+J289+J293+J296+J299)</f>
        <v>0</v>
      </c>
      <c r="K271" s="102">
        <f>SUM(K272+K281+K285+K289+K293+K296+K299)</f>
        <v>0</v>
      </c>
      <c r="L271" s="102">
        <f>SUM(L272+L281+L285+L289+L293+L296+L299)</f>
        <v>0</v>
      </c>
    </row>
    <row r="272" spans="1:12">
      <c r="A272" s="95">
        <v>3</v>
      </c>
      <c r="B272" s="94">
        <v>2</v>
      </c>
      <c r="C272" s="94">
        <v>2</v>
      </c>
      <c r="D272" s="94">
        <v>1</v>
      </c>
      <c r="E272" s="94"/>
      <c r="F272" s="93"/>
      <c r="G272" s="86" t="s">
        <v>537</v>
      </c>
      <c r="H272" s="78">
        <v>239</v>
      </c>
      <c r="I272" s="97">
        <f>I273</f>
        <v>0</v>
      </c>
      <c r="J272" s="97">
        <f>J273</f>
        <v>0</v>
      </c>
      <c r="K272" s="97">
        <f>K273</f>
        <v>0</v>
      </c>
      <c r="L272" s="97">
        <f>L273</f>
        <v>0</v>
      </c>
    </row>
    <row r="273" spans="1:12">
      <c r="A273" s="96">
        <v>3</v>
      </c>
      <c r="B273" s="95">
        <v>2</v>
      </c>
      <c r="C273" s="94">
        <v>2</v>
      </c>
      <c r="D273" s="94">
        <v>1</v>
      </c>
      <c r="E273" s="94">
        <v>1</v>
      </c>
      <c r="F273" s="93"/>
      <c r="G273" s="86" t="s">
        <v>515</v>
      </c>
      <c r="H273" s="78">
        <v>240</v>
      </c>
      <c r="I273" s="97">
        <f>SUM(I274)</f>
        <v>0</v>
      </c>
      <c r="J273" s="97">
        <f>SUM(J274)</f>
        <v>0</v>
      </c>
      <c r="K273" s="97">
        <f>SUM(K274)</f>
        <v>0</v>
      </c>
      <c r="L273" s="97">
        <f>SUM(L274)</f>
        <v>0</v>
      </c>
    </row>
    <row r="274" spans="1:12">
      <c r="A274" s="96">
        <v>3</v>
      </c>
      <c r="B274" s="95">
        <v>2</v>
      </c>
      <c r="C274" s="94">
        <v>2</v>
      </c>
      <c r="D274" s="94">
        <v>1</v>
      </c>
      <c r="E274" s="94">
        <v>1</v>
      </c>
      <c r="F274" s="93">
        <v>1</v>
      </c>
      <c r="G274" s="86" t="s">
        <v>515</v>
      </c>
      <c r="H274" s="78">
        <v>241</v>
      </c>
      <c r="I274" s="85">
        <v>0</v>
      </c>
      <c r="J274" s="85">
        <v>0</v>
      </c>
      <c r="K274" s="85">
        <v>0</v>
      </c>
      <c r="L274" s="85">
        <v>0</v>
      </c>
    </row>
    <row r="275" spans="1:12" ht="15" customHeight="1">
      <c r="A275" s="90">
        <v>3</v>
      </c>
      <c r="B275" s="89">
        <v>2</v>
      </c>
      <c r="C275" s="88">
        <v>2</v>
      </c>
      <c r="D275" s="88">
        <v>1</v>
      </c>
      <c r="E275" s="88">
        <v>2</v>
      </c>
      <c r="F275" s="87"/>
      <c r="G275" s="86" t="s">
        <v>538</v>
      </c>
      <c r="H275" s="78">
        <v>242</v>
      </c>
      <c r="I275" s="97">
        <f>SUM(I276:I277)</f>
        <v>0</v>
      </c>
      <c r="J275" s="97">
        <f>SUM(J276:J277)</f>
        <v>0</v>
      </c>
      <c r="K275" s="97">
        <f>SUM(K276:K277)</f>
        <v>0</v>
      </c>
      <c r="L275" s="97">
        <f>SUM(L276:L277)</f>
        <v>0</v>
      </c>
    </row>
    <row r="276" spans="1:12" ht="15" customHeight="1">
      <c r="A276" s="90">
        <v>3</v>
      </c>
      <c r="B276" s="89">
        <v>2</v>
      </c>
      <c r="C276" s="88">
        <v>2</v>
      </c>
      <c r="D276" s="88">
        <v>1</v>
      </c>
      <c r="E276" s="88">
        <v>2</v>
      </c>
      <c r="F276" s="87">
        <v>1</v>
      </c>
      <c r="G276" s="86" t="s">
        <v>517</v>
      </c>
      <c r="H276" s="78">
        <v>243</v>
      </c>
      <c r="I276" s="85">
        <v>0</v>
      </c>
      <c r="J276" s="128">
        <v>0</v>
      </c>
      <c r="K276" s="85">
        <v>0</v>
      </c>
      <c r="L276" s="85">
        <v>0</v>
      </c>
    </row>
    <row r="277" spans="1:12" ht="15" customHeight="1">
      <c r="A277" s="90">
        <v>3</v>
      </c>
      <c r="B277" s="89">
        <v>2</v>
      </c>
      <c r="C277" s="88">
        <v>2</v>
      </c>
      <c r="D277" s="88">
        <v>1</v>
      </c>
      <c r="E277" s="88">
        <v>2</v>
      </c>
      <c r="F277" s="87">
        <v>2</v>
      </c>
      <c r="G277" s="86" t="s">
        <v>518</v>
      </c>
      <c r="H277" s="78">
        <v>244</v>
      </c>
      <c r="I277" s="85">
        <v>0</v>
      </c>
      <c r="J277" s="128">
        <v>0</v>
      </c>
      <c r="K277" s="85">
        <v>0</v>
      </c>
      <c r="L277" s="85">
        <v>0</v>
      </c>
    </row>
    <row r="278" spans="1:12" ht="15" customHeight="1">
      <c r="A278" s="90">
        <v>3</v>
      </c>
      <c r="B278" s="89">
        <v>2</v>
      </c>
      <c r="C278" s="88">
        <v>2</v>
      </c>
      <c r="D278" s="88">
        <v>1</v>
      </c>
      <c r="E278" s="88">
        <v>3</v>
      </c>
      <c r="F278" s="87"/>
      <c r="G278" s="86" t="s">
        <v>519</v>
      </c>
      <c r="H278" s="78">
        <v>245</v>
      </c>
      <c r="I278" s="97">
        <f>SUM(I279:I280)</f>
        <v>0</v>
      </c>
      <c r="J278" s="97">
        <f>SUM(J279:J280)</f>
        <v>0</v>
      </c>
      <c r="K278" s="97">
        <f>SUM(K279:K280)</f>
        <v>0</v>
      </c>
      <c r="L278" s="97">
        <f>SUM(L279:L280)</f>
        <v>0</v>
      </c>
    </row>
    <row r="279" spans="1:12" ht="15" customHeight="1">
      <c r="A279" s="90">
        <v>3</v>
      </c>
      <c r="B279" s="89">
        <v>2</v>
      </c>
      <c r="C279" s="88">
        <v>2</v>
      </c>
      <c r="D279" s="88">
        <v>1</v>
      </c>
      <c r="E279" s="88">
        <v>3</v>
      </c>
      <c r="F279" s="87">
        <v>1</v>
      </c>
      <c r="G279" s="86" t="s">
        <v>520</v>
      </c>
      <c r="H279" s="78">
        <v>246</v>
      </c>
      <c r="I279" s="85">
        <v>0</v>
      </c>
      <c r="J279" s="128">
        <v>0</v>
      </c>
      <c r="K279" s="85">
        <v>0</v>
      </c>
      <c r="L279" s="85">
        <v>0</v>
      </c>
    </row>
    <row r="280" spans="1:12" ht="15" customHeight="1">
      <c r="A280" s="90">
        <v>3</v>
      </c>
      <c r="B280" s="89">
        <v>2</v>
      </c>
      <c r="C280" s="88">
        <v>2</v>
      </c>
      <c r="D280" s="88">
        <v>1</v>
      </c>
      <c r="E280" s="88">
        <v>3</v>
      </c>
      <c r="F280" s="87">
        <v>2</v>
      </c>
      <c r="G280" s="86" t="s">
        <v>539</v>
      </c>
      <c r="H280" s="78">
        <v>247</v>
      </c>
      <c r="I280" s="85">
        <v>0</v>
      </c>
      <c r="J280" s="128">
        <v>0</v>
      </c>
      <c r="K280" s="85">
        <v>0</v>
      </c>
      <c r="L280" s="85">
        <v>0</v>
      </c>
    </row>
    <row r="281" spans="1:12" ht="26.4">
      <c r="A281" s="96">
        <v>3</v>
      </c>
      <c r="B281" s="95">
        <v>2</v>
      </c>
      <c r="C281" s="94">
        <v>2</v>
      </c>
      <c r="D281" s="94">
        <v>2</v>
      </c>
      <c r="E281" s="94"/>
      <c r="F281" s="93"/>
      <c r="G281" s="86" t="s">
        <v>540</v>
      </c>
      <c r="H281" s="78">
        <v>248</v>
      </c>
      <c r="I281" s="97">
        <f>I282</f>
        <v>0</v>
      </c>
      <c r="J281" s="102">
        <f>J282</f>
        <v>0</v>
      </c>
      <c r="K281" s="97">
        <f>K282</f>
        <v>0</v>
      </c>
      <c r="L281" s="102">
        <f>L282</f>
        <v>0</v>
      </c>
    </row>
    <row r="282" spans="1:12" ht="20.25" customHeight="1">
      <c r="A282" s="95">
        <v>3</v>
      </c>
      <c r="B282" s="94">
        <v>2</v>
      </c>
      <c r="C282" s="110">
        <v>2</v>
      </c>
      <c r="D282" s="110">
        <v>2</v>
      </c>
      <c r="E282" s="110">
        <v>1</v>
      </c>
      <c r="F282" s="109"/>
      <c r="G282" s="86" t="s">
        <v>540</v>
      </c>
      <c r="H282" s="78">
        <v>249</v>
      </c>
      <c r="I282" s="108">
        <f>SUM(I283:I284)</f>
        <v>0</v>
      </c>
      <c r="J282" s="107">
        <f>SUM(J283:J284)</f>
        <v>0</v>
      </c>
      <c r="K282" s="106">
        <f>SUM(K283:K284)</f>
        <v>0</v>
      </c>
      <c r="L282" s="106">
        <f>SUM(L283:L284)</f>
        <v>0</v>
      </c>
    </row>
    <row r="283" spans="1:12" ht="26.4">
      <c r="A283" s="95">
        <v>3</v>
      </c>
      <c r="B283" s="94">
        <v>2</v>
      </c>
      <c r="C283" s="94">
        <v>2</v>
      </c>
      <c r="D283" s="94">
        <v>2</v>
      </c>
      <c r="E283" s="94">
        <v>1</v>
      </c>
      <c r="F283" s="93">
        <v>1</v>
      </c>
      <c r="G283" s="86" t="s">
        <v>541</v>
      </c>
      <c r="H283" s="78">
        <v>250</v>
      </c>
      <c r="I283" s="85">
        <v>0</v>
      </c>
      <c r="J283" s="85">
        <v>0</v>
      </c>
      <c r="K283" s="85">
        <v>0</v>
      </c>
      <c r="L283" s="85">
        <v>0</v>
      </c>
    </row>
    <row r="284" spans="1:12" ht="26.4">
      <c r="A284" s="95">
        <v>3</v>
      </c>
      <c r="B284" s="94">
        <v>2</v>
      </c>
      <c r="C284" s="94">
        <v>2</v>
      </c>
      <c r="D284" s="94">
        <v>2</v>
      </c>
      <c r="E284" s="94">
        <v>1</v>
      </c>
      <c r="F284" s="93">
        <v>2</v>
      </c>
      <c r="G284" s="90" t="s">
        <v>542</v>
      </c>
      <c r="H284" s="78">
        <v>251</v>
      </c>
      <c r="I284" s="85">
        <v>0</v>
      </c>
      <c r="J284" s="85">
        <v>0</v>
      </c>
      <c r="K284" s="85">
        <v>0</v>
      </c>
      <c r="L284" s="85">
        <v>0</v>
      </c>
    </row>
    <row r="285" spans="1:12" ht="26.4">
      <c r="A285" s="95">
        <v>3</v>
      </c>
      <c r="B285" s="94">
        <v>2</v>
      </c>
      <c r="C285" s="94">
        <v>2</v>
      </c>
      <c r="D285" s="94">
        <v>3</v>
      </c>
      <c r="E285" s="94"/>
      <c r="F285" s="93"/>
      <c r="G285" s="86" t="s">
        <v>543</v>
      </c>
      <c r="H285" s="78">
        <v>252</v>
      </c>
      <c r="I285" s="97">
        <f>I286</f>
        <v>0</v>
      </c>
      <c r="J285" s="103">
        <f>J286</f>
        <v>0</v>
      </c>
      <c r="K285" s="102">
        <f>K286</f>
        <v>0</v>
      </c>
      <c r="L285" s="102">
        <f>L286</f>
        <v>0</v>
      </c>
    </row>
    <row r="286" spans="1:12" ht="30" customHeight="1">
      <c r="A286" s="111">
        <v>3</v>
      </c>
      <c r="B286" s="94">
        <v>2</v>
      </c>
      <c r="C286" s="94">
        <v>2</v>
      </c>
      <c r="D286" s="94">
        <v>3</v>
      </c>
      <c r="E286" s="94">
        <v>1</v>
      </c>
      <c r="F286" s="93"/>
      <c r="G286" s="86" t="s">
        <v>543</v>
      </c>
      <c r="H286" s="78">
        <v>253</v>
      </c>
      <c r="I286" s="97">
        <f>I287+I288</f>
        <v>0</v>
      </c>
      <c r="J286" s="97">
        <f>J287+J288</f>
        <v>0</v>
      </c>
      <c r="K286" s="97">
        <f>K287+K288</f>
        <v>0</v>
      </c>
      <c r="L286" s="97">
        <f>L287+L288</f>
        <v>0</v>
      </c>
    </row>
    <row r="287" spans="1:12" ht="31.5" customHeight="1">
      <c r="A287" s="111">
        <v>3</v>
      </c>
      <c r="B287" s="94">
        <v>2</v>
      </c>
      <c r="C287" s="94">
        <v>2</v>
      </c>
      <c r="D287" s="94">
        <v>3</v>
      </c>
      <c r="E287" s="94">
        <v>1</v>
      </c>
      <c r="F287" s="93">
        <v>1</v>
      </c>
      <c r="G287" s="86" t="s">
        <v>544</v>
      </c>
      <c r="H287" s="78">
        <v>254</v>
      </c>
      <c r="I287" s="85">
        <v>0</v>
      </c>
      <c r="J287" s="85">
        <v>0</v>
      </c>
      <c r="K287" s="85">
        <v>0</v>
      </c>
      <c r="L287" s="85">
        <v>0</v>
      </c>
    </row>
    <row r="288" spans="1:12" ht="25.5" customHeight="1">
      <c r="A288" s="111">
        <v>3</v>
      </c>
      <c r="B288" s="94">
        <v>2</v>
      </c>
      <c r="C288" s="94">
        <v>2</v>
      </c>
      <c r="D288" s="94">
        <v>3</v>
      </c>
      <c r="E288" s="94">
        <v>1</v>
      </c>
      <c r="F288" s="93">
        <v>2</v>
      </c>
      <c r="G288" s="86" t="s">
        <v>545</v>
      </c>
      <c r="H288" s="78">
        <v>255</v>
      </c>
      <c r="I288" s="85">
        <v>0</v>
      </c>
      <c r="J288" s="85">
        <v>0</v>
      </c>
      <c r="K288" s="85">
        <v>0</v>
      </c>
      <c r="L288" s="85">
        <v>0</v>
      </c>
    </row>
    <row r="289" spans="1:12" ht="22.5" customHeight="1">
      <c r="A289" s="95">
        <v>3</v>
      </c>
      <c r="B289" s="94">
        <v>2</v>
      </c>
      <c r="C289" s="94">
        <v>2</v>
      </c>
      <c r="D289" s="94">
        <v>4</v>
      </c>
      <c r="E289" s="94"/>
      <c r="F289" s="93"/>
      <c r="G289" s="86" t="s">
        <v>546</v>
      </c>
      <c r="H289" s="78">
        <v>256</v>
      </c>
      <c r="I289" s="97">
        <f>I290</f>
        <v>0</v>
      </c>
      <c r="J289" s="103">
        <f>J290</f>
        <v>0</v>
      </c>
      <c r="K289" s="102">
        <f>K290</f>
        <v>0</v>
      </c>
      <c r="L289" s="102">
        <f>L290</f>
        <v>0</v>
      </c>
    </row>
    <row r="290" spans="1:12">
      <c r="A290" s="95">
        <v>3</v>
      </c>
      <c r="B290" s="94">
        <v>2</v>
      </c>
      <c r="C290" s="94">
        <v>2</v>
      </c>
      <c r="D290" s="94">
        <v>4</v>
      </c>
      <c r="E290" s="94">
        <v>1</v>
      </c>
      <c r="F290" s="93"/>
      <c r="G290" s="86" t="s">
        <v>546</v>
      </c>
      <c r="H290" s="78">
        <v>257</v>
      </c>
      <c r="I290" s="97">
        <f>SUM(I291:I292)</f>
        <v>0</v>
      </c>
      <c r="J290" s="103">
        <f>SUM(J291:J292)</f>
        <v>0</v>
      </c>
      <c r="K290" s="102">
        <f>SUM(K291:K292)</f>
        <v>0</v>
      </c>
      <c r="L290" s="102">
        <f>SUM(L291:L292)</f>
        <v>0</v>
      </c>
    </row>
    <row r="291" spans="1:12" ht="30.75" customHeight="1">
      <c r="A291" s="95">
        <v>3</v>
      </c>
      <c r="B291" s="94">
        <v>2</v>
      </c>
      <c r="C291" s="94">
        <v>2</v>
      </c>
      <c r="D291" s="94">
        <v>4</v>
      </c>
      <c r="E291" s="94">
        <v>1</v>
      </c>
      <c r="F291" s="93">
        <v>1</v>
      </c>
      <c r="G291" s="86" t="s">
        <v>547</v>
      </c>
      <c r="H291" s="78">
        <v>258</v>
      </c>
      <c r="I291" s="85">
        <v>0</v>
      </c>
      <c r="J291" s="85">
        <v>0</v>
      </c>
      <c r="K291" s="85">
        <v>0</v>
      </c>
      <c r="L291" s="85">
        <v>0</v>
      </c>
    </row>
    <row r="292" spans="1:12" ht="27.75" customHeight="1">
      <c r="A292" s="111">
        <v>3</v>
      </c>
      <c r="B292" s="110">
        <v>2</v>
      </c>
      <c r="C292" s="110">
        <v>2</v>
      </c>
      <c r="D292" s="110">
        <v>4</v>
      </c>
      <c r="E292" s="110">
        <v>1</v>
      </c>
      <c r="F292" s="109">
        <v>2</v>
      </c>
      <c r="G292" s="90" t="s">
        <v>548</v>
      </c>
      <c r="H292" s="78">
        <v>259</v>
      </c>
      <c r="I292" s="85">
        <v>0</v>
      </c>
      <c r="J292" s="85">
        <v>0</v>
      </c>
      <c r="K292" s="85">
        <v>0</v>
      </c>
      <c r="L292" s="85">
        <v>0</v>
      </c>
    </row>
    <row r="293" spans="1:12" ht="14.25" customHeight="1">
      <c r="A293" s="95">
        <v>3</v>
      </c>
      <c r="B293" s="94">
        <v>2</v>
      </c>
      <c r="C293" s="94">
        <v>2</v>
      </c>
      <c r="D293" s="94">
        <v>5</v>
      </c>
      <c r="E293" s="94"/>
      <c r="F293" s="93"/>
      <c r="G293" s="86" t="s">
        <v>549</v>
      </c>
      <c r="H293" s="78">
        <v>260</v>
      </c>
      <c r="I293" s="97">
        <f t="shared" ref="I293:L294" si="27">I294</f>
        <v>0</v>
      </c>
      <c r="J293" s="103">
        <f t="shared" si="27"/>
        <v>0</v>
      </c>
      <c r="K293" s="102">
        <f t="shared" si="27"/>
        <v>0</v>
      </c>
      <c r="L293" s="102">
        <f t="shared" si="27"/>
        <v>0</v>
      </c>
    </row>
    <row r="294" spans="1:12" ht="15.75" customHeight="1">
      <c r="A294" s="95">
        <v>3</v>
      </c>
      <c r="B294" s="94">
        <v>2</v>
      </c>
      <c r="C294" s="94">
        <v>2</v>
      </c>
      <c r="D294" s="94">
        <v>5</v>
      </c>
      <c r="E294" s="94">
        <v>1</v>
      </c>
      <c r="F294" s="93"/>
      <c r="G294" s="86" t="s">
        <v>549</v>
      </c>
      <c r="H294" s="78">
        <v>261</v>
      </c>
      <c r="I294" s="97">
        <f t="shared" si="27"/>
        <v>0</v>
      </c>
      <c r="J294" s="103">
        <f t="shared" si="27"/>
        <v>0</v>
      </c>
      <c r="K294" s="102">
        <f t="shared" si="27"/>
        <v>0</v>
      </c>
      <c r="L294" s="102">
        <f t="shared" si="27"/>
        <v>0</v>
      </c>
    </row>
    <row r="295" spans="1:12" ht="15.75" customHeight="1">
      <c r="A295" s="95">
        <v>3</v>
      </c>
      <c r="B295" s="94">
        <v>2</v>
      </c>
      <c r="C295" s="94">
        <v>2</v>
      </c>
      <c r="D295" s="94">
        <v>5</v>
      </c>
      <c r="E295" s="94">
        <v>1</v>
      </c>
      <c r="F295" s="93">
        <v>1</v>
      </c>
      <c r="G295" s="86" t="s">
        <v>549</v>
      </c>
      <c r="H295" s="78">
        <v>262</v>
      </c>
      <c r="I295" s="85">
        <v>0</v>
      </c>
      <c r="J295" s="85">
        <v>0</v>
      </c>
      <c r="K295" s="85">
        <v>0</v>
      </c>
      <c r="L295" s="85">
        <v>0</v>
      </c>
    </row>
    <row r="296" spans="1:12" ht="14.25" customHeight="1">
      <c r="A296" s="95">
        <v>3</v>
      </c>
      <c r="B296" s="94">
        <v>2</v>
      </c>
      <c r="C296" s="94">
        <v>2</v>
      </c>
      <c r="D296" s="94">
        <v>6</v>
      </c>
      <c r="E296" s="94"/>
      <c r="F296" s="93"/>
      <c r="G296" s="86" t="s">
        <v>532</v>
      </c>
      <c r="H296" s="78">
        <v>263</v>
      </c>
      <c r="I296" s="97">
        <f t="shared" ref="I296:L297" si="28">I297</f>
        <v>0</v>
      </c>
      <c r="J296" s="125">
        <f t="shared" si="28"/>
        <v>0</v>
      </c>
      <c r="K296" s="102">
        <f t="shared" si="28"/>
        <v>0</v>
      </c>
      <c r="L296" s="102">
        <f t="shared" si="28"/>
        <v>0</v>
      </c>
    </row>
    <row r="297" spans="1:12" ht="15" customHeight="1">
      <c r="A297" s="95">
        <v>3</v>
      </c>
      <c r="B297" s="94">
        <v>2</v>
      </c>
      <c r="C297" s="94">
        <v>2</v>
      </c>
      <c r="D297" s="94">
        <v>6</v>
      </c>
      <c r="E297" s="94">
        <v>1</v>
      </c>
      <c r="F297" s="93"/>
      <c r="G297" s="105" t="s">
        <v>532</v>
      </c>
      <c r="H297" s="78">
        <v>264</v>
      </c>
      <c r="I297" s="97">
        <f t="shared" si="28"/>
        <v>0</v>
      </c>
      <c r="J297" s="125">
        <f t="shared" si="28"/>
        <v>0</v>
      </c>
      <c r="K297" s="102">
        <f t="shared" si="28"/>
        <v>0</v>
      </c>
      <c r="L297" s="102">
        <f t="shared" si="28"/>
        <v>0</v>
      </c>
    </row>
    <row r="298" spans="1:12" ht="15" customHeight="1">
      <c r="A298" s="95">
        <v>3</v>
      </c>
      <c r="B298" s="127">
        <v>2</v>
      </c>
      <c r="C298" s="127">
        <v>2</v>
      </c>
      <c r="D298" s="94">
        <v>6</v>
      </c>
      <c r="E298" s="127">
        <v>1</v>
      </c>
      <c r="F298" s="120">
        <v>1</v>
      </c>
      <c r="G298" s="116" t="s">
        <v>532</v>
      </c>
      <c r="H298" s="78">
        <v>265</v>
      </c>
      <c r="I298" s="85">
        <v>0</v>
      </c>
      <c r="J298" s="85">
        <v>0</v>
      </c>
      <c r="K298" s="85">
        <v>0</v>
      </c>
      <c r="L298" s="85">
        <v>0</v>
      </c>
    </row>
    <row r="299" spans="1:12" ht="14.25" customHeight="1">
      <c r="A299" s="96">
        <v>3</v>
      </c>
      <c r="B299" s="95">
        <v>2</v>
      </c>
      <c r="C299" s="94">
        <v>2</v>
      </c>
      <c r="D299" s="94">
        <v>7</v>
      </c>
      <c r="E299" s="94"/>
      <c r="F299" s="93"/>
      <c r="G299" s="86" t="s">
        <v>533</v>
      </c>
      <c r="H299" s="78">
        <v>266</v>
      </c>
      <c r="I299" s="97">
        <f>I300</f>
        <v>0</v>
      </c>
      <c r="J299" s="125">
        <f>J300</f>
        <v>0</v>
      </c>
      <c r="K299" s="102">
        <f>K300</f>
        <v>0</v>
      </c>
      <c r="L299" s="102">
        <f>L300</f>
        <v>0</v>
      </c>
    </row>
    <row r="300" spans="1:12" ht="15" customHeight="1">
      <c r="A300" s="96">
        <v>3</v>
      </c>
      <c r="B300" s="95">
        <v>2</v>
      </c>
      <c r="C300" s="94">
        <v>2</v>
      </c>
      <c r="D300" s="94">
        <v>7</v>
      </c>
      <c r="E300" s="94">
        <v>1</v>
      </c>
      <c r="F300" s="93"/>
      <c r="G300" s="86" t="s">
        <v>533</v>
      </c>
      <c r="H300" s="78">
        <v>267</v>
      </c>
      <c r="I300" s="97">
        <f>I301+I302</f>
        <v>0</v>
      </c>
      <c r="J300" s="97">
        <f>J301+J302</f>
        <v>0</v>
      </c>
      <c r="K300" s="97">
        <f>K301+K302</f>
        <v>0</v>
      </c>
      <c r="L300" s="97">
        <f>L301+L302</f>
        <v>0</v>
      </c>
    </row>
    <row r="301" spans="1:12" ht="27.75" customHeight="1">
      <c r="A301" s="96">
        <v>3</v>
      </c>
      <c r="B301" s="95">
        <v>2</v>
      </c>
      <c r="C301" s="95">
        <v>2</v>
      </c>
      <c r="D301" s="94">
        <v>7</v>
      </c>
      <c r="E301" s="94">
        <v>1</v>
      </c>
      <c r="F301" s="93">
        <v>1</v>
      </c>
      <c r="G301" s="86" t="s">
        <v>534</v>
      </c>
      <c r="H301" s="78">
        <v>268</v>
      </c>
      <c r="I301" s="85">
        <v>0</v>
      </c>
      <c r="J301" s="85">
        <v>0</v>
      </c>
      <c r="K301" s="85">
        <v>0</v>
      </c>
      <c r="L301" s="85">
        <v>0</v>
      </c>
    </row>
    <row r="302" spans="1:12" ht="25.5" customHeight="1">
      <c r="A302" s="96">
        <v>3</v>
      </c>
      <c r="B302" s="95">
        <v>2</v>
      </c>
      <c r="C302" s="95">
        <v>2</v>
      </c>
      <c r="D302" s="94">
        <v>7</v>
      </c>
      <c r="E302" s="94">
        <v>1</v>
      </c>
      <c r="F302" s="93">
        <v>2</v>
      </c>
      <c r="G302" s="86" t="s">
        <v>535</v>
      </c>
      <c r="H302" s="78">
        <v>269</v>
      </c>
      <c r="I302" s="85">
        <v>0</v>
      </c>
      <c r="J302" s="85">
        <v>0</v>
      </c>
      <c r="K302" s="85">
        <v>0</v>
      </c>
      <c r="L302" s="85">
        <v>0</v>
      </c>
    </row>
    <row r="303" spans="1:12" ht="30" customHeight="1">
      <c r="A303" s="137">
        <v>3</v>
      </c>
      <c r="B303" s="137">
        <v>3</v>
      </c>
      <c r="C303" s="136"/>
      <c r="D303" s="135"/>
      <c r="E303" s="135"/>
      <c r="F303" s="134"/>
      <c r="G303" s="133" t="s">
        <v>550</v>
      </c>
      <c r="H303" s="78">
        <v>270</v>
      </c>
      <c r="I303" s="130">
        <f>SUM(I304+I336)</f>
        <v>0</v>
      </c>
      <c r="J303" s="132">
        <f>SUM(J304+J336)</f>
        <v>0</v>
      </c>
      <c r="K303" s="131">
        <f>SUM(K304+K336)</f>
        <v>0</v>
      </c>
      <c r="L303" s="131">
        <f>SUM(L304+L336)</f>
        <v>0</v>
      </c>
    </row>
    <row r="304" spans="1:12" ht="40.5" customHeight="1">
      <c r="A304" s="96">
        <v>3</v>
      </c>
      <c r="B304" s="96">
        <v>3</v>
      </c>
      <c r="C304" s="95">
        <v>1</v>
      </c>
      <c r="D304" s="94"/>
      <c r="E304" s="94"/>
      <c r="F304" s="93"/>
      <c r="G304" s="86" t="s">
        <v>551</v>
      </c>
      <c r="H304" s="78">
        <v>271</v>
      </c>
      <c r="I304" s="97">
        <f>SUM(I305+I314+I318+I322+I326+I329+I332)</f>
        <v>0</v>
      </c>
      <c r="J304" s="125">
        <f>SUM(J305+J314+J318+J322+J326+J329+J332)</f>
        <v>0</v>
      </c>
      <c r="K304" s="102">
        <f>SUM(K305+K314+K318+K322+K326+K329+K332)</f>
        <v>0</v>
      </c>
      <c r="L304" s="102">
        <f>SUM(L305+L314+L318+L322+L326+L329+L332)</f>
        <v>0</v>
      </c>
    </row>
    <row r="305" spans="1:12" ht="15" customHeight="1">
      <c r="A305" s="96">
        <v>3</v>
      </c>
      <c r="B305" s="96">
        <v>3</v>
      </c>
      <c r="C305" s="95">
        <v>1</v>
      </c>
      <c r="D305" s="94">
        <v>1</v>
      </c>
      <c r="E305" s="94"/>
      <c r="F305" s="93"/>
      <c r="G305" s="86" t="s">
        <v>537</v>
      </c>
      <c r="H305" s="78">
        <v>272</v>
      </c>
      <c r="I305" s="97">
        <f>SUM(I306+I308+I311)</f>
        <v>0</v>
      </c>
      <c r="J305" s="97">
        <f>SUM(J306+J308+J311)</f>
        <v>0</v>
      </c>
      <c r="K305" s="97">
        <f>SUM(K306+K308+K311)</f>
        <v>0</v>
      </c>
      <c r="L305" s="97">
        <f>SUM(L306+L308+L311)</f>
        <v>0</v>
      </c>
    </row>
    <row r="306" spans="1:12" ht="12.75" customHeight="1">
      <c r="A306" s="96">
        <v>3</v>
      </c>
      <c r="B306" s="96">
        <v>3</v>
      </c>
      <c r="C306" s="95">
        <v>1</v>
      </c>
      <c r="D306" s="94">
        <v>1</v>
      </c>
      <c r="E306" s="94">
        <v>1</v>
      </c>
      <c r="F306" s="93"/>
      <c r="G306" s="86" t="s">
        <v>515</v>
      </c>
      <c r="H306" s="78">
        <v>273</v>
      </c>
      <c r="I306" s="97">
        <f>SUM(I307:I307)</f>
        <v>0</v>
      </c>
      <c r="J306" s="125">
        <f>SUM(J307:J307)</f>
        <v>0</v>
      </c>
      <c r="K306" s="102">
        <f>SUM(K307:K307)</f>
        <v>0</v>
      </c>
      <c r="L306" s="102">
        <f>SUM(L307:L307)</f>
        <v>0</v>
      </c>
    </row>
    <row r="307" spans="1:12" ht="15" customHeight="1">
      <c r="A307" s="96">
        <v>3</v>
      </c>
      <c r="B307" s="96">
        <v>3</v>
      </c>
      <c r="C307" s="95">
        <v>1</v>
      </c>
      <c r="D307" s="94">
        <v>1</v>
      </c>
      <c r="E307" s="94">
        <v>1</v>
      </c>
      <c r="F307" s="93">
        <v>1</v>
      </c>
      <c r="G307" s="86" t="s">
        <v>515</v>
      </c>
      <c r="H307" s="78">
        <v>274</v>
      </c>
      <c r="I307" s="85">
        <v>0</v>
      </c>
      <c r="J307" s="85">
        <v>0</v>
      </c>
      <c r="K307" s="85">
        <v>0</v>
      </c>
      <c r="L307" s="85">
        <v>0</v>
      </c>
    </row>
    <row r="308" spans="1:12" ht="14.25" customHeight="1">
      <c r="A308" s="90">
        <v>3</v>
      </c>
      <c r="B308" s="90">
        <v>3</v>
      </c>
      <c r="C308" s="89">
        <v>1</v>
      </c>
      <c r="D308" s="88">
        <v>1</v>
      </c>
      <c r="E308" s="88">
        <v>2</v>
      </c>
      <c r="F308" s="87"/>
      <c r="G308" s="86" t="s">
        <v>538</v>
      </c>
      <c r="H308" s="78">
        <v>275</v>
      </c>
      <c r="I308" s="130">
        <f>SUM(I309:I310)</f>
        <v>0</v>
      </c>
      <c r="J308" s="130">
        <f>SUM(J309:J310)</f>
        <v>0</v>
      </c>
      <c r="K308" s="130">
        <f>SUM(K309:K310)</f>
        <v>0</v>
      </c>
      <c r="L308" s="130">
        <f>SUM(L309:L310)</f>
        <v>0</v>
      </c>
    </row>
    <row r="309" spans="1:12" ht="14.25" customHeight="1">
      <c r="A309" s="90">
        <v>3</v>
      </c>
      <c r="B309" s="90">
        <v>3</v>
      </c>
      <c r="C309" s="89">
        <v>1</v>
      </c>
      <c r="D309" s="88">
        <v>1</v>
      </c>
      <c r="E309" s="88">
        <v>2</v>
      </c>
      <c r="F309" s="87">
        <v>1</v>
      </c>
      <c r="G309" s="86" t="s">
        <v>517</v>
      </c>
      <c r="H309" s="78">
        <v>276</v>
      </c>
      <c r="I309" s="85">
        <v>0</v>
      </c>
      <c r="J309" s="85">
        <v>0</v>
      </c>
      <c r="K309" s="85">
        <v>0</v>
      </c>
      <c r="L309" s="85">
        <v>0</v>
      </c>
    </row>
    <row r="310" spans="1:12" ht="14.25" customHeight="1">
      <c r="A310" s="90">
        <v>3</v>
      </c>
      <c r="B310" s="90">
        <v>3</v>
      </c>
      <c r="C310" s="89">
        <v>1</v>
      </c>
      <c r="D310" s="88">
        <v>1</v>
      </c>
      <c r="E310" s="88">
        <v>2</v>
      </c>
      <c r="F310" s="87">
        <v>2</v>
      </c>
      <c r="G310" s="86" t="s">
        <v>518</v>
      </c>
      <c r="H310" s="78">
        <v>277</v>
      </c>
      <c r="I310" s="85">
        <v>0</v>
      </c>
      <c r="J310" s="85">
        <v>0</v>
      </c>
      <c r="K310" s="85">
        <v>0</v>
      </c>
      <c r="L310" s="85">
        <v>0</v>
      </c>
    </row>
    <row r="311" spans="1:12" ht="14.25" customHeight="1">
      <c r="A311" s="90">
        <v>3</v>
      </c>
      <c r="B311" s="90">
        <v>3</v>
      </c>
      <c r="C311" s="89">
        <v>1</v>
      </c>
      <c r="D311" s="88">
        <v>1</v>
      </c>
      <c r="E311" s="88">
        <v>3</v>
      </c>
      <c r="F311" s="87"/>
      <c r="G311" s="86" t="s">
        <v>519</v>
      </c>
      <c r="H311" s="78">
        <v>278</v>
      </c>
      <c r="I311" s="130">
        <f>SUM(I312:I313)</f>
        <v>0</v>
      </c>
      <c r="J311" s="130">
        <f>SUM(J312:J313)</f>
        <v>0</v>
      </c>
      <c r="K311" s="130">
        <f>SUM(K312:K313)</f>
        <v>0</v>
      </c>
      <c r="L311" s="130">
        <f>SUM(L312:L313)</f>
        <v>0</v>
      </c>
    </row>
    <row r="312" spans="1:12" ht="14.25" customHeight="1">
      <c r="A312" s="90">
        <v>3</v>
      </c>
      <c r="B312" s="90">
        <v>3</v>
      </c>
      <c r="C312" s="89">
        <v>1</v>
      </c>
      <c r="D312" s="88">
        <v>1</v>
      </c>
      <c r="E312" s="88">
        <v>3</v>
      </c>
      <c r="F312" s="87">
        <v>1</v>
      </c>
      <c r="G312" s="86" t="s">
        <v>520</v>
      </c>
      <c r="H312" s="78">
        <v>279</v>
      </c>
      <c r="I312" s="85">
        <v>0</v>
      </c>
      <c r="J312" s="85">
        <v>0</v>
      </c>
      <c r="K312" s="85">
        <v>0</v>
      </c>
      <c r="L312" s="85">
        <v>0</v>
      </c>
    </row>
    <row r="313" spans="1:12" ht="14.25" customHeight="1">
      <c r="A313" s="90">
        <v>3</v>
      </c>
      <c r="B313" s="90">
        <v>3</v>
      </c>
      <c r="C313" s="89">
        <v>1</v>
      </c>
      <c r="D313" s="88">
        <v>1</v>
      </c>
      <c r="E313" s="88">
        <v>3</v>
      </c>
      <c r="F313" s="87">
        <v>2</v>
      </c>
      <c r="G313" s="86" t="s">
        <v>539</v>
      </c>
      <c r="H313" s="78">
        <v>280</v>
      </c>
      <c r="I313" s="85">
        <v>0</v>
      </c>
      <c r="J313" s="85">
        <v>0</v>
      </c>
      <c r="K313" s="85">
        <v>0</v>
      </c>
      <c r="L313" s="85">
        <v>0</v>
      </c>
    </row>
    <row r="314" spans="1:12">
      <c r="A314" s="112">
        <v>3</v>
      </c>
      <c r="B314" s="111">
        <v>3</v>
      </c>
      <c r="C314" s="95">
        <v>1</v>
      </c>
      <c r="D314" s="94">
        <v>2</v>
      </c>
      <c r="E314" s="94"/>
      <c r="F314" s="93"/>
      <c r="G314" s="105" t="s">
        <v>552</v>
      </c>
      <c r="H314" s="78">
        <v>281</v>
      </c>
      <c r="I314" s="97">
        <f>I315</f>
        <v>0</v>
      </c>
      <c r="J314" s="125">
        <f>J315</f>
        <v>0</v>
      </c>
      <c r="K314" s="102">
        <f>K315</f>
        <v>0</v>
      </c>
      <c r="L314" s="102">
        <f>L315</f>
        <v>0</v>
      </c>
    </row>
    <row r="315" spans="1:12" ht="15" customHeight="1">
      <c r="A315" s="112">
        <v>3</v>
      </c>
      <c r="B315" s="112">
        <v>3</v>
      </c>
      <c r="C315" s="111">
        <v>1</v>
      </c>
      <c r="D315" s="110">
        <v>2</v>
      </c>
      <c r="E315" s="110">
        <v>1</v>
      </c>
      <c r="F315" s="109"/>
      <c r="G315" s="105" t="s">
        <v>552</v>
      </c>
      <c r="H315" s="78">
        <v>282</v>
      </c>
      <c r="I315" s="108">
        <f>SUM(I316:I317)</f>
        <v>0</v>
      </c>
      <c r="J315" s="126">
        <f>SUM(J316:J317)</f>
        <v>0</v>
      </c>
      <c r="K315" s="106">
        <f>SUM(K316:K317)</f>
        <v>0</v>
      </c>
      <c r="L315" s="106">
        <f>SUM(L316:L317)</f>
        <v>0</v>
      </c>
    </row>
    <row r="316" spans="1:12" ht="15" customHeight="1">
      <c r="A316" s="96">
        <v>3</v>
      </c>
      <c r="B316" s="96">
        <v>3</v>
      </c>
      <c r="C316" s="95">
        <v>1</v>
      </c>
      <c r="D316" s="94">
        <v>2</v>
      </c>
      <c r="E316" s="94">
        <v>1</v>
      </c>
      <c r="F316" s="93">
        <v>1</v>
      </c>
      <c r="G316" s="86" t="s">
        <v>553</v>
      </c>
      <c r="H316" s="78">
        <v>283</v>
      </c>
      <c r="I316" s="85">
        <v>0</v>
      </c>
      <c r="J316" s="85">
        <v>0</v>
      </c>
      <c r="K316" s="85">
        <v>0</v>
      </c>
      <c r="L316" s="85">
        <v>0</v>
      </c>
    </row>
    <row r="317" spans="1:12" ht="12.75" customHeight="1">
      <c r="A317" s="101">
        <v>3</v>
      </c>
      <c r="B317" s="129">
        <v>3</v>
      </c>
      <c r="C317" s="121">
        <v>1</v>
      </c>
      <c r="D317" s="127">
        <v>2</v>
      </c>
      <c r="E317" s="127">
        <v>1</v>
      </c>
      <c r="F317" s="120">
        <v>2</v>
      </c>
      <c r="G317" s="124" t="s">
        <v>554</v>
      </c>
      <c r="H317" s="78">
        <v>284</v>
      </c>
      <c r="I317" s="85">
        <v>0</v>
      </c>
      <c r="J317" s="85">
        <v>0</v>
      </c>
      <c r="K317" s="85">
        <v>0</v>
      </c>
      <c r="L317" s="85">
        <v>0</v>
      </c>
    </row>
    <row r="318" spans="1:12" ht="15.75" customHeight="1">
      <c r="A318" s="95">
        <v>3</v>
      </c>
      <c r="B318" s="105">
        <v>3</v>
      </c>
      <c r="C318" s="95">
        <v>1</v>
      </c>
      <c r="D318" s="94">
        <v>3</v>
      </c>
      <c r="E318" s="94"/>
      <c r="F318" s="93"/>
      <c r="G318" s="86" t="s">
        <v>555</v>
      </c>
      <c r="H318" s="78">
        <v>285</v>
      </c>
      <c r="I318" s="97">
        <f>I319</f>
        <v>0</v>
      </c>
      <c r="J318" s="125">
        <f>J319</f>
        <v>0</v>
      </c>
      <c r="K318" s="102">
        <f>K319</f>
        <v>0</v>
      </c>
      <c r="L318" s="102">
        <f>L319</f>
        <v>0</v>
      </c>
    </row>
    <row r="319" spans="1:12" ht="15.75" customHeight="1">
      <c r="A319" s="95">
        <v>3</v>
      </c>
      <c r="B319" s="116">
        <v>3</v>
      </c>
      <c r="C319" s="121">
        <v>1</v>
      </c>
      <c r="D319" s="127">
        <v>3</v>
      </c>
      <c r="E319" s="127">
        <v>1</v>
      </c>
      <c r="F319" s="120"/>
      <c r="G319" s="86" t="s">
        <v>555</v>
      </c>
      <c r="H319" s="78">
        <v>286</v>
      </c>
      <c r="I319" s="102">
        <f>I320+I321</f>
        <v>0</v>
      </c>
      <c r="J319" s="102">
        <f>J320+J321</f>
        <v>0</v>
      </c>
      <c r="K319" s="102">
        <f>K320+K321</f>
        <v>0</v>
      </c>
      <c r="L319" s="102">
        <f>L320+L321</f>
        <v>0</v>
      </c>
    </row>
    <row r="320" spans="1:12" ht="27" customHeight="1">
      <c r="A320" s="95">
        <v>3</v>
      </c>
      <c r="B320" s="105">
        <v>3</v>
      </c>
      <c r="C320" s="95">
        <v>1</v>
      </c>
      <c r="D320" s="94">
        <v>3</v>
      </c>
      <c r="E320" s="94">
        <v>1</v>
      </c>
      <c r="F320" s="93">
        <v>1</v>
      </c>
      <c r="G320" s="86" t="s">
        <v>556</v>
      </c>
      <c r="H320" s="78">
        <v>287</v>
      </c>
      <c r="I320" s="92">
        <v>0</v>
      </c>
      <c r="J320" s="92">
        <v>0</v>
      </c>
      <c r="K320" s="92">
        <v>0</v>
      </c>
      <c r="L320" s="91">
        <v>0</v>
      </c>
    </row>
    <row r="321" spans="1:12" ht="26.25" customHeight="1">
      <c r="A321" s="95">
        <v>3</v>
      </c>
      <c r="B321" s="105">
        <v>3</v>
      </c>
      <c r="C321" s="95">
        <v>1</v>
      </c>
      <c r="D321" s="94">
        <v>3</v>
      </c>
      <c r="E321" s="94">
        <v>1</v>
      </c>
      <c r="F321" s="93">
        <v>2</v>
      </c>
      <c r="G321" s="86" t="s">
        <v>557</v>
      </c>
      <c r="H321" s="78">
        <v>288</v>
      </c>
      <c r="I321" s="85">
        <v>0</v>
      </c>
      <c r="J321" s="85">
        <v>0</v>
      </c>
      <c r="K321" s="85">
        <v>0</v>
      </c>
      <c r="L321" s="85">
        <v>0</v>
      </c>
    </row>
    <row r="322" spans="1:12">
      <c r="A322" s="95">
        <v>3</v>
      </c>
      <c r="B322" s="105">
        <v>3</v>
      </c>
      <c r="C322" s="95">
        <v>1</v>
      </c>
      <c r="D322" s="94">
        <v>4</v>
      </c>
      <c r="E322" s="94"/>
      <c r="F322" s="93"/>
      <c r="G322" s="86" t="s">
        <v>558</v>
      </c>
      <c r="H322" s="78">
        <v>289</v>
      </c>
      <c r="I322" s="97">
        <f>I323</f>
        <v>0</v>
      </c>
      <c r="J322" s="125">
        <f>J323</f>
        <v>0</v>
      </c>
      <c r="K322" s="102">
        <f>K323</f>
        <v>0</v>
      </c>
      <c r="L322" s="102">
        <f>L323</f>
        <v>0</v>
      </c>
    </row>
    <row r="323" spans="1:12" ht="15" customHeight="1">
      <c r="A323" s="96">
        <v>3</v>
      </c>
      <c r="B323" s="95">
        <v>3</v>
      </c>
      <c r="C323" s="94">
        <v>1</v>
      </c>
      <c r="D323" s="94">
        <v>4</v>
      </c>
      <c r="E323" s="94">
        <v>1</v>
      </c>
      <c r="F323" s="93"/>
      <c r="G323" s="86" t="s">
        <v>558</v>
      </c>
      <c r="H323" s="78">
        <v>290</v>
      </c>
      <c r="I323" s="97">
        <f>SUM(I324:I325)</f>
        <v>0</v>
      </c>
      <c r="J323" s="97">
        <f>SUM(J324:J325)</f>
        <v>0</v>
      </c>
      <c r="K323" s="97">
        <f>SUM(K324:K325)</f>
        <v>0</v>
      </c>
      <c r="L323" s="97">
        <f>SUM(L324:L325)</f>
        <v>0</v>
      </c>
    </row>
    <row r="324" spans="1:12">
      <c r="A324" s="96">
        <v>3</v>
      </c>
      <c r="B324" s="95">
        <v>3</v>
      </c>
      <c r="C324" s="94">
        <v>1</v>
      </c>
      <c r="D324" s="94">
        <v>4</v>
      </c>
      <c r="E324" s="94">
        <v>1</v>
      </c>
      <c r="F324" s="93">
        <v>1</v>
      </c>
      <c r="G324" s="86" t="s">
        <v>559</v>
      </c>
      <c r="H324" s="78">
        <v>291</v>
      </c>
      <c r="I324" s="128">
        <v>0</v>
      </c>
      <c r="J324" s="85">
        <v>0</v>
      </c>
      <c r="K324" s="85">
        <v>0</v>
      </c>
      <c r="L324" s="128">
        <v>0</v>
      </c>
    </row>
    <row r="325" spans="1:12" ht="14.25" customHeight="1">
      <c r="A325" s="95">
        <v>3</v>
      </c>
      <c r="B325" s="94">
        <v>3</v>
      </c>
      <c r="C325" s="94">
        <v>1</v>
      </c>
      <c r="D325" s="94">
        <v>4</v>
      </c>
      <c r="E325" s="94">
        <v>1</v>
      </c>
      <c r="F325" s="93">
        <v>2</v>
      </c>
      <c r="G325" s="86" t="s">
        <v>560</v>
      </c>
      <c r="H325" s="78">
        <v>292</v>
      </c>
      <c r="I325" s="85">
        <v>0</v>
      </c>
      <c r="J325" s="92">
        <v>0</v>
      </c>
      <c r="K325" s="92">
        <v>0</v>
      </c>
      <c r="L325" s="91">
        <v>0</v>
      </c>
    </row>
    <row r="326" spans="1:12" ht="15.75" customHeight="1">
      <c r="A326" s="95">
        <v>3</v>
      </c>
      <c r="B326" s="94">
        <v>3</v>
      </c>
      <c r="C326" s="94">
        <v>1</v>
      </c>
      <c r="D326" s="94">
        <v>5</v>
      </c>
      <c r="E326" s="94"/>
      <c r="F326" s="93"/>
      <c r="G326" s="86" t="s">
        <v>561</v>
      </c>
      <c r="H326" s="78">
        <v>293</v>
      </c>
      <c r="I326" s="106">
        <f t="shared" ref="I326:L327" si="29">I327</f>
        <v>0</v>
      </c>
      <c r="J326" s="125">
        <f t="shared" si="29"/>
        <v>0</v>
      </c>
      <c r="K326" s="102">
        <f t="shared" si="29"/>
        <v>0</v>
      </c>
      <c r="L326" s="102">
        <f t="shared" si="29"/>
        <v>0</v>
      </c>
    </row>
    <row r="327" spans="1:12" ht="14.25" customHeight="1">
      <c r="A327" s="111">
        <v>3</v>
      </c>
      <c r="B327" s="127">
        <v>3</v>
      </c>
      <c r="C327" s="127">
        <v>1</v>
      </c>
      <c r="D327" s="127">
        <v>5</v>
      </c>
      <c r="E327" s="127">
        <v>1</v>
      </c>
      <c r="F327" s="120"/>
      <c r="G327" s="86" t="s">
        <v>561</v>
      </c>
      <c r="H327" s="78">
        <v>294</v>
      </c>
      <c r="I327" s="102">
        <f t="shared" si="29"/>
        <v>0</v>
      </c>
      <c r="J327" s="126">
        <f t="shared" si="29"/>
        <v>0</v>
      </c>
      <c r="K327" s="106">
        <f t="shared" si="29"/>
        <v>0</v>
      </c>
      <c r="L327" s="106">
        <f t="shared" si="29"/>
        <v>0</v>
      </c>
    </row>
    <row r="328" spans="1:12" ht="14.25" customHeight="1">
      <c r="A328" s="95">
        <v>3</v>
      </c>
      <c r="B328" s="94">
        <v>3</v>
      </c>
      <c r="C328" s="94">
        <v>1</v>
      </c>
      <c r="D328" s="94">
        <v>5</v>
      </c>
      <c r="E328" s="94">
        <v>1</v>
      </c>
      <c r="F328" s="93">
        <v>1</v>
      </c>
      <c r="G328" s="86" t="s">
        <v>562</v>
      </c>
      <c r="H328" s="78">
        <v>295</v>
      </c>
      <c r="I328" s="85">
        <v>0</v>
      </c>
      <c r="J328" s="92">
        <v>0</v>
      </c>
      <c r="K328" s="92">
        <v>0</v>
      </c>
      <c r="L328" s="91">
        <v>0</v>
      </c>
    </row>
    <row r="329" spans="1:12" ht="14.25" customHeight="1">
      <c r="A329" s="95">
        <v>3</v>
      </c>
      <c r="B329" s="94">
        <v>3</v>
      </c>
      <c r="C329" s="94">
        <v>1</v>
      </c>
      <c r="D329" s="94">
        <v>6</v>
      </c>
      <c r="E329" s="94"/>
      <c r="F329" s="93"/>
      <c r="G329" s="105" t="s">
        <v>532</v>
      </c>
      <c r="H329" s="78">
        <v>296</v>
      </c>
      <c r="I329" s="102">
        <f t="shared" ref="I329:L330" si="30">I330</f>
        <v>0</v>
      </c>
      <c r="J329" s="125">
        <f t="shared" si="30"/>
        <v>0</v>
      </c>
      <c r="K329" s="102">
        <f t="shared" si="30"/>
        <v>0</v>
      </c>
      <c r="L329" s="102">
        <f t="shared" si="30"/>
        <v>0</v>
      </c>
    </row>
    <row r="330" spans="1:12" ht="13.5" customHeight="1">
      <c r="A330" s="95">
        <v>3</v>
      </c>
      <c r="B330" s="94">
        <v>3</v>
      </c>
      <c r="C330" s="94">
        <v>1</v>
      </c>
      <c r="D330" s="94">
        <v>6</v>
      </c>
      <c r="E330" s="94">
        <v>1</v>
      </c>
      <c r="F330" s="93"/>
      <c r="G330" s="105" t="s">
        <v>532</v>
      </c>
      <c r="H330" s="78">
        <v>297</v>
      </c>
      <c r="I330" s="97">
        <f t="shared" si="30"/>
        <v>0</v>
      </c>
      <c r="J330" s="125">
        <f t="shared" si="30"/>
        <v>0</v>
      </c>
      <c r="K330" s="102">
        <f t="shared" si="30"/>
        <v>0</v>
      </c>
      <c r="L330" s="102">
        <f t="shared" si="30"/>
        <v>0</v>
      </c>
    </row>
    <row r="331" spans="1:12" ht="14.25" customHeight="1">
      <c r="A331" s="95">
        <v>3</v>
      </c>
      <c r="B331" s="94">
        <v>3</v>
      </c>
      <c r="C331" s="94">
        <v>1</v>
      </c>
      <c r="D331" s="94">
        <v>6</v>
      </c>
      <c r="E331" s="94">
        <v>1</v>
      </c>
      <c r="F331" s="93">
        <v>1</v>
      </c>
      <c r="G331" s="105" t="s">
        <v>532</v>
      </c>
      <c r="H331" s="78">
        <v>298</v>
      </c>
      <c r="I331" s="92">
        <v>0</v>
      </c>
      <c r="J331" s="92">
        <v>0</v>
      </c>
      <c r="K331" s="92">
        <v>0</v>
      </c>
      <c r="L331" s="91">
        <v>0</v>
      </c>
    </row>
    <row r="332" spans="1:12" ht="15" customHeight="1">
      <c r="A332" s="95">
        <v>3</v>
      </c>
      <c r="B332" s="94">
        <v>3</v>
      </c>
      <c r="C332" s="94">
        <v>1</v>
      </c>
      <c r="D332" s="94">
        <v>7</v>
      </c>
      <c r="E332" s="94"/>
      <c r="F332" s="93"/>
      <c r="G332" s="86" t="s">
        <v>563</v>
      </c>
      <c r="H332" s="78">
        <v>299</v>
      </c>
      <c r="I332" s="97">
        <f>I333</f>
        <v>0</v>
      </c>
      <c r="J332" s="125">
        <f>J333</f>
        <v>0</v>
      </c>
      <c r="K332" s="102">
        <f>K333</f>
        <v>0</v>
      </c>
      <c r="L332" s="102">
        <f>L333</f>
        <v>0</v>
      </c>
    </row>
    <row r="333" spans="1:12" ht="16.5" customHeight="1">
      <c r="A333" s="95">
        <v>3</v>
      </c>
      <c r="B333" s="94">
        <v>3</v>
      </c>
      <c r="C333" s="94">
        <v>1</v>
      </c>
      <c r="D333" s="94">
        <v>7</v>
      </c>
      <c r="E333" s="94">
        <v>1</v>
      </c>
      <c r="F333" s="93"/>
      <c r="G333" s="86" t="s">
        <v>563</v>
      </c>
      <c r="H333" s="78">
        <v>300</v>
      </c>
      <c r="I333" s="97">
        <f>I334+I335</f>
        <v>0</v>
      </c>
      <c r="J333" s="97">
        <f>J334+J335</f>
        <v>0</v>
      </c>
      <c r="K333" s="97">
        <f>K334+K335</f>
        <v>0</v>
      </c>
      <c r="L333" s="97">
        <f>L334+L335</f>
        <v>0</v>
      </c>
    </row>
    <row r="334" spans="1:12" ht="27" customHeight="1">
      <c r="A334" s="95">
        <v>3</v>
      </c>
      <c r="B334" s="94">
        <v>3</v>
      </c>
      <c r="C334" s="94">
        <v>1</v>
      </c>
      <c r="D334" s="94">
        <v>7</v>
      </c>
      <c r="E334" s="94">
        <v>1</v>
      </c>
      <c r="F334" s="93">
        <v>1</v>
      </c>
      <c r="G334" s="86" t="s">
        <v>564</v>
      </c>
      <c r="H334" s="78">
        <v>301</v>
      </c>
      <c r="I334" s="92">
        <v>0</v>
      </c>
      <c r="J334" s="92">
        <v>0</v>
      </c>
      <c r="K334" s="92">
        <v>0</v>
      </c>
      <c r="L334" s="91">
        <v>0</v>
      </c>
    </row>
    <row r="335" spans="1:12" ht="27.75" customHeight="1">
      <c r="A335" s="95">
        <v>3</v>
      </c>
      <c r="B335" s="94">
        <v>3</v>
      </c>
      <c r="C335" s="94">
        <v>1</v>
      </c>
      <c r="D335" s="94">
        <v>7</v>
      </c>
      <c r="E335" s="94">
        <v>1</v>
      </c>
      <c r="F335" s="93">
        <v>2</v>
      </c>
      <c r="G335" s="86" t="s">
        <v>565</v>
      </c>
      <c r="H335" s="78">
        <v>302</v>
      </c>
      <c r="I335" s="85">
        <v>0</v>
      </c>
      <c r="J335" s="85">
        <v>0</v>
      </c>
      <c r="K335" s="85">
        <v>0</v>
      </c>
      <c r="L335" s="85">
        <v>0</v>
      </c>
    </row>
    <row r="336" spans="1:12" ht="38.25" customHeight="1">
      <c r="A336" s="95">
        <v>3</v>
      </c>
      <c r="B336" s="94">
        <v>3</v>
      </c>
      <c r="C336" s="94">
        <v>2</v>
      </c>
      <c r="D336" s="94"/>
      <c r="E336" s="94"/>
      <c r="F336" s="93"/>
      <c r="G336" s="86" t="s">
        <v>566</v>
      </c>
      <c r="H336" s="78">
        <v>303</v>
      </c>
      <c r="I336" s="97">
        <f>SUM(I337+I346+I350+I354+I358+I361+I364)</f>
        <v>0</v>
      </c>
      <c r="J336" s="125">
        <f>SUM(J337+J346+J350+J354+J358+J361+J364)</f>
        <v>0</v>
      </c>
      <c r="K336" s="102">
        <f>SUM(K337+K346+K350+K354+K358+K361+K364)</f>
        <v>0</v>
      </c>
      <c r="L336" s="102">
        <f>SUM(L337+L346+L350+L354+L358+L361+L364)</f>
        <v>0</v>
      </c>
    </row>
    <row r="337" spans="1:12" ht="15" customHeight="1">
      <c r="A337" s="95">
        <v>3</v>
      </c>
      <c r="B337" s="94">
        <v>3</v>
      </c>
      <c r="C337" s="94">
        <v>2</v>
      </c>
      <c r="D337" s="94">
        <v>1</v>
      </c>
      <c r="E337" s="94"/>
      <c r="F337" s="93"/>
      <c r="G337" s="86" t="s">
        <v>514</v>
      </c>
      <c r="H337" s="78">
        <v>304</v>
      </c>
      <c r="I337" s="97">
        <f>I338</f>
        <v>0</v>
      </c>
      <c r="J337" s="125">
        <f>J338</f>
        <v>0</v>
      </c>
      <c r="K337" s="102">
        <f>K338</f>
        <v>0</v>
      </c>
      <c r="L337" s="102">
        <f>L338</f>
        <v>0</v>
      </c>
    </row>
    <row r="338" spans="1:12">
      <c r="A338" s="96">
        <v>3</v>
      </c>
      <c r="B338" s="95">
        <v>3</v>
      </c>
      <c r="C338" s="94">
        <v>2</v>
      </c>
      <c r="D338" s="105">
        <v>1</v>
      </c>
      <c r="E338" s="95">
        <v>1</v>
      </c>
      <c r="F338" s="93"/>
      <c r="G338" s="86" t="s">
        <v>514</v>
      </c>
      <c r="H338" s="78">
        <v>305</v>
      </c>
      <c r="I338" s="97">
        <f>SUM(I339:I339)</f>
        <v>0</v>
      </c>
      <c r="J338" s="97">
        <f>SUM(J339:J339)</f>
        <v>0</v>
      </c>
      <c r="K338" s="97">
        <f>SUM(K339:K339)</f>
        <v>0</v>
      </c>
      <c r="L338" s="97">
        <f>SUM(L339:L339)</f>
        <v>0</v>
      </c>
    </row>
    <row r="339" spans="1:12" ht="13.5" customHeight="1">
      <c r="A339" s="96">
        <v>3</v>
      </c>
      <c r="B339" s="95">
        <v>3</v>
      </c>
      <c r="C339" s="94">
        <v>2</v>
      </c>
      <c r="D339" s="105">
        <v>1</v>
      </c>
      <c r="E339" s="95">
        <v>1</v>
      </c>
      <c r="F339" s="93">
        <v>1</v>
      </c>
      <c r="G339" s="86" t="s">
        <v>515</v>
      </c>
      <c r="H339" s="78">
        <v>306</v>
      </c>
      <c r="I339" s="92">
        <v>0</v>
      </c>
      <c r="J339" s="92">
        <v>0</v>
      </c>
      <c r="K339" s="92">
        <v>0</v>
      </c>
      <c r="L339" s="91">
        <v>0</v>
      </c>
    </row>
    <row r="340" spans="1:12">
      <c r="A340" s="90">
        <v>3</v>
      </c>
      <c r="B340" s="89">
        <v>3</v>
      </c>
      <c r="C340" s="88">
        <v>2</v>
      </c>
      <c r="D340" s="86">
        <v>1</v>
      </c>
      <c r="E340" s="89">
        <v>2</v>
      </c>
      <c r="F340" s="87"/>
      <c r="G340" s="124" t="s">
        <v>538</v>
      </c>
      <c r="H340" s="78">
        <v>307</v>
      </c>
      <c r="I340" s="97">
        <f>SUM(I341:I342)</f>
        <v>0</v>
      </c>
      <c r="J340" s="97">
        <f>SUM(J341:J342)</f>
        <v>0</v>
      </c>
      <c r="K340" s="97">
        <f>SUM(K341:K342)</f>
        <v>0</v>
      </c>
      <c r="L340" s="97">
        <f>SUM(L341:L342)</f>
        <v>0</v>
      </c>
    </row>
    <row r="341" spans="1:12">
      <c r="A341" s="90">
        <v>3</v>
      </c>
      <c r="B341" s="89">
        <v>3</v>
      </c>
      <c r="C341" s="88">
        <v>2</v>
      </c>
      <c r="D341" s="86">
        <v>1</v>
      </c>
      <c r="E341" s="89">
        <v>2</v>
      </c>
      <c r="F341" s="87">
        <v>1</v>
      </c>
      <c r="G341" s="124" t="s">
        <v>517</v>
      </c>
      <c r="H341" s="78">
        <v>308</v>
      </c>
      <c r="I341" s="92">
        <v>0</v>
      </c>
      <c r="J341" s="92">
        <v>0</v>
      </c>
      <c r="K341" s="92">
        <v>0</v>
      </c>
      <c r="L341" s="91">
        <v>0</v>
      </c>
    </row>
    <row r="342" spans="1:12">
      <c r="A342" s="90">
        <v>3</v>
      </c>
      <c r="B342" s="89">
        <v>3</v>
      </c>
      <c r="C342" s="88">
        <v>2</v>
      </c>
      <c r="D342" s="86">
        <v>1</v>
      </c>
      <c r="E342" s="89">
        <v>2</v>
      </c>
      <c r="F342" s="87">
        <v>2</v>
      </c>
      <c r="G342" s="124" t="s">
        <v>518</v>
      </c>
      <c r="H342" s="78">
        <v>309</v>
      </c>
      <c r="I342" s="85">
        <v>0</v>
      </c>
      <c r="J342" s="85">
        <v>0</v>
      </c>
      <c r="K342" s="85">
        <v>0</v>
      </c>
      <c r="L342" s="85">
        <v>0</v>
      </c>
    </row>
    <row r="343" spans="1:12">
      <c r="A343" s="90">
        <v>3</v>
      </c>
      <c r="B343" s="89">
        <v>3</v>
      </c>
      <c r="C343" s="88">
        <v>2</v>
      </c>
      <c r="D343" s="86">
        <v>1</v>
      </c>
      <c r="E343" s="89">
        <v>3</v>
      </c>
      <c r="F343" s="87"/>
      <c r="G343" s="124" t="s">
        <v>519</v>
      </c>
      <c r="H343" s="78">
        <v>310</v>
      </c>
      <c r="I343" s="97">
        <f>SUM(I344:I345)</f>
        <v>0</v>
      </c>
      <c r="J343" s="97">
        <f>SUM(J344:J345)</f>
        <v>0</v>
      </c>
      <c r="K343" s="97">
        <f>SUM(K344:K345)</f>
        <v>0</v>
      </c>
      <c r="L343" s="97">
        <f>SUM(L344:L345)</f>
        <v>0</v>
      </c>
    </row>
    <row r="344" spans="1:12">
      <c r="A344" s="90">
        <v>3</v>
      </c>
      <c r="B344" s="89">
        <v>3</v>
      </c>
      <c r="C344" s="88">
        <v>2</v>
      </c>
      <c r="D344" s="86">
        <v>1</v>
      </c>
      <c r="E344" s="89">
        <v>3</v>
      </c>
      <c r="F344" s="87">
        <v>1</v>
      </c>
      <c r="G344" s="124" t="s">
        <v>520</v>
      </c>
      <c r="H344" s="78">
        <v>311</v>
      </c>
      <c r="I344" s="85">
        <v>0</v>
      </c>
      <c r="J344" s="85">
        <v>0</v>
      </c>
      <c r="K344" s="85">
        <v>0</v>
      </c>
      <c r="L344" s="85">
        <v>0</v>
      </c>
    </row>
    <row r="345" spans="1:12">
      <c r="A345" s="90">
        <v>3</v>
      </c>
      <c r="B345" s="89">
        <v>3</v>
      </c>
      <c r="C345" s="88">
        <v>2</v>
      </c>
      <c r="D345" s="86">
        <v>1</v>
      </c>
      <c r="E345" s="89">
        <v>3</v>
      </c>
      <c r="F345" s="87">
        <v>2</v>
      </c>
      <c r="G345" s="124" t="s">
        <v>539</v>
      </c>
      <c r="H345" s="78">
        <v>312</v>
      </c>
      <c r="I345" s="122">
        <v>0</v>
      </c>
      <c r="J345" s="123">
        <v>0</v>
      </c>
      <c r="K345" s="122">
        <v>0</v>
      </c>
      <c r="L345" s="122">
        <v>0</v>
      </c>
    </row>
    <row r="346" spans="1:12">
      <c r="A346" s="101">
        <v>3</v>
      </c>
      <c r="B346" s="101">
        <v>3</v>
      </c>
      <c r="C346" s="121">
        <v>2</v>
      </c>
      <c r="D346" s="116">
        <v>2</v>
      </c>
      <c r="E346" s="121"/>
      <c r="F346" s="120"/>
      <c r="G346" s="116" t="s">
        <v>552</v>
      </c>
      <c r="H346" s="78">
        <v>313</v>
      </c>
      <c r="I346" s="119">
        <f>I347</f>
        <v>0</v>
      </c>
      <c r="J346" s="118">
        <f>J347</f>
        <v>0</v>
      </c>
      <c r="K346" s="117">
        <f>K347</f>
        <v>0</v>
      </c>
      <c r="L346" s="117">
        <f>L347</f>
        <v>0</v>
      </c>
    </row>
    <row r="347" spans="1:12">
      <c r="A347" s="96">
        <v>3</v>
      </c>
      <c r="B347" s="96">
        <v>3</v>
      </c>
      <c r="C347" s="95">
        <v>2</v>
      </c>
      <c r="D347" s="105">
        <v>2</v>
      </c>
      <c r="E347" s="95">
        <v>1</v>
      </c>
      <c r="F347" s="93"/>
      <c r="G347" s="116" t="s">
        <v>552</v>
      </c>
      <c r="H347" s="78">
        <v>314</v>
      </c>
      <c r="I347" s="97">
        <f>SUM(I348:I349)</f>
        <v>0</v>
      </c>
      <c r="J347" s="103">
        <f>SUM(J348:J349)</f>
        <v>0</v>
      </c>
      <c r="K347" s="102">
        <f>SUM(K348:K349)</f>
        <v>0</v>
      </c>
      <c r="L347" s="102">
        <f>SUM(L348:L349)</f>
        <v>0</v>
      </c>
    </row>
    <row r="348" spans="1:12" ht="26.4">
      <c r="A348" s="96">
        <v>3</v>
      </c>
      <c r="B348" s="96">
        <v>3</v>
      </c>
      <c r="C348" s="95">
        <v>2</v>
      </c>
      <c r="D348" s="105">
        <v>2</v>
      </c>
      <c r="E348" s="96">
        <v>1</v>
      </c>
      <c r="F348" s="113">
        <v>1</v>
      </c>
      <c r="G348" s="86" t="s">
        <v>553</v>
      </c>
      <c r="H348" s="78">
        <v>315</v>
      </c>
      <c r="I348" s="85">
        <v>0</v>
      </c>
      <c r="J348" s="85">
        <v>0</v>
      </c>
      <c r="K348" s="85">
        <v>0</v>
      </c>
      <c r="L348" s="85">
        <v>0</v>
      </c>
    </row>
    <row r="349" spans="1:12">
      <c r="A349" s="101">
        <v>3</v>
      </c>
      <c r="B349" s="101">
        <v>3</v>
      </c>
      <c r="C349" s="100">
        <v>2</v>
      </c>
      <c r="D349" s="99">
        <v>2</v>
      </c>
      <c r="E349" s="104">
        <v>1</v>
      </c>
      <c r="F349" s="115">
        <v>2</v>
      </c>
      <c r="G349" s="114" t="s">
        <v>554</v>
      </c>
      <c r="H349" s="78">
        <v>316</v>
      </c>
      <c r="I349" s="85">
        <v>0</v>
      </c>
      <c r="J349" s="85">
        <v>0</v>
      </c>
      <c r="K349" s="85">
        <v>0</v>
      </c>
      <c r="L349" s="85">
        <v>0</v>
      </c>
    </row>
    <row r="350" spans="1:12" ht="23.25" customHeight="1">
      <c r="A350" s="96">
        <v>3</v>
      </c>
      <c r="B350" s="96">
        <v>3</v>
      </c>
      <c r="C350" s="95">
        <v>2</v>
      </c>
      <c r="D350" s="94">
        <v>3</v>
      </c>
      <c r="E350" s="105"/>
      <c r="F350" s="113"/>
      <c r="G350" s="86" t="s">
        <v>555</v>
      </c>
      <c r="H350" s="78">
        <v>317</v>
      </c>
      <c r="I350" s="97">
        <f>I351</f>
        <v>0</v>
      </c>
      <c r="J350" s="103">
        <f>J351</f>
        <v>0</v>
      </c>
      <c r="K350" s="102">
        <f>K351</f>
        <v>0</v>
      </c>
      <c r="L350" s="102">
        <f>L351</f>
        <v>0</v>
      </c>
    </row>
    <row r="351" spans="1:12" ht="13.5" customHeight="1">
      <c r="A351" s="96">
        <v>3</v>
      </c>
      <c r="B351" s="96">
        <v>3</v>
      </c>
      <c r="C351" s="95">
        <v>2</v>
      </c>
      <c r="D351" s="94">
        <v>3</v>
      </c>
      <c r="E351" s="105">
        <v>1</v>
      </c>
      <c r="F351" s="113"/>
      <c r="G351" s="86" t="s">
        <v>555</v>
      </c>
      <c r="H351" s="78">
        <v>318</v>
      </c>
      <c r="I351" s="97">
        <f>I352+I353</f>
        <v>0</v>
      </c>
      <c r="J351" s="97">
        <f>J352+J353</f>
        <v>0</v>
      </c>
      <c r="K351" s="97">
        <f>K352+K353</f>
        <v>0</v>
      </c>
      <c r="L351" s="97">
        <f>L352+L353</f>
        <v>0</v>
      </c>
    </row>
    <row r="352" spans="1:12" ht="28.5" customHeight="1">
      <c r="A352" s="96">
        <v>3</v>
      </c>
      <c r="B352" s="96">
        <v>3</v>
      </c>
      <c r="C352" s="95">
        <v>2</v>
      </c>
      <c r="D352" s="94">
        <v>3</v>
      </c>
      <c r="E352" s="105">
        <v>1</v>
      </c>
      <c r="F352" s="113">
        <v>1</v>
      </c>
      <c r="G352" s="86" t="s">
        <v>556</v>
      </c>
      <c r="H352" s="78">
        <v>319</v>
      </c>
      <c r="I352" s="92">
        <v>0</v>
      </c>
      <c r="J352" s="92">
        <v>0</v>
      </c>
      <c r="K352" s="92">
        <v>0</v>
      </c>
      <c r="L352" s="91">
        <v>0</v>
      </c>
    </row>
    <row r="353" spans="1:12" ht="27.75" customHeight="1">
      <c r="A353" s="96">
        <v>3</v>
      </c>
      <c r="B353" s="96">
        <v>3</v>
      </c>
      <c r="C353" s="95">
        <v>2</v>
      </c>
      <c r="D353" s="94">
        <v>3</v>
      </c>
      <c r="E353" s="105">
        <v>1</v>
      </c>
      <c r="F353" s="113">
        <v>2</v>
      </c>
      <c r="G353" s="86" t="s">
        <v>557</v>
      </c>
      <c r="H353" s="78">
        <v>320</v>
      </c>
      <c r="I353" s="85">
        <v>0</v>
      </c>
      <c r="J353" s="85">
        <v>0</v>
      </c>
      <c r="K353" s="85">
        <v>0</v>
      </c>
      <c r="L353" s="85">
        <v>0</v>
      </c>
    </row>
    <row r="354" spans="1:12">
      <c r="A354" s="96">
        <v>3</v>
      </c>
      <c r="B354" s="96">
        <v>3</v>
      </c>
      <c r="C354" s="95">
        <v>2</v>
      </c>
      <c r="D354" s="94">
        <v>4</v>
      </c>
      <c r="E354" s="94"/>
      <c r="F354" s="93"/>
      <c r="G354" s="86" t="s">
        <v>558</v>
      </c>
      <c r="H354" s="78">
        <v>321</v>
      </c>
      <c r="I354" s="97">
        <f>I355</f>
        <v>0</v>
      </c>
      <c r="J354" s="103">
        <f>J355</f>
        <v>0</v>
      </c>
      <c r="K354" s="102">
        <f>K355</f>
        <v>0</v>
      </c>
      <c r="L354" s="102">
        <f>L355</f>
        <v>0</v>
      </c>
    </row>
    <row r="355" spans="1:12">
      <c r="A355" s="112">
        <v>3</v>
      </c>
      <c r="B355" s="112">
        <v>3</v>
      </c>
      <c r="C355" s="111">
        <v>2</v>
      </c>
      <c r="D355" s="110">
        <v>4</v>
      </c>
      <c r="E355" s="110">
        <v>1</v>
      </c>
      <c r="F355" s="109"/>
      <c r="G355" s="86" t="s">
        <v>558</v>
      </c>
      <c r="H355" s="78">
        <v>322</v>
      </c>
      <c r="I355" s="108">
        <f>SUM(I356:I357)</f>
        <v>0</v>
      </c>
      <c r="J355" s="107">
        <f>SUM(J356:J357)</f>
        <v>0</v>
      </c>
      <c r="K355" s="106">
        <f>SUM(K356:K357)</f>
        <v>0</v>
      </c>
      <c r="L355" s="106">
        <f>SUM(L356:L357)</f>
        <v>0</v>
      </c>
    </row>
    <row r="356" spans="1:12" ht="15.75" customHeight="1">
      <c r="A356" s="96">
        <v>3</v>
      </c>
      <c r="B356" s="96">
        <v>3</v>
      </c>
      <c r="C356" s="95">
        <v>2</v>
      </c>
      <c r="D356" s="94">
        <v>4</v>
      </c>
      <c r="E356" s="94">
        <v>1</v>
      </c>
      <c r="F356" s="93">
        <v>1</v>
      </c>
      <c r="G356" s="86" t="s">
        <v>559</v>
      </c>
      <c r="H356" s="78">
        <v>323</v>
      </c>
      <c r="I356" s="85">
        <v>0</v>
      </c>
      <c r="J356" s="85">
        <v>0</v>
      </c>
      <c r="K356" s="85">
        <v>0</v>
      </c>
      <c r="L356" s="85">
        <v>0</v>
      </c>
    </row>
    <row r="357" spans="1:12">
      <c r="A357" s="96">
        <v>3</v>
      </c>
      <c r="B357" s="96">
        <v>3</v>
      </c>
      <c r="C357" s="95">
        <v>2</v>
      </c>
      <c r="D357" s="94">
        <v>4</v>
      </c>
      <c r="E357" s="94">
        <v>1</v>
      </c>
      <c r="F357" s="93">
        <v>2</v>
      </c>
      <c r="G357" s="86" t="s">
        <v>567</v>
      </c>
      <c r="H357" s="78">
        <v>324</v>
      </c>
      <c r="I357" s="85">
        <v>0</v>
      </c>
      <c r="J357" s="85">
        <v>0</v>
      </c>
      <c r="K357" s="85">
        <v>0</v>
      </c>
      <c r="L357" s="85">
        <v>0</v>
      </c>
    </row>
    <row r="358" spans="1:12">
      <c r="A358" s="96">
        <v>3</v>
      </c>
      <c r="B358" s="96">
        <v>3</v>
      </c>
      <c r="C358" s="95">
        <v>2</v>
      </c>
      <c r="D358" s="94">
        <v>5</v>
      </c>
      <c r="E358" s="94"/>
      <c r="F358" s="93"/>
      <c r="G358" s="86" t="s">
        <v>561</v>
      </c>
      <c r="H358" s="78">
        <v>325</v>
      </c>
      <c r="I358" s="97">
        <f t="shared" ref="I358:L359" si="31">I359</f>
        <v>0</v>
      </c>
      <c r="J358" s="103">
        <f t="shared" si="31"/>
        <v>0</v>
      </c>
      <c r="K358" s="102">
        <f t="shared" si="31"/>
        <v>0</v>
      </c>
      <c r="L358" s="102">
        <f t="shared" si="31"/>
        <v>0</v>
      </c>
    </row>
    <row r="359" spans="1:12">
      <c r="A359" s="112">
        <v>3</v>
      </c>
      <c r="B359" s="112">
        <v>3</v>
      </c>
      <c r="C359" s="111">
        <v>2</v>
      </c>
      <c r="D359" s="110">
        <v>5</v>
      </c>
      <c r="E359" s="110">
        <v>1</v>
      </c>
      <c r="F359" s="109"/>
      <c r="G359" s="86" t="s">
        <v>561</v>
      </c>
      <c r="H359" s="78">
        <v>326</v>
      </c>
      <c r="I359" s="108">
        <f t="shared" si="31"/>
        <v>0</v>
      </c>
      <c r="J359" s="107">
        <f t="shared" si="31"/>
        <v>0</v>
      </c>
      <c r="K359" s="106">
        <f t="shared" si="31"/>
        <v>0</v>
      </c>
      <c r="L359" s="106">
        <f t="shared" si="31"/>
        <v>0</v>
      </c>
    </row>
    <row r="360" spans="1:12">
      <c r="A360" s="96">
        <v>3</v>
      </c>
      <c r="B360" s="96">
        <v>3</v>
      </c>
      <c r="C360" s="95">
        <v>2</v>
      </c>
      <c r="D360" s="94">
        <v>5</v>
      </c>
      <c r="E360" s="94">
        <v>1</v>
      </c>
      <c r="F360" s="93">
        <v>1</v>
      </c>
      <c r="G360" s="86" t="s">
        <v>561</v>
      </c>
      <c r="H360" s="78">
        <v>327</v>
      </c>
      <c r="I360" s="92">
        <v>0</v>
      </c>
      <c r="J360" s="92">
        <v>0</v>
      </c>
      <c r="K360" s="92">
        <v>0</v>
      </c>
      <c r="L360" s="91">
        <v>0</v>
      </c>
    </row>
    <row r="361" spans="1:12" ht="16.5" customHeight="1">
      <c r="A361" s="96">
        <v>3</v>
      </c>
      <c r="B361" s="96">
        <v>3</v>
      </c>
      <c r="C361" s="95">
        <v>2</v>
      </c>
      <c r="D361" s="94">
        <v>6</v>
      </c>
      <c r="E361" s="94"/>
      <c r="F361" s="93"/>
      <c r="G361" s="105" t="s">
        <v>532</v>
      </c>
      <c r="H361" s="78">
        <v>328</v>
      </c>
      <c r="I361" s="97">
        <f t="shared" ref="I361:L362" si="32">I362</f>
        <v>0</v>
      </c>
      <c r="J361" s="103">
        <f t="shared" si="32"/>
        <v>0</v>
      </c>
      <c r="K361" s="102">
        <f t="shared" si="32"/>
        <v>0</v>
      </c>
      <c r="L361" s="102">
        <f t="shared" si="32"/>
        <v>0</v>
      </c>
    </row>
    <row r="362" spans="1:12" ht="15" customHeight="1">
      <c r="A362" s="96">
        <v>3</v>
      </c>
      <c r="B362" s="96">
        <v>3</v>
      </c>
      <c r="C362" s="95">
        <v>2</v>
      </c>
      <c r="D362" s="94">
        <v>6</v>
      </c>
      <c r="E362" s="94">
        <v>1</v>
      </c>
      <c r="F362" s="93"/>
      <c r="G362" s="105" t="s">
        <v>532</v>
      </c>
      <c r="H362" s="78">
        <v>329</v>
      </c>
      <c r="I362" s="97">
        <f t="shared" si="32"/>
        <v>0</v>
      </c>
      <c r="J362" s="103">
        <f t="shared" si="32"/>
        <v>0</v>
      </c>
      <c r="K362" s="102">
        <f t="shared" si="32"/>
        <v>0</v>
      </c>
      <c r="L362" s="102">
        <f t="shared" si="32"/>
        <v>0</v>
      </c>
    </row>
    <row r="363" spans="1:12" ht="13.5" customHeight="1">
      <c r="A363" s="101">
        <v>3</v>
      </c>
      <c r="B363" s="101">
        <v>3</v>
      </c>
      <c r="C363" s="100">
        <v>2</v>
      </c>
      <c r="D363" s="99">
        <v>6</v>
      </c>
      <c r="E363" s="99">
        <v>1</v>
      </c>
      <c r="F363" s="98">
        <v>1</v>
      </c>
      <c r="G363" s="104" t="s">
        <v>532</v>
      </c>
      <c r="H363" s="78">
        <v>330</v>
      </c>
      <c r="I363" s="92">
        <v>0</v>
      </c>
      <c r="J363" s="92">
        <v>0</v>
      </c>
      <c r="K363" s="92">
        <v>0</v>
      </c>
      <c r="L363" s="91">
        <v>0</v>
      </c>
    </row>
    <row r="364" spans="1:12" ht="15" customHeight="1">
      <c r="A364" s="96">
        <v>3</v>
      </c>
      <c r="B364" s="96">
        <v>3</v>
      </c>
      <c r="C364" s="95">
        <v>2</v>
      </c>
      <c r="D364" s="94">
        <v>7</v>
      </c>
      <c r="E364" s="94"/>
      <c r="F364" s="93"/>
      <c r="G364" s="86" t="s">
        <v>563</v>
      </c>
      <c r="H364" s="78">
        <v>331</v>
      </c>
      <c r="I364" s="97">
        <f>I365</f>
        <v>0</v>
      </c>
      <c r="J364" s="103">
        <f>J365</f>
        <v>0</v>
      </c>
      <c r="K364" s="102">
        <f>K365</f>
        <v>0</v>
      </c>
      <c r="L364" s="102">
        <f>L365</f>
        <v>0</v>
      </c>
    </row>
    <row r="365" spans="1:12" ht="12.75" customHeight="1">
      <c r="A365" s="101">
        <v>3</v>
      </c>
      <c r="B365" s="101">
        <v>3</v>
      </c>
      <c r="C365" s="100">
        <v>2</v>
      </c>
      <c r="D365" s="99">
        <v>7</v>
      </c>
      <c r="E365" s="99">
        <v>1</v>
      </c>
      <c r="F365" s="98"/>
      <c r="G365" s="86" t="s">
        <v>563</v>
      </c>
      <c r="H365" s="78">
        <v>332</v>
      </c>
      <c r="I365" s="97">
        <f>SUM(I366:I367)</f>
        <v>0</v>
      </c>
      <c r="J365" s="97">
        <f>SUM(J366:J367)</f>
        <v>0</v>
      </c>
      <c r="K365" s="97">
        <f>SUM(K366:K367)</f>
        <v>0</v>
      </c>
      <c r="L365" s="97">
        <f>SUM(L366:L367)</f>
        <v>0</v>
      </c>
    </row>
    <row r="366" spans="1:12" ht="27" customHeight="1">
      <c r="A366" s="96">
        <v>3</v>
      </c>
      <c r="B366" s="96">
        <v>3</v>
      </c>
      <c r="C366" s="95">
        <v>2</v>
      </c>
      <c r="D366" s="94">
        <v>7</v>
      </c>
      <c r="E366" s="94">
        <v>1</v>
      </c>
      <c r="F366" s="93">
        <v>1</v>
      </c>
      <c r="G366" s="86" t="s">
        <v>564</v>
      </c>
      <c r="H366" s="78">
        <v>333</v>
      </c>
      <c r="I366" s="92">
        <v>0</v>
      </c>
      <c r="J366" s="92">
        <v>0</v>
      </c>
      <c r="K366" s="92">
        <v>0</v>
      </c>
      <c r="L366" s="91">
        <v>0</v>
      </c>
    </row>
    <row r="367" spans="1:12" ht="30" customHeight="1">
      <c r="A367" s="90">
        <v>3</v>
      </c>
      <c r="B367" s="90">
        <v>3</v>
      </c>
      <c r="C367" s="89">
        <v>2</v>
      </c>
      <c r="D367" s="88">
        <v>7</v>
      </c>
      <c r="E367" s="88">
        <v>1</v>
      </c>
      <c r="F367" s="87">
        <v>2</v>
      </c>
      <c r="G367" s="86" t="s">
        <v>565</v>
      </c>
      <c r="H367" s="78">
        <v>334</v>
      </c>
      <c r="I367" s="85">
        <v>0</v>
      </c>
      <c r="J367" s="85">
        <v>0</v>
      </c>
      <c r="K367" s="85">
        <v>0</v>
      </c>
      <c r="L367" s="85">
        <v>0</v>
      </c>
    </row>
    <row r="368" spans="1:12" ht="18.75" customHeight="1">
      <c r="A368" s="84"/>
      <c r="B368" s="84"/>
      <c r="C368" s="83"/>
      <c r="D368" s="82"/>
      <c r="E368" s="81"/>
      <c r="F368" s="80"/>
      <c r="G368" s="79" t="s">
        <v>568</v>
      </c>
      <c r="H368" s="78">
        <v>335</v>
      </c>
      <c r="I368" s="77">
        <f>SUM(I34+I184)</f>
        <v>31466000</v>
      </c>
      <c r="J368" s="77">
        <f>SUM(J34+J184)</f>
        <v>31466000</v>
      </c>
      <c r="K368" s="77">
        <f>SUM(K34+K184)</f>
        <v>29202138.370000001</v>
      </c>
      <c r="L368" s="77">
        <f>SUM(L34+L184)</f>
        <v>29202138.370000001</v>
      </c>
    </row>
    <row r="369" spans="1:12" ht="18.75" customHeight="1">
      <c r="G369" s="76"/>
      <c r="H369" s="75"/>
      <c r="I369" s="74"/>
      <c r="J369" s="70"/>
      <c r="K369" s="70"/>
      <c r="L369" s="70"/>
    </row>
    <row r="370" spans="1:12" ht="18.75" customHeight="1">
      <c r="D370" s="62"/>
      <c r="E370" s="62"/>
      <c r="F370" s="63"/>
      <c r="G370" s="73" t="s">
        <v>569</v>
      </c>
      <c r="H370" s="72"/>
      <c r="I370" s="71"/>
      <c r="J370" s="70"/>
      <c r="K370" s="69" t="s">
        <v>570</v>
      </c>
      <c r="L370" s="68"/>
    </row>
    <row r="371" spans="1:12" ht="18.600000000000001">
      <c r="A371" s="67"/>
      <c r="B371" s="67"/>
      <c r="C371" s="67"/>
      <c r="D371" s="66" t="s">
        <v>571</v>
      </c>
      <c r="E371" s="65"/>
      <c r="F371" s="65"/>
      <c r="G371" s="65"/>
      <c r="H371" s="65"/>
      <c r="I371" s="58" t="s">
        <v>167</v>
      </c>
      <c r="K371" s="949"/>
      <c r="L371" s="949"/>
    </row>
    <row r="372" spans="1:12" ht="15.6">
      <c r="I372" s="64"/>
      <c r="K372" s="64"/>
      <c r="L372" s="64"/>
    </row>
    <row r="373" spans="1:12" ht="15.6">
      <c r="D373" s="62" t="s">
        <v>644</v>
      </c>
      <c r="E373" s="62"/>
      <c r="F373" s="63"/>
      <c r="G373" s="62"/>
      <c r="I373" s="60"/>
      <c r="K373" s="61" t="s">
        <v>103</v>
      </c>
      <c r="L373" s="60"/>
    </row>
    <row r="374" spans="1:12" ht="31.2" customHeight="1">
      <c r="D374" s="947" t="s">
        <v>572</v>
      </c>
      <c r="E374" s="948"/>
      <c r="F374" s="948"/>
      <c r="G374" s="948"/>
      <c r="H374" s="59"/>
      <c r="I374" s="58" t="s">
        <v>167</v>
      </c>
      <c r="K374" s="949"/>
      <c r="L374" s="949"/>
    </row>
  </sheetData>
  <protectedRanges>
    <protectedRange sqref="A27:I28" name="Range72"/>
    <protectedRange sqref="J176:L177 J183:L183 I182:I183 I181:L181" name="Range71"/>
    <protectedRange sqref="A13:L13" name="Range69"/>
    <protectedRange sqref="K28:L28 K27" name="Range67"/>
    <protectedRange sqref="I360:L360" name="Range59"/>
    <protectedRange sqref="I331:L331 L256 L197 L203 I324:L324 L192 I266:L266 L263 L194 I352:L352 L222 L215 L219 L225 L227 I366:L366" name="Range53"/>
    <protectedRange sqref="J325:L325" name="Range51"/>
    <protectedRange sqref="I197:K198 I192:K194 I325 I189:L189 J178:L178 I212:K215 I353:L353 I219:K219 I203:K204 I316:L317 I356:L357 I348:L349 I328 I176:I177 J176:L176 I208:L208 L193 L198 L204 L212:L214 L223:L224 I251:L252 I256:K256 I255:L255 I321:L321 I335:L335 I181:L182 I199:L200 I283:L284 I287:L288 I295:L295 I298:L298 I259:L260 J167:L167 J157:L157 J134:L134 J92:L92 J60:L60 J57:L57 I108:L108 I291:L292 L226 I340:L340 I342:L345 I367:L367 I231:L237 I301:L302 I205:L205 I269:L270 I242:L248 I274:L280 I307:L313 I222:K227 J138:L138" name="Range37"/>
    <protectedRange sqref="I178 A179:F179" name="Range23"/>
    <protectedRange sqref="I167" name="Range21"/>
    <protectedRange sqref="I156:L156 I157" name="Range19"/>
    <protectedRange sqref="I143:L144" name="Socialines ismokos 2.7"/>
    <protectedRange sqref="I130:L130" name="Imokos 2.6.4"/>
    <protectedRange sqref="I122:L122" name="Imokos i ES 2.6.1.1"/>
    <protectedRange sqref="I107:L107" name="dOTACIJOS 2.5.3"/>
    <protectedRange sqref="I97:L98" name="Dotacijos"/>
    <protectedRange sqref="I74:L76 I82:L83" name="Turto islaidos 2.3.1.2"/>
    <protectedRange sqref="I55:I56" name="Range3"/>
    <protectedRange sqref="I41 I39:L39" name="Islaidos 2.1"/>
    <protectedRange sqref="I45:L45 I50:I54 J41:L41" name="Islaidos 2.2"/>
    <protectedRange sqref="I69:L71" name="Turto islaidos 2.3"/>
    <protectedRange sqref="I79:L81 I84:L85" name="Turto islaidos 2.3.1.3"/>
    <protectedRange sqref="I90:L91 I92 I109:L112" name="Subsidijos 2.4"/>
    <protectedRange sqref="I102:L103" name="Dotacijos 2.5.2.1"/>
    <protectedRange sqref="I117:L118" name="iMOKOS I es 2.6"/>
    <protectedRange sqref="I126:L126" name="Imokos i ES 2.6.3.1"/>
    <protectedRange sqref="I134 I138" name="Imokos 2.6.5.1"/>
    <protectedRange sqref="I148:L152" name="Range18"/>
    <protectedRange sqref="I162:L164" name="Range20"/>
    <protectedRange sqref="I172:L172" name="Range22"/>
    <protectedRange sqref="I263:K263" name="Range38"/>
    <protectedRange sqref="I320:L320" name="Range50"/>
    <protectedRange sqref="J328:L328" name="Range52"/>
    <protectedRange sqref="I334:L334 I339:L339 I341:L341" name="Range54"/>
    <protectedRange sqref="I363:L363" name="Range60"/>
    <protectedRange sqref="B7:F9 J7:L9" name="Range62"/>
    <protectedRange sqref="I29:L29" name="Range68"/>
    <protectedRange sqref="I58:L59 I57 J50:L56 I60 I61:L64" name="Range57"/>
    <protectedRange sqref="H30 A23:F26 G23:G24 G26 H23:J26" name="Range73"/>
    <protectedRange sqref="I235:L237 I242:L242 I244:L245 I247:L248" name="Range55"/>
    <protectedRange sqref="L27" name="Range67_1"/>
    <protectedRange sqref="L25" name="Range65_1"/>
    <protectedRange sqref="L24" name="Range64_1"/>
    <protectedRange sqref="L26" name="Range66_1"/>
  </protectedRanges>
  <mergeCells count="23">
    <mergeCell ref="A22:L22"/>
    <mergeCell ref="C26:I26"/>
    <mergeCell ref="A33:F33"/>
    <mergeCell ref="G29:H29"/>
    <mergeCell ref="K371:L371"/>
    <mergeCell ref="D374:G374"/>
    <mergeCell ref="K374:L374"/>
    <mergeCell ref="A31:F32"/>
    <mergeCell ref="G31:G32"/>
    <mergeCell ref="H31:H32"/>
    <mergeCell ref="I31:J31"/>
    <mergeCell ref="K31:K32"/>
    <mergeCell ref="L31:L32"/>
    <mergeCell ref="J5:L5"/>
    <mergeCell ref="B16:L16"/>
    <mergeCell ref="G18:K18"/>
    <mergeCell ref="G19:K19"/>
    <mergeCell ref="E21:K21"/>
    <mergeCell ref="A10:L10"/>
    <mergeCell ref="G12:K12"/>
    <mergeCell ref="A13:L13"/>
    <mergeCell ref="G14:K14"/>
    <mergeCell ref="G15:K15"/>
  </mergeCells>
  <pageMargins left="0.59055118110236227" right="0.39370078740157483" top="0.74803149606299213" bottom="0.74803149606299213" header="0.31496062992125984" footer="0.31496062992125984"/>
  <pageSetup paperSize="9" firstPageNumber="18" orientation="portrait" useFirstPageNumber="1" r:id="rId1"/>
  <headerFooter>
    <oddHeader>&amp;C&amp;P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465C2-6CC7-48BA-A463-316298DD8A4B}">
  <dimension ref="A1:J54"/>
  <sheetViews>
    <sheetView workbookViewId="0">
      <selection activeCell="E19" sqref="E19"/>
    </sheetView>
  </sheetViews>
  <sheetFormatPr defaultColWidth="9.33203125" defaultRowHeight="12" outlineLevelRow="1"/>
  <cols>
    <col min="1" max="1" width="61.109375" style="6" customWidth="1"/>
    <col min="2" max="2" width="14.6640625" style="6" customWidth="1"/>
    <col min="3" max="3" width="13.33203125" style="6" customWidth="1"/>
    <col min="4" max="4" width="12.6640625" style="6" customWidth="1"/>
    <col min="5" max="5" width="11.6640625" style="6" customWidth="1"/>
    <col min="6" max="6" width="12.6640625" style="6" customWidth="1"/>
    <col min="7" max="7" width="13.6640625" style="6" customWidth="1"/>
    <col min="8" max="9" width="14.44140625" style="6" customWidth="1"/>
    <col min="10" max="10" width="16.6640625" style="6" customWidth="1"/>
    <col min="11" max="16384" width="9.33203125" style="6"/>
  </cols>
  <sheetData>
    <row r="1" spans="1:10" s="7" customFormat="1" ht="39" customHeight="1">
      <c r="D1" s="55"/>
      <c r="E1" s="55"/>
      <c r="F1" s="975" t="s">
        <v>573</v>
      </c>
      <c r="G1" s="975"/>
      <c r="H1" s="975"/>
      <c r="I1" s="975"/>
      <c r="J1" s="975"/>
    </row>
    <row r="2" spans="1:10" ht="41.25" customHeight="1">
      <c r="A2" s="976" t="s">
        <v>574</v>
      </c>
      <c r="B2" s="976"/>
      <c r="C2" s="976"/>
      <c r="D2" s="976"/>
      <c r="E2" s="976"/>
      <c r="F2" s="976"/>
      <c r="G2" s="976"/>
      <c r="H2" s="976"/>
      <c r="I2" s="976"/>
      <c r="J2" s="976"/>
    </row>
    <row r="3" spans="1:10" ht="13.2" customHeight="1">
      <c r="B3" s="977" t="s">
        <v>575</v>
      </c>
      <c r="C3" s="977"/>
      <c r="D3" s="977"/>
      <c r="E3" s="977"/>
      <c r="F3" s="977"/>
      <c r="G3" s="50"/>
      <c r="H3" s="50"/>
      <c r="I3" s="50"/>
      <c r="J3" s="50"/>
    </row>
    <row r="4" spans="1:10" ht="27" customHeight="1">
      <c r="C4" s="51"/>
      <c r="D4" s="50"/>
      <c r="E4" s="50"/>
      <c r="F4" s="50"/>
      <c r="G4" s="50"/>
      <c r="H4" s="50"/>
      <c r="I4" s="50"/>
      <c r="J4" s="50"/>
    </row>
    <row r="5" spans="1:10" s="49" customFormat="1" ht="15.6" customHeight="1">
      <c r="A5" s="978" t="s">
        <v>576</v>
      </c>
      <c r="B5" s="978"/>
      <c r="C5" s="978"/>
      <c r="D5" s="978"/>
      <c r="E5" s="978"/>
      <c r="F5" s="978"/>
      <c r="G5" s="978"/>
      <c r="H5" s="978"/>
      <c r="I5" s="978"/>
      <c r="J5" s="978"/>
    </row>
    <row r="6" spans="1:10" s="49" customFormat="1" ht="15.6" customHeight="1">
      <c r="A6" s="979"/>
      <c r="B6" s="979"/>
      <c r="C6" s="979"/>
      <c r="D6" s="979"/>
      <c r="E6" s="979"/>
      <c r="F6" s="979"/>
      <c r="G6" s="979"/>
      <c r="H6" s="979"/>
      <c r="I6" s="979"/>
      <c r="J6" s="979"/>
    </row>
    <row r="7" spans="1:10" ht="20.25" customHeight="1">
      <c r="A7" s="971" t="s">
        <v>577</v>
      </c>
      <c r="B7" s="971"/>
      <c r="C7" s="971"/>
      <c r="D7" s="971"/>
      <c r="E7" s="971"/>
      <c r="F7" s="971"/>
      <c r="G7" s="971"/>
      <c r="H7" s="971"/>
      <c r="I7" s="971"/>
      <c r="J7" s="971"/>
    </row>
    <row r="8" spans="1:10" ht="12" customHeight="1">
      <c r="A8" s="47"/>
      <c r="C8" s="972" t="s">
        <v>578</v>
      </c>
      <c r="D8" s="972"/>
      <c r="E8" s="972"/>
      <c r="F8" s="972"/>
      <c r="G8" s="47"/>
      <c r="H8" s="47"/>
      <c r="I8" s="47"/>
      <c r="J8" s="47"/>
    </row>
    <row r="9" spans="1:10" ht="22.5" customHeight="1">
      <c r="A9" s="47"/>
      <c r="C9" s="973" t="s">
        <v>4</v>
      </c>
      <c r="D9" s="973"/>
      <c r="E9" s="973"/>
      <c r="F9" s="973"/>
      <c r="G9" s="47"/>
      <c r="H9" s="47"/>
      <c r="I9" s="47"/>
      <c r="J9" s="47"/>
    </row>
    <row r="10" spans="1:10" ht="17.25" customHeight="1">
      <c r="A10" s="47"/>
      <c r="B10" s="48"/>
      <c r="C10" s="974" t="s">
        <v>579</v>
      </c>
      <c r="D10" s="974"/>
      <c r="E10" s="974"/>
      <c r="F10" s="47"/>
      <c r="G10" s="47"/>
      <c r="H10" s="47"/>
      <c r="I10" s="47"/>
      <c r="J10" s="47"/>
    </row>
    <row r="11" spans="1:10" ht="14.25" customHeight="1">
      <c r="A11" s="47"/>
      <c r="B11" s="47"/>
      <c r="E11" s="47"/>
      <c r="F11" s="47"/>
      <c r="G11" s="47"/>
      <c r="H11" s="47"/>
      <c r="I11" s="47"/>
      <c r="J11" s="47"/>
    </row>
    <row r="12" spans="1:10" ht="15.75" customHeight="1">
      <c r="A12" s="980" t="s">
        <v>580</v>
      </c>
      <c r="B12" s="980"/>
      <c r="F12" s="46">
        <v>90</v>
      </c>
      <c r="G12" s="981">
        <v>900</v>
      </c>
      <c r="H12" s="981"/>
      <c r="I12" s="991">
        <v>1816</v>
      </c>
      <c r="J12" s="991"/>
    </row>
    <row r="13" spans="1:10" ht="18.75" customHeight="1">
      <c r="A13" s="983" t="s">
        <v>581</v>
      </c>
      <c r="B13" s="983"/>
      <c r="C13" s="45"/>
      <c r="D13" s="45"/>
      <c r="E13" s="45"/>
      <c r="F13" s="44" t="s">
        <v>582</v>
      </c>
      <c r="G13" s="984" t="s">
        <v>583</v>
      </c>
      <c r="H13" s="984"/>
      <c r="I13" s="44" t="s">
        <v>584</v>
      </c>
      <c r="J13" s="44"/>
    </row>
    <row r="14" spans="1:10" ht="16.5" customHeight="1">
      <c r="A14" s="43" t="s">
        <v>585</v>
      </c>
      <c r="B14" s="42"/>
      <c r="C14" s="38"/>
      <c r="D14" s="38"/>
      <c r="E14" s="38"/>
      <c r="F14" s="38"/>
      <c r="G14" s="38"/>
      <c r="H14" s="38"/>
      <c r="I14" s="38" t="s">
        <v>586</v>
      </c>
      <c r="J14" s="38"/>
    </row>
    <row r="15" spans="1:10" ht="12" customHeight="1">
      <c r="A15" s="41" t="s">
        <v>587</v>
      </c>
      <c r="B15" s="40"/>
      <c r="C15" s="39"/>
      <c r="D15" s="39"/>
      <c r="E15" s="39"/>
      <c r="F15" s="39"/>
      <c r="G15" s="39"/>
      <c r="H15" s="39"/>
      <c r="J15" s="38"/>
    </row>
    <row r="16" spans="1:10" ht="15.6" customHeight="1">
      <c r="A16" s="985" t="s">
        <v>588</v>
      </c>
      <c r="B16" s="986" t="s">
        <v>589</v>
      </c>
      <c r="C16" s="988" t="s">
        <v>590</v>
      </c>
      <c r="D16" s="989"/>
      <c r="E16" s="989"/>
      <c r="F16" s="989"/>
      <c r="G16" s="989"/>
      <c r="H16" s="989"/>
      <c r="I16" s="989"/>
      <c r="J16" s="990"/>
    </row>
    <row r="17" spans="1:10" ht="126" customHeight="1">
      <c r="A17" s="985"/>
      <c r="B17" s="987"/>
      <c r="C17" s="37" t="s">
        <v>591</v>
      </c>
      <c r="D17" s="37" t="s">
        <v>592</v>
      </c>
      <c r="E17" s="37" t="s">
        <v>593</v>
      </c>
      <c r="F17" s="37" t="s">
        <v>594</v>
      </c>
      <c r="G17" s="37" t="s">
        <v>595</v>
      </c>
      <c r="H17" s="37" t="s">
        <v>596</v>
      </c>
      <c r="I17" s="37" t="s">
        <v>597</v>
      </c>
      <c r="J17" s="37" t="s">
        <v>349</v>
      </c>
    </row>
    <row r="18" spans="1:10" s="7" customFormat="1" ht="13.5" customHeight="1">
      <c r="A18" s="35">
        <v>1</v>
      </c>
      <c r="B18" s="36">
        <v>2</v>
      </c>
      <c r="C18" s="36">
        <v>3</v>
      </c>
      <c r="D18" s="35">
        <v>4</v>
      </c>
      <c r="E18" s="36">
        <v>5</v>
      </c>
      <c r="F18" s="36">
        <v>6</v>
      </c>
      <c r="G18" s="35">
        <v>7</v>
      </c>
      <c r="H18" s="36">
        <v>8</v>
      </c>
      <c r="I18" s="36">
        <v>9</v>
      </c>
      <c r="J18" s="35">
        <v>10</v>
      </c>
    </row>
    <row r="19" spans="1:10" s="7" customFormat="1" ht="29.25" customHeight="1">
      <c r="A19" s="34" t="s">
        <v>598</v>
      </c>
      <c r="B19" s="33"/>
      <c r="C19" s="33"/>
      <c r="D19" s="33"/>
      <c r="E19" s="33"/>
      <c r="F19" s="33"/>
      <c r="G19" s="33"/>
      <c r="H19" s="33"/>
      <c r="I19" s="33"/>
      <c r="J19" s="32"/>
    </row>
    <row r="20" spans="1:10" s="7" customFormat="1" ht="15.6" customHeight="1">
      <c r="A20" s="23" t="s">
        <v>599</v>
      </c>
      <c r="B20" s="22"/>
      <c r="C20" s="22"/>
      <c r="D20" s="22"/>
      <c r="E20" s="22"/>
      <c r="F20" s="22"/>
      <c r="G20" s="22"/>
      <c r="H20" s="22"/>
      <c r="I20" s="22"/>
      <c r="J20" s="21"/>
    </row>
    <row r="21" spans="1:10" s="13" customFormat="1" ht="15.75" customHeight="1">
      <c r="A21" s="20" t="s">
        <v>600</v>
      </c>
      <c r="B21" s="18">
        <v>138</v>
      </c>
      <c r="C21" s="18">
        <v>3484173.6500000004</v>
      </c>
      <c r="D21" s="18">
        <v>576587.84000000008</v>
      </c>
      <c r="E21" s="18">
        <v>28747.5</v>
      </c>
      <c r="F21" s="18">
        <v>204200.22</v>
      </c>
      <c r="G21" s="18">
        <v>4872.13</v>
      </c>
      <c r="H21" s="18">
        <v>501740.72</v>
      </c>
      <c r="I21" s="18">
        <v>496825.3</v>
      </c>
      <c r="J21" s="24">
        <f>C21+D21+E21+F21+G21+H21+I21</f>
        <v>5297147.3599999994</v>
      </c>
    </row>
    <row r="22" spans="1:10" s="7" customFormat="1" ht="15.6" customHeight="1">
      <c r="A22" s="23" t="s">
        <v>601</v>
      </c>
      <c r="B22" s="22"/>
      <c r="C22" s="29"/>
      <c r="D22" s="29"/>
      <c r="E22" s="29"/>
      <c r="F22" s="29"/>
      <c r="G22" s="29"/>
      <c r="H22" s="29"/>
      <c r="I22" s="29"/>
      <c r="J22" s="31"/>
    </row>
    <row r="23" spans="1:10" s="7" customFormat="1" ht="15.6" customHeight="1">
      <c r="A23" s="23" t="s">
        <v>602</v>
      </c>
      <c r="B23" s="22"/>
      <c r="C23" s="22"/>
      <c r="D23" s="22"/>
      <c r="E23" s="22"/>
      <c r="F23" s="22"/>
      <c r="G23" s="22" t="s">
        <v>603</v>
      </c>
      <c r="H23" s="22"/>
      <c r="I23" s="22"/>
      <c r="J23" s="21"/>
    </row>
    <row r="24" spans="1:10" s="7" customFormat="1" ht="15.6" customHeight="1">
      <c r="A24" s="23" t="s">
        <v>604</v>
      </c>
      <c r="B24" s="22" t="s">
        <v>603</v>
      </c>
      <c r="C24" s="22" t="s">
        <v>603</v>
      </c>
      <c r="D24" s="30" t="s">
        <v>603</v>
      </c>
      <c r="E24" s="22" t="s">
        <v>603</v>
      </c>
      <c r="F24" s="22" t="s">
        <v>603</v>
      </c>
      <c r="G24" s="22" t="s">
        <v>603</v>
      </c>
      <c r="H24" s="22" t="s">
        <v>603</v>
      </c>
      <c r="I24" s="22" t="s">
        <v>603</v>
      </c>
      <c r="J24" s="27" t="s">
        <v>603</v>
      </c>
    </row>
    <row r="25" spans="1:10" s="7" customFormat="1" ht="15.6" customHeight="1">
      <c r="A25" s="23" t="s">
        <v>605</v>
      </c>
      <c r="B25" s="22"/>
      <c r="C25" s="22"/>
      <c r="D25" s="22" t="s">
        <v>603</v>
      </c>
      <c r="E25" s="22"/>
      <c r="F25" s="22"/>
      <c r="G25" s="22" t="s">
        <v>603</v>
      </c>
      <c r="H25" s="22"/>
      <c r="I25" s="22"/>
      <c r="J25" s="21"/>
    </row>
    <row r="26" spans="1:10" s="7" customFormat="1" ht="15.6" customHeight="1">
      <c r="A26" s="23" t="s">
        <v>606</v>
      </c>
      <c r="B26" s="22"/>
      <c r="C26" s="22"/>
      <c r="D26" s="22" t="s">
        <v>603</v>
      </c>
      <c r="E26" s="22"/>
      <c r="F26" s="22"/>
      <c r="G26" s="22" t="s">
        <v>603</v>
      </c>
      <c r="H26" s="22"/>
      <c r="I26" s="22"/>
      <c r="J26" s="21"/>
    </row>
    <row r="27" spans="1:10" s="7" customFormat="1" ht="15.6" customHeight="1">
      <c r="A27" s="23" t="s">
        <v>607</v>
      </c>
      <c r="B27" s="22"/>
      <c r="C27" s="22"/>
      <c r="D27" s="22" t="s">
        <v>603</v>
      </c>
      <c r="E27" s="22"/>
      <c r="F27" s="22"/>
      <c r="G27" s="22" t="s">
        <v>603</v>
      </c>
      <c r="H27" s="22"/>
      <c r="I27" s="22"/>
      <c r="J27" s="21"/>
    </row>
    <row r="28" spans="1:10" s="13" customFormat="1" ht="28.95" customHeight="1">
      <c r="A28" s="20" t="s">
        <v>608</v>
      </c>
      <c r="B28" s="18">
        <v>302</v>
      </c>
      <c r="C28" s="18">
        <v>5249817.99</v>
      </c>
      <c r="D28" s="18">
        <v>0</v>
      </c>
      <c r="E28" s="18">
        <v>1214809.2</v>
      </c>
      <c r="F28" s="18">
        <v>315517.10000000003</v>
      </c>
      <c r="G28" s="18">
        <v>343.9</v>
      </c>
      <c r="H28" s="18">
        <v>379221.01</v>
      </c>
      <c r="I28" s="18">
        <v>648480.99</v>
      </c>
      <c r="J28" s="24">
        <f>C28+E28+F28+H28+I28+G28</f>
        <v>7808190.1900000004</v>
      </c>
    </row>
    <row r="29" spans="1:10" s="7" customFormat="1" ht="15.6" customHeight="1">
      <c r="A29" s="23" t="s">
        <v>59</v>
      </c>
      <c r="B29" s="22" t="s">
        <v>603</v>
      </c>
      <c r="C29" s="22" t="s">
        <v>603</v>
      </c>
      <c r="D29" s="30" t="s">
        <v>603</v>
      </c>
      <c r="E29" s="22" t="s">
        <v>603</v>
      </c>
      <c r="F29" s="22" t="s">
        <v>603</v>
      </c>
      <c r="G29" s="22" t="s">
        <v>603</v>
      </c>
      <c r="H29" s="22" t="s">
        <v>603</v>
      </c>
      <c r="I29" s="22" t="s">
        <v>603</v>
      </c>
      <c r="J29" s="27" t="s">
        <v>603</v>
      </c>
    </row>
    <row r="30" spans="1:10" s="7" customFormat="1" ht="15.6" customHeight="1">
      <c r="A30" s="23" t="s">
        <v>609</v>
      </c>
      <c r="B30" s="22"/>
      <c r="C30" s="22"/>
      <c r="D30" s="22" t="s">
        <v>603</v>
      </c>
      <c r="E30" s="22"/>
      <c r="F30" s="22"/>
      <c r="G30" s="22"/>
      <c r="H30" s="22"/>
      <c r="I30" s="22"/>
      <c r="J30" s="21"/>
    </row>
    <row r="31" spans="1:10" s="7" customFormat="1" ht="35.25" customHeight="1">
      <c r="A31" s="23" t="s">
        <v>610</v>
      </c>
      <c r="B31" s="22">
        <v>1</v>
      </c>
      <c r="C31" s="29">
        <v>4380</v>
      </c>
      <c r="D31" s="22" t="s">
        <v>603</v>
      </c>
      <c r="E31" s="22" t="s">
        <v>603</v>
      </c>
      <c r="F31" s="22">
        <v>0</v>
      </c>
      <c r="G31" s="22">
        <v>0</v>
      </c>
      <c r="H31" s="22">
        <v>0</v>
      </c>
      <c r="I31" s="22">
        <v>3778.41</v>
      </c>
      <c r="J31" s="28">
        <f>+I31+C31</f>
        <v>8158.41</v>
      </c>
    </row>
    <row r="32" spans="1:10" s="7" customFormat="1" ht="42" customHeight="1">
      <c r="A32" s="23" t="s">
        <v>611</v>
      </c>
      <c r="B32" s="22"/>
      <c r="C32" s="22"/>
      <c r="D32" s="22" t="s">
        <v>603</v>
      </c>
      <c r="E32" s="22"/>
      <c r="F32" s="22"/>
      <c r="G32" s="22"/>
      <c r="H32" s="22"/>
      <c r="I32" s="22"/>
      <c r="J32" s="21"/>
    </row>
    <row r="33" spans="1:10" s="7" customFormat="1" ht="15.6" customHeight="1">
      <c r="A33" s="23" t="s">
        <v>612</v>
      </c>
      <c r="B33" s="22"/>
      <c r="C33" s="22"/>
      <c r="D33" s="22"/>
      <c r="E33" s="22"/>
      <c r="F33" s="22"/>
      <c r="G33" s="22"/>
      <c r="H33" s="22"/>
      <c r="I33" s="22"/>
      <c r="J33" s="27"/>
    </row>
    <row r="34" spans="1:10" s="13" customFormat="1" ht="22.5" customHeight="1">
      <c r="A34" s="20" t="s">
        <v>613</v>
      </c>
      <c r="B34" s="18">
        <f>B19+B20+B21+B23+B28</f>
        <v>440</v>
      </c>
      <c r="C34" s="19" t="s">
        <v>603</v>
      </c>
      <c r="D34" s="18" t="s">
        <v>603</v>
      </c>
      <c r="E34" s="18" t="s">
        <v>603</v>
      </c>
      <c r="F34" s="18" t="s">
        <v>603</v>
      </c>
      <c r="G34" s="18" t="s">
        <v>603</v>
      </c>
      <c r="H34" s="18" t="s">
        <v>603</v>
      </c>
      <c r="I34" s="18" t="s">
        <v>603</v>
      </c>
      <c r="J34" s="26" t="s">
        <v>603</v>
      </c>
    </row>
    <row r="35" spans="1:10" s="13" customFormat="1" ht="45" customHeight="1">
      <c r="A35" s="20" t="s">
        <v>614</v>
      </c>
      <c r="B35" s="18" t="s">
        <v>603</v>
      </c>
      <c r="C35" s="25">
        <f>C21+C28</f>
        <v>8733991.6400000006</v>
      </c>
      <c r="D35" s="25">
        <f>D21</f>
        <v>576587.84000000008</v>
      </c>
      <c r="E35" s="25">
        <f t="shared" ref="E35:J35" si="0">E21+E28</f>
        <v>1243556.7</v>
      </c>
      <c r="F35" s="25">
        <f t="shared" si="0"/>
        <v>519717.32000000007</v>
      </c>
      <c r="G35" s="25">
        <f t="shared" si="0"/>
        <v>5216.03</v>
      </c>
      <c r="H35" s="25">
        <f t="shared" si="0"/>
        <v>880961.73</v>
      </c>
      <c r="I35" s="25">
        <f t="shared" si="0"/>
        <v>1145306.29</v>
      </c>
      <c r="J35" s="24">
        <f t="shared" si="0"/>
        <v>13105337.550000001</v>
      </c>
    </row>
    <row r="36" spans="1:10" s="7" customFormat="1" ht="15.6" customHeight="1">
      <c r="A36" s="23" t="s">
        <v>615</v>
      </c>
      <c r="B36" s="22" t="s">
        <v>603</v>
      </c>
      <c r="C36" s="22" t="s">
        <v>603</v>
      </c>
      <c r="D36" s="22" t="s">
        <v>603</v>
      </c>
      <c r="E36" s="22" t="s">
        <v>603</v>
      </c>
      <c r="F36" s="22" t="s">
        <v>603</v>
      </c>
      <c r="G36" s="22" t="s">
        <v>603</v>
      </c>
      <c r="H36" s="22" t="s">
        <v>603</v>
      </c>
      <c r="I36" s="22" t="s">
        <v>603</v>
      </c>
      <c r="J36" s="21"/>
    </row>
    <row r="37" spans="1:10" s="13" customFormat="1" ht="38.25" customHeight="1">
      <c r="A37" s="20" t="s">
        <v>616</v>
      </c>
      <c r="B37" s="18" t="s">
        <v>603</v>
      </c>
      <c r="C37" s="19" t="s">
        <v>603</v>
      </c>
      <c r="D37" s="18" t="s">
        <v>603</v>
      </c>
      <c r="E37" s="18" t="s">
        <v>603</v>
      </c>
      <c r="F37" s="18" t="s">
        <v>603</v>
      </c>
      <c r="G37" s="18" t="s">
        <v>603</v>
      </c>
      <c r="H37" s="18" t="s">
        <v>603</v>
      </c>
      <c r="I37" s="18" t="s">
        <v>603</v>
      </c>
      <c r="J37" s="17">
        <v>0</v>
      </c>
    </row>
    <row r="38" spans="1:10" s="13" customFormat="1" ht="15.6" customHeight="1">
      <c r="A38" s="20" t="s">
        <v>617</v>
      </c>
      <c r="B38" s="18" t="s">
        <v>603</v>
      </c>
      <c r="C38" s="19" t="s">
        <v>603</v>
      </c>
      <c r="D38" s="18" t="s">
        <v>603</v>
      </c>
      <c r="E38" s="18" t="s">
        <v>603</v>
      </c>
      <c r="F38" s="18" t="s">
        <v>603</v>
      </c>
      <c r="G38" s="18" t="s">
        <v>603</v>
      </c>
      <c r="H38" s="18" t="s">
        <v>603</v>
      </c>
      <c r="I38" s="18" t="s">
        <v>603</v>
      </c>
      <c r="J38" s="17">
        <f>J35+J36+J37</f>
        <v>13105337.550000001</v>
      </c>
    </row>
    <row r="39" spans="1:10" s="13" customFormat="1" ht="27.75" customHeight="1">
      <c r="A39" s="16" t="s">
        <v>618</v>
      </c>
      <c r="B39" s="15">
        <v>1</v>
      </c>
      <c r="C39" s="15" t="s">
        <v>603</v>
      </c>
      <c r="D39" s="15" t="s">
        <v>603</v>
      </c>
      <c r="E39" s="15" t="s">
        <v>603</v>
      </c>
      <c r="F39" s="15" t="s">
        <v>603</v>
      </c>
      <c r="G39" s="15" t="s">
        <v>603</v>
      </c>
      <c r="H39" s="15" t="s">
        <v>603</v>
      </c>
      <c r="I39" s="15" t="s">
        <v>603</v>
      </c>
      <c r="J39" s="14" t="s">
        <v>603</v>
      </c>
    </row>
    <row r="40" spans="1:10" s="7" customFormat="1" ht="19.5" customHeight="1" outlineLevel="1">
      <c r="A40" s="982" t="s">
        <v>619</v>
      </c>
      <c r="B40" s="982"/>
      <c r="C40" s="982"/>
      <c r="D40" s="982"/>
      <c r="E40" s="982"/>
      <c r="F40" s="982"/>
      <c r="G40" s="982"/>
      <c r="H40" s="982"/>
      <c r="I40" s="982"/>
      <c r="J40" s="982"/>
    </row>
    <row r="41" spans="1:10" s="7" customFormat="1" ht="14.25" customHeight="1" outlineLevel="1">
      <c r="A41" s="982" t="s">
        <v>620</v>
      </c>
      <c r="B41" s="982"/>
      <c r="C41" s="982"/>
      <c r="D41" s="982"/>
      <c r="E41" s="982"/>
      <c r="F41" s="982"/>
      <c r="G41" s="982"/>
      <c r="H41" s="982"/>
      <c r="I41" s="982"/>
      <c r="J41" s="982"/>
    </row>
    <row r="42" spans="1:10" s="7" customFormat="1" ht="16.5" customHeight="1" outlineLevel="1">
      <c r="A42" s="982" t="s">
        <v>621</v>
      </c>
      <c r="B42" s="982"/>
      <c r="C42" s="982"/>
      <c r="D42" s="982"/>
      <c r="E42" s="982"/>
      <c r="F42" s="982"/>
      <c r="G42" s="982"/>
      <c r="H42" s="982"/>
      <c r="I42" s="982"/>
      <c r="J42" s="982"/>
    </row>
    <row r="43" spans="1:10" s="7" customFormat="1" ht="24.75" customHeight="1" outlineLevel="1">
      <c r="A43" s="982" t="s">
        <v>622</v>
      </c>
      <c r="B43" s="982"/>
      <c r="C43" s="982"/>
      <c r="D43" s="982"/>
      <c r="E43" s="982"/>
      <c r="F43" s="982"/>
      <c r="G43" s="982"/>
      <c r="H43" s="982"/>
      <c r="I43" s="982"/>
      <c r="J43" s="982"/>
    </row>
    <row r="44" spans="1:10" s="7" customFormat="1" ht="14.25" customHeight="1" outlineLevel="1">
      <c r="A44" s="982" t="s">
        <v>623</v>
      </c>
      <c r="B44" s="982"/>
      <c r="C44" s="982"/>
      <c r="D44" s="982"/>
      <c r="E44" s="982"/>
      <c r="F44" s="982"/>
      <c r="G44" s="982"/>
      <c r="H44" s="982"/>
      <c r="I44" s="982"/>
      <c r="J44" s="982"/>
    </row>
    <row r="45" spans="1:10" s="7" customFormat="1" ht="12.75" customHeight="1" outlineLevel="1">
      <c r="A45" s="982" t="s">
        <v>624</v>
      </c>
      <c r="B45" s="982"/>
      <c r="C45" s="982"/>
      <c r="D45" s="982"/>
      <c r="E45" s="982"/>
      <c r="F45" s="982"/>
      <c r="G45" s="982"/>
      <c r="H45" s="982"/>
      <c r="I45" s="982"/>
      <c r="J45" s="982"/>
    </row>
    <row r="46" spans="1:10" s="7" customFormat="1" ht="10.199999999999999" customHeight="1" outlineLevel="1">
      <c r="A46" s="982" t="s">
        <v>625</v>
      </c>
      <c r="B46" s="982"/>
      <c r="C46" s="982"/>
      <c r="D46" s="982"/>
      <c r="E46" s="982"/>
      <c r="F46" s="982"/>
      <c r="G46" s="982"/>
      <c r="H46" s="982"/>
      <c r="I46" s="982"/>
      <c r="J46" s="982"/>
    </row>
    <row r="47" spans="1:10" s="7" customFormat="1" ht="22.2" customHeight="1" outlineLevel="1">
      <c r="A47" s="982" t="s">
        <v>626</v>
      </c>
      <c r="B47" s="982"/>
      <c r="C47" s="982"/>
      <c r="D47" s="982"/>
      <c r="E47" s="982"/>
      <c r="F47" s="982"/>
      <c r="G47" s="982"/>
      <c r="H47" s="982"/>
      <c r="I47" s="982"/>
      <c r="J47" s="982"/>
    </row>
    <row r="48" spans="1:10" s="7" customFormat="1" ht="12" customHeight="1" outlineLevel="1">
      <c r="A48" s="975" t="s">
        <v>627</v>
      </c>
      <c r="B48" s="975"/>
      <c r="C48" s="975"/>
      <c r="D48" s="975"/>
      <c r="E48" s="975"/>
      <c r="F48" s="975"/>
      <c r="G48" s="975"/>
      <c r="H48" s="975"/>
      <c r="I48" s="975"/>
      <c r="J48" s="975"/>
    </row>
    <row r="49" spans="1:10" ht="15" customHeight="1" outlineLevel="1">
      <c r="A49" s="995" t="s">
        <v>628</v>
      </c>
      <c r="B49" s="995"/>
      <c r="C49" s="995"/>
      <c r="D49" s="995"/>
      <c r="E49" s="995"/>
      <c r="F49" s="995"/>
      <c r="G49" s="995"/>
      <c r="H49" s="995"/>
      <c r="I49" s="995"/>
      <c r="J49" s="995"/>
    </row>
    <row r="50" spans="1:10" s="10" customFormat="1" ht="13.95" customHeight="1">
      <c r="A50" s="12" t="s">
        <v>99</v>
      </c>
      <c r="B50" s="12"/>
      <c r="C50" s="11"/>
      <c r="E50" s="993" t="s">
        <v>100</v>
      </c>
      <c r="F50" s="993"/>
      <c r="G50" s="993"/>
      <c r="H50" s="993"/>
      <c r="I50" s="993"/>
      <c r="J50" s="993"/>
    </row>
    <row r="51" spans="1:10" s="7" customFormat="1" ht="11.25" customHeight="1">
      <c r="A51" s="9"/>
      <c r="C51" s="8" t="s">
        <v>167</v>
      </c>
      <c r="E51" s="994" t="s">
        <v>629</v>
      </c>
      <c r="F51" s="994"/>
      <c r="G51" s="994"/>
      <c r="H51" s="994"/>
      <c r="I51" s="994"/>
      <c r="J51" s="994"/>
    </row>
    <row r="52" spans="1:10" s="7" customFormat="1" ht="9" customHeight="1">
      <c r="A52" s="996"/>
      <c r="B52" s="996"/>
    </row>
    <row r="53" spans="1:10" s="10" customFormat="1" ht="13.5" customHeight="1">
      <c r="A53" s="992" t="s">
        <v>168</v>
      </c>
      <c r="B53" s="992"/>
      <c r="C53" s="11"/>
      <c r="E53" s="993" t="s">
        <v>103</v>
      </c>
      <c r="F53" s="993"/>
      <c r="G53" s="993"/>
      <c r="H53" s="993"/>
      <c r="I53" s="993"/>
      <c r="J53" s="993"/>
    </row>
    <row r="54" spans="1:10" s="7" customFormat="1" ht="11.25" customHeight="1">
      <c r="A54" s="9"/>
      <c r="C54" s="8" t="s">
        <v>167</v>
      </c>
      <c r="E54" s="994" t="s">
        <v>629</v>
      </c>
      <c r="F54" s="994"/>
      <c r="G54" s="994"/>
      <c r="H54" s="994"/>
      <c r="I54" s="994"/>
      <c r="J54" s="994"/>
    </row>
  </sheetData>
  <protectedRanges>
    <protectedRange sqref="A53 E53:F53" name="Range74"/>
  </protectedRanges>
  <mergeCells count="33">
    <mergeCell ref="A53:B53"/>
    <mergeCell ref="E53:J53"/>
    <mergeCell ref="E54:J54"/>
    <mergeCell ref="A47:J47"/>
    <mergeCell ref="A48:J48"/>
    <mergeCell ref="A49:J49"/>
    <mergeCell ref="E50:J50"/>
    <mergeCell ref="E51:J51"/>
    <mergeCell ref="A52:B52"/>
    <mergeCell ref="A12:B12"/>
    <mergeCell ref="G12:H12"/>
    <mergeCell ref="A46:J46"/>
    <mergeCell ref="A13:B13"/>
    <mergeCell ref="G13:H13"/>
    <mergeCell ref="A16:A17"/>
    <mergeCell ref="B16:B17"/>
    <mergeCell ref="C16:J16"/>
    <mergeCell ref="A40:J40"/>
    <mergeCell ref="A41:J41"/>
    <mergeCell ref="I12:J12"/>
    <mergeCell ref="A42:J42"/>
    <mergeCell ref="A43:J43"/>
    <mergeCell ref="A44:J44"/>
    <mergeCell ref="A45:J45"/>
    <mergeCell ref="A7:J7"/>
    <mergeCell ref="C8:F8"/>
    <mergeCell ref="C9:F9"/>
    <mergeCell ref="C10:E10"/>
    <mergeCell ref="F1:J1"/>
    <mergeCell ref="A2:J2"/>
    <mergeCell ref="B3:F3"/>
    <mergeCell ref="A5:J5"/>
    <mergeCell ref="A6:J6"/>
  </mergeCells>
  <pageMargins left="0.70866141732283472" right="0.70866141732283472" top="0.74803149606299213" bottom="0.74803149606299213" header="0.31496062992125984" footer="0.31496062992125984"/>
  <pageSetup paperSize="9" scale="70" firstPageNumber="29" orientation="landscape"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11</vt:i4>
      </vt:variant>
      <vt:variant>
        <vt:lpstr>Įvardytieji diapazonai</vt:lpstr>
      </vt:variant>
      <vt:variant>
        <vt:i4>9</vt:i4>
      </vt:variant>
    </vt:vector>
  </HeadingPairs>
  <TitlesOfParts>
    <vt:vector size="20" baseType="lpstr">
      <vt:lpstr>Titulinis</vt:lpstr>
      <vt:lpstr>Turinys</vt:lpstr>
      <vt:lpstr>1-PSDF</vt:lpstr>
      <vt:lpstr>1-PSDF-P</vt:lpstr>
      <vt:lpstr>1-PSDF-I</vt:lpstr>
      <vt:lpstr>1-PSDF-I-01</vt:lpstr>
      <vt:lpstr>1-PSDF-R </vt:lpstr>
      <vt:lpstr>Forma NR-2</vt:lpstr>
      <vt:lpstr>Forma BV-2</vt:lpstr>
      <vt:lpstr>DU pažyma</vt:lpstr>
      <vt:lpstr>Lapas1</vt:lpstr>
      <vt:lpstr>'1-PSDF'!Print_Area</vt:lpstr>
      <vt:lpstr>'1-PSDF-I'!Print_Area</vt:lpstr>
      <vt:lpstr>'1-PSDF-I-01'!Print_Area</vt:lpstr>
      <vt:lpstr>'1-PSDF-R '!Print_Area</vt:lpstr>
      <vt:lpstr>Titulinis!Print_Area</vt:lpstr>
      <vt:lpstr>Turinys!Print_Area</vt:lpstr>
      <vt:lpstr>'1-PSDF-I'!Print_Titles</vt:lpstr>
      <vt:lpstr>'1-PSDF-I-01'!Print_Titles</vt:lpstr>
      <vt:lpstr>'1-PSDF-R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Donata Šugalskienė</dc:creator>
  <cp:keywords/>
  <dc:description/>
  <cp:lastModifiedBy>Donata Šugalskienė</cp:lastModifiedBy>
  <cp:revision/>
  <cp:lastPrinted>2023-05-26T08:26:37Z</cp:lastPrinted>
  <dcterms:created xsi:type="dcterms:W3CDTF">2015-06-05T18:19:34Z</dcterms:created>
  <dcterms:modified xsi:type="dcterms:W3CDTF">2023-05-26T08:26:58Z</dcterms:modified>
  <cp:category/>
  <cp:contentStatus/>
</cp:coreProperties>
</file>