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FB6B722E-B987-48F6-84C2-73B06B2838F4}" xr6:coauthVersionLast="47" xr6:coauthVersionMax="47" xr10:uidLastSave="{00000000-0000-0000-0000-000000000000}"/>
  <bookViews>
    <workbookView xWindow="-110" yWindow="-110" windowWidth="19420" windowHeight="10420" firstSheet="1"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1" l="1"/>
  <c r="C20" i="11"/>
  <c r="C27" i="11"/>
  <c r="C28" i="11" s="1"/>
  <c r="I15" i="10" s="1"/>
  <c r="A23" i="11"/>
  <c r="A22" i="11"/>
  <c r="A15" i="11"/>
  <c r="A14" i="11"/>
  <c r="A21" i="12"/>
  <c r="A20" i="12"/>
  <c r="A15" i="12"/>
  <c r="A14" i="12"/>
  <c r="E25" i="12"/>
  <c r="E19" i="12"/>
  <c r="E23" i="12"/>
  <c r="E24" i="12" s="1"/>
  <c r="E22" i="12"/>
  <c r="A17" i="14"/>
  <c r="A16" i="14"/>
  <c r="A13" i="14"/>
  <c r="A12" i="14"/>
  <c r="D13" i="14"/>
  <c r="D14" i="14" s="1"/>
  <c r="D15" i="14" s="1"/>
  <c r="G12" i="10" s="1"/>
  <c r="F15" i="10"/>
  <c r="G22" i="15"/>
  <c r="A19" i="15"/>
  <c r="A18" i="15"/>
  <c r="G20" i="15"/>
  <c r="G21" i="15" s="1"/>
  <c r="G45" i="15"/>
  <c r="D17" i="14"/>
  <c r="A13" i="15"/>
  <c r="G15" i="15"/>
  <c r="A32" i="12"/>
  <c r="C33" i="11"/>
  <c r="I18" i="10" s="1"/>
  <c r="I12" i="10" l="1"/>
  <c r="G53" i="15"/>
  <c r="G50" i="15"/>
  <c r="G34" i="15"/>
  <c r="G30" i="15"/>
  <c r="G25" i="15"/>
  <c r="G6" i="15" l="1"/>
  <c r="A64" i="11"/>
  <c r="A60" i="11"/>
  <c r="C63" i="11"/>
  <c r="A59" i="11"/>
  <c r="A54" i="11"/>
  <c r="A50" i="11"/>
  <c r="A49" i="11"/>
  <c r="C67" i="11"/>
  <c r="I35" i="10" s="1"/>
  <c r="C57" i="11"/>
  <c r="I31" i="10" s="1"/>
  <c r="C53" i="11"/>
  <c r="C48" i="11"/>
  <c r="I27" i="10" s="1"/>
  <c r="A45" i="11"/>
  <c r="A44" i="11"/>
  <c r="A40" i="11"/>
  <c r="A39" i="11"/>
  <c r="C43" i="11"/>
  <c r="A35" i="11"/>
  <c r="A34" i="11"/>
  <c r="A30" i="11"/>
  <c r="A29" i="11"/>
  <c r="C38" i="11"/>
  <c r="I21" i="10" s="1"/>
  <c r="A5" i="11"/>
  <c r="A4" i="11"/>
  <c r="C8" i="11"/>
  <c r="A62" i="12"/>
  <c r="A58" i="12"/>
  <c r="A57" i="12"/>
  <c r="A52" i="12"/>
  <c r="A48" i="12"/>
  <c r="A47" i="12"/>
  <c r="E64" i="12"/>
  <c r="E63" i="12"/>
  <c r="E60" i="12"/>
  <c r="E59" i="12"/>
  <c r="E54" i="12"/>
  <c r="E53" i="12"/>
  <c r="E50" i="12"/>
  <c r="E49" i="12"/>
  <c r="A43" i="12"/>
  <c r="A42" i="12"/>
  <c r="E45" i="12"/>
  <c r="E44" i="12"/>
  <c r="A38" i="12"/>
  <c r="A37" i="12"/>
  <c r="A33" i="12"/>
  <c r="E35" i="12"/>
  <c r="E34" i="12"/>
  <c r="A27" i="12"/>
  <c r="A26" i="12"/>
  <c r="E40" i="12"/>
  <c r="E39" i="12"/>
  <c r="E29" i="12"/>
  <c r="E28" i="12"/>
  <c r="H15" i="10" s="1"/>
  <c r="E17" i="12"/>
  <c r="E16" i="12"/>
  <c r="A5" i="12"/>
  <c r="A4" i="12"/>
  <c r="E7" i="12"/>
  <c r="E6" i="12"/>
  <c r="A42" i="14"/>
  <c r="A40" i="14"/>
  <c r="A39" i="14"/>
  <c r="A36" i="14"/>
  <c r="A34" i="14"/>
  <c r="A33" i="14"/>
  <c r="D42" i="14"/>
  <c r="D43" i="14" s="1"/>
  <c r="G35" i="10" s="1"/>
  <c r="D40" i="14"/>
  <c r="D36" i="14"/>
  <c r="D37" i="14" s="1"/>
  <c r="G31" i="10" s="1"/>
  <c r="D34" i="14"/>
  <c r="D35" i="14" s="1"/>
  <c r="A31" i="14"/>
  <c r="A30" i="14"/>
  <c r="A28" i="14"/>
  <c r="A27" i="14"/>
  <c r="D31" i="14"/>
  <c r="D28" i="14"/>
  <c r="D29" i="14" s="1"/>
  <c r="G24" i="10" s="1"/>
  <c r="A25" i="14"/>
  <c r="D25" i="14"/>
  <c r="D26" i="14" s="1"/>
  <c r="G21" i="10" s="1"/>
  <c r="A24" i="14"/>
  <c r="A21" i="14"/>
  <c r="A20" i="14"/>
  <c r="D21" i="14"/>
  <c r="D22" i="14" s="1"/>
  <c r="D18" i="14"/>
  <c r="D19" i="14" s="1"/>
  <c r="G15" i="10" s="1"/>
  <c r="A5" i="14"/>
  <c r="A4" i="14"/>
  <c r="D5" i="14"/>
  <c r="D6" i="14" s="1"/>
  <c r="D32" i="14" l="1"/>
  <c r="G27" i="10" s="1"/>
  <c r="J15" i="10"/>
  <c r="K15" i="10" s="1"/>
  <c r="L16" i="10" s="1"/>
  <c r="I34" i="10"/>
  <c r="C68" i="11"/>
  <c r="I7" i="10"/>
  <c r="I24" i="10"/>
  <c r="I30" i="10"/>
  <c r="C58" i="11"/>
  <c r="E46" i="12"/>
  <c r="H27" i="10" s="1"/>
  <c r="D38" i="14"/>
  <c r="G30" i="10"/>
  <c r="D41" i="14"/>
  <c r="D44" i="14" s="1"/>
  <c r="G34" i="10"/>
  <c r="G7" i="10"/>
  <c r="D23" i="14"/>
  <c r="G18" i="10"/>
  <c r="E55" i="12"/>
  <c r="H31" i="10" s="1"/>
  <c r="E61" i="12"/>
  <c r="H34" i="10" s="1"/>
  <c r="E51" i="12"/>
  <c r="E65" i="12"/>
  <c r="H35" i="10" s="1"/>
  <c r="E36" i="12"/>
  <c r="H21" i="10" s="1"/>
  <c r="E41" i="12"/>
  <c r="E18" i="12"/>
  <c r="E30" i="12"/>
  <c r="E8" i="12"/>
  <c r="H7" i="10" s="1"/>
  <c r="H12" i="10" l="1"/>
  <c r="E56" i="12"/>
  <c r="H30" i="10"/>
  <c r="H24" i="10"/>
  <c r="E66" i="12"/>
  <c r="H18" i="10"/>
  <c r="E31" i="12"/>
  <c r="A52" i="15"/>
  <c r="A49" i="15"/>
  <c r="A48" i="15"/>
  <c r="A44" i="15"/>
  <c r="A41" i="15"/>
  <c r="A40" i="15"/>
  <c r="G54" i="15"/>
  <c r="F35" i="10" s="1"/>
  <c r="G51" i="15"/>
  <c r="G46" i="15"/>
  <c r="F31" i="10" s="1"/>
  <c r="G42" i="15"/>
  <c r="G43" i="15" s="1"/>
  <c r="F30" i="10" s="1"/>
  <c r="A37" i="15"/>
  <c r="A36" i="15"/>
  <c r="A33" i="15"/>
  <c r="A32" i="15"/>
  <c r="G38" i="15"/>
  <c r="G39" i="15" s="1"/>
  <c r="F27" i="10" s="1"/>
  <c r="G35" i="15"/>
  <c r="A29" i="15"/>
  <c r="A28" i="15"/>
  <c r="A24" i="15"/>
  <c r="A23" i="15"/>
  <c r="A14" i="15"/>
  <c r="G31" i="15"/>
  <c r="F21" i="10" s="1"/>
  <c r="G26" i="15"/>
  <c r="G27" i="15" s="1"/>
  <c r="F18" i="10" s="1"/>
  <c r="G16" i="15"/>
  <c r="G17" i="15" s="1"/>
  <c r="A5" i="15"/>
  <c r="G7" i="15"/>
  <c r="F7" i="10" s="1"/>
  <c r="A4" i="15"/>
  <c r="F12" i="10" l="1"/>
  <c r="J30" i="10"/>
  <c r="K30" i="10" s="1"/>
  <c r="J31" i="10"/>
  <c r="K31" i="10" s="1"/>
  <c r="G55" i="15"/>
  <c r="F34" i="10"/>
  <c r="J34" i="10" s="1"/>
  <c r="F24" i="10"/>
  <c r="J24" i="10" s="1"/>
  <c r="J18" i="10"/>
  <c r="K18" i="10" s="1"/>
  <c r="L19" i="10" s="1"/>
  <c r="G47" i="15"/>
  <c r="L32" i="10" l="1"/>
  <c r="J35" i="10"/>
  <c r="K35" i="10" s="1"/>
  <c r="K34" i="10"/>
  <c r="L36" i="10" l="1"/>
  <c r="K24" i="10"/>
  <c r="L25" i="10" s="1"/>
  <c r="J27" i="10"/>
  <c r="K27" i="10" s="1"/>
  <c r="L28" i="10" s="1"/>
  <c r="J21" i="10"/>
  <c r="K21" i="10" s="1"/>
  <c r="L22" i="10" s="1"/>
  <c r="E44" i="10" l="1"/>
  <c r="J7" i="10"/>
  <c r="K7" i="10" s="1"/>
  <c r="L8" i="10" l="1"/>
  <c r="J12" i="10"/>
  <c r="K12" i="10" s="1"/>
  <c r="L13" i="10" s="1"/>
  <c r="L9" i="10" l="1"/>
  <c r="D43" i="10"/>
  <c r="F43" i="10" s="1"/>
  <c r="D44" i="10"/>
  <c r="F44" i="10" s="1"/>
  <c r="L38" i="10"/>
  <c r="L39" i="10" s="1"/>
</calcChain>
</file>

<file path=xl/sharedStrings.xml><?xml version="1.0" encoding="utf-8"?>
<sst xmlns="http://schemas.openxmlformats.org/spreadsheetml/2006/main" count="265" uniqueCount="191">
  <si>
    <t>Eil. Nr. </t>
  </si>
  <si>
    <t>Tikslinė grupė (T) (ūkio subjektų skaičius, vnt.)</t>
  </si>
  <si>
    <t>Išlaidos darbuotojams (D), Eur</t>
  </si>
  <si>
    <t>Išlaidos investicijoms (I), Eur</t>
  </si>
  <si>
    <t>Išlaidos medžiagoms (M), Eur</t>
  </si>
  <si>
    <t>1.1.1.</t>
  </si>
  <si>
    <t xml:space="preserve">Darbuotojas </t>
  </si>
  <si>
    <t>Darbuotojų skaičius, vnt.</t>
  </si>
  <si>
    <t>Veiksmo atlikimo dažnis per metus</t>
  </si>
  <si>
    <t>A1.1</t>
  </si>
  <si>
    <t>A1.2</t>
  </si>
  <si>
    <t>A2.1</t>
  </si>
  <si>
    <t>A2.2</t>
  </si>
  <si>
    <t>B1.1</t>
  </si>
  <si>
    <t>B1.2</t>
  </si>
  <si>
    <t>Objektas</t>
  </si>
  <si>
    <t>Iš viso išlaidų investicijoms pagal įpareigojimą A</t>
  </si>
  <si>
    <t>Iš viso išlaidų medžiagoms pagal veiksmą A2</t>
  </si>
  <si>
    <t>Iš viso išlaidų medžiagoms pagal įpareigojimą A</t>
  </si>
  <si>
    <t>Iš viso išlaidų medžiagoms pagal veiksmą B1</t>
  </si>
  <si>
    <t>Iš viso išlaidų medžiagoms pagal įpareigojimą B</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</si>
  <si>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</si>
  <si>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</si>
  <si>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</si>
  <si>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</si>
  <si>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B</t>
  </si>
  <si>
    <t>2.</t>
  </si>
  <si>
    <t>2.1. </t>
  </si>
  <si>
    <t>2.1.1.</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</si>
  <si>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</si>
  <si>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</si>
  <si>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</si>
  <si>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</si>
  <si>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</si>
  <si>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</si>
  <si>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</si>
  <si>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</si>
  <si>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</si>
  <si>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</si>
  <si>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</si>
  <si>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</si>
  <si>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</si>
  <si>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</si>
  <si>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</si>
  <si>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</si>
  <si>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</si>
  <si>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</si>
  <si>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</si>
  <si>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</si>
  <si>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</si>
  <si>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</si>
  <si>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</si>
  <si>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veiksmui B1,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</si>
  <si>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</si>
  <si>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</si>
  <si>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</si>
  <si>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</si>
  <si>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</si>
  <si>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</si>
  <si>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</si>
  <si>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</si>
  <si>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</si>
  <si>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</si>
  <si>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</si>
  <si>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Nacionalinė</t>
  </si>
  <si>
    <t>1.</t>
  </si>
  <si>
    <t>1.1.</t>
  </si>
  <si>
    <t>Iš viso prisitaikymo išlaidų pagal įpareigojimą G</t>
  </si>
  <si>
    <t>naudoti navigacijos įrenginį</t>
  </si>
  <si>
    <t>išduoti keleiviui pinigų priėmimo arba kasos aparato kvitą, kuriame taip pat nurodoma kelionės pradžios ir pabaigos laikas ir nuvažiuotas atstumas</t>
  </si>
  <si>
    <t>saugoti dokumentus apie kelionės kainą</t>
  </si>
  <si>
    <t>dokumentus apie kelionės kainą pateikti teisėsaugos ar valstybinę kelių transporto priežiūrą atliekančioms institucijoms pareikalavus</t>
  </si>
  <si>
    <t>pasikeitus leidime nurodytai informacijai informuoti Transporto saugos administraciją</t>
  </si>
  <si>
    <t>2.5.1.</t>
  </si>
  <si>
    <t>2.6.1.</t>
  </si>
  <si>
    <t>2.7.1.</t>
  </si>
  <si>
    <t>2.8.1.</t>
  </si>
  <si>
    <t>2.8.2.</t>
  </si>
  <si>
    <t>Vairuotojas</t>
  </si>
  <si>
    <t>Iš viso išlaidų investicijoms pagal veiksmą A3</t>
  </si>
  <si>
    <t>Taksi dispečeris</t>
  </si>
  <si>
    <t>Iš viso išlaidų investicijoms pagal veiksmą B1</t>
  </si>
  <si>
    <t>Iš viso išlaidų investicijoms pagal įpareigojimą B</t>
  </si>
  <si>
    <t>Iš viso išlaidų investicijoms pagal veiksmą G1</t>
  </si>
  <si>
    <t>informacinės sistemos modifikavimas</t>
  </si>
  <si>
    <t>navigacijos įrenginio įsigijimas</t>
  </si>
  <si>
    <t>kasos aparato įsigijimas</t>
  </si>
  <si>
    <t>Iš viso išlaidų medžiagoms pagal veiksmą G1</t>
  </si>
  <si>
    <t>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t>
  </si>
  <si>
    <t>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t>
  </si>
  <si>
    <t>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t>
  </si>
  <si>
    <t>pateikti atvyksiančio taksi vairuotojo vardą ir pavardę ir pateikti būsimos kelionės tarifus</t>
  </si>
  <si>
    <t>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t>
  </si>
  <si>
    <t>teorijos egzaminas Regitroje</t>
  </si>
  <si>
    <t>praktikos egzaminas Regitroje B kat.</t>
  </si>
  <si>
    <t>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t>
  </si>
  <si>
    <t>nurodyti keleivių vežimo organizatoriui savo sąskaitos numerį ir pateikti tai įrodantį dokumentą – banko išrašą</t>
  </si>
  <si>
    <t>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t>
  </si>
  <si>
    <t>2.2. </t>
  </si>
  <si>
    <t>2.2.1.</t>
  </si>
  <si>
    <t>2.3.1.</t>
  </si>
  <si>
    <t>2.4.1.</t>
  </si>
  <si>
    <t>2.6.</t>
  </si>
  <si>
    <t>2.7.</t>
  </si>
  <si>
    <t>2.8.</t>
  </si>
  <si>
    <t>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t>
  </si>
  <si>
    <t>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t>
  </si>
  <si>
    <t>Iš viso išlaidų investicijoms pagal veiksmą A</t>
  </si>
  <si>
    <t>Iš viso išlaidų medžiagoms pagal veiksmą A</t>
  </si>
  <si>
    <t>Iš viso išlaidų iš išorės įsigyjamoms paslaugoms (darbams) pagal veiksmą A</t>
  </si>
  <si>
    <t>esamiems leidimų turėtojams užsieniečiams pasikeisti vairuotojo pažymėjimą į išduotą Europos Sąjungos ar Europos ekonominės erdvės šalyje, Jungtinėje Karalystėje, Šveicarijos Konfederacijoje arba Ukrainoje</t>
  </si>
  <si>
    <t>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t>
  </si>
  <si>
    <t>Iš viso išlaidų iš išorės įsigyjamoms paslaugoms (darbams) pagal įpareigojimą A1</t>
  </si>
  <si>
    <t>Iš viso išlaidų iš išorės įsigyjamoms paslaugoms (darbams) pagal įpareigojimą A2</t>
  </si>
  <si>
    <t>kursai (teorija+vairavimo pamokos)</t>
  </si>
  <si>
    <t>Iš viso prisitaikymo išlaidų pagal įpareigojimą C</t>
  </si>
  <si>
    <t>Iš viso D išlaidų veiksmui C, Eur</t>
  </si>
  <si>
    <t>Iš viso išlaidų investicijoms pagal veiksmą C</t>
  </si>
  <si>
    <t>Iš viso išlaidų medžiagoms pagal veiksmą C</t>
  </si>
  <si>
    <t>C2.1</t>
  </si>
  <si>
    <t>C2.2</t>
  </si>
  <si>
    <t>Iš viso išlaidų iš išorės įsigyjamoms paslaugoms (darbams) pagal veiksmą C</t>
  </si>
  <si>
    <t>Iš viso išlaidų medžiagoms pagal veiksmą D</t>
  </si>
  <si>
    <t>Iš viso išlaidų iš išorės įsigyjamoms paslaugoms (darbams) pagal veiksmą D</t>
  </si>
  <si>
    <t>D1.1</t>
  </si>
  <si>
    <t>D1.2</t>
  </si>
  <si>
    <t>Iš viso prisitaikymo išlaidų pagal įpareigojimą D</t>
  </si>
  <si>
    <t>18(1) straipsnio 9 dalis. „Taksi dispečerinė užsakymo metu keleiviui privalo pateikti:
1) atvyksiančio lengvojo automobilio taksi vairuotojo vardą ir pavardę;
2) atvyksiančio lengvojo automobilio taksi valstybinį numerį;
3) būsimos kelionės tarifus.“</t>
  </si>
  <si>
    <t>Iš viso prisitaikymo išlaidų pagal įpareigojimą E</t>
  </si>
  <si>
    <t>Iš viso D išlaidų veiksmui D, Eur</t>
  </si>
  <si>
    <t>Iš viso D išlaidų veiksmui E, Eur</t>
  </si>
  <si>
    <t>Iš viso D išlaidų pagal įpareigojimą F, Eur</t>
  </si>
  <si>
    <t>Iš viso D išlaidų veiksmui F1, Eur</t>
  </si>
  <si>
    <t>Iš viso D išlaidų veiksmui F2, Eur</t>
  </si>
  <si>
    <t>Iš viso išlaidų investicijoms pagal veiksmą D</t>
  </si>
  <si>
    <t>Iš viso išlaidų investicijoms pagal veiksmą E</t>
  </si>
  <si>
    <t>E1.1</t>
  </si>
  <si>
    <t>Iš viso išlaidų medžiagoms pagal veiksmą E</t>
  </si>
  <si>
    <t>Iš viso išlaidų iš išorės įsigyjamoms paslaugoms (darbams) pagal veiksmą E</t>
  </si>
  <si>
    <t>Iš viso prisitaikymo išlaidų pagal įpareigojimą F</t>
  </si>
  <si>
    <t>Iš viso išlaidų investicijoms pagal veiksmą F1</t>
  </si>
  <si>
    <t>Iš viso išlaidų investicijoms pagal veiksmą F2</t>
  </si>
  <si>
    <t>Iš viso išlaidų investicijoms pagal įpareigojimą F</t>
  </si>
  <si>
    <t>Iš viso išlaidų medžiagoms pagal veiksmą F1</t>
  </si>
  <si>
    <t>Iš viso išlaidų medžiagoms pagal veiksmą F2</t>
  </si>
  <si>
    <t>Iš viso išlaidų medžiagoms pagal įpareigojimą F</t>
  </si>
  <si>
    <t>E1.2</t>
  </si>
  <si>
    <t>F1.1</t>
  </si>
  <si>
    <t>F1.2</t>
  </si>
  <si>
    <t>Iš viso išlaidų iš išorės įsigyjamoms paslaugoms (darbams) pagal veiksmą F1</t>
  </si>
  <si>
    <t>F2.1</t>
  </si>
  <si>
    <t>F2.2</t>
  </si>
  <si>
    <t>Iš viso išlaidų iš išorės įsigyjamoms paslaugoms (darbams) pagal veiksmą F2</t>
  </si>
  <si>
    <t>Iš viso išlaidų iš išorės įsigyjamoms paslaugoms (darbams) pagal įpareigojimą F</t>
  </si>
  <si>
    <t>Iš viso prisitaikymo išlaidų pagal įpareigojimą A1</t>
  </si>
  <si>
    <t>Iš viso prisitaikymo išlaidų pagal įpareigojimą A2</t>
  </si>
  <si>
    <t>Iš viso D išlaidų pagal įpareigojimą A1, Eur</t>
  </si>
  <si>
    <t>Iš viso D išlaidų pagal įpareigojimą A2, Eur</t>
  </si>
  <si>
    <t> 2.3.</t>
  </si>
  <si>
    <t>2.4. </t>
  </si>
  <si>
    <t>2.5.</t>
  </si>
  <si>
    <t>2.7.2.</t>
  </si>
  <si>
    <t>Iš viso D išlaidų veiksmui G1, Eur</t>
  </si>
  <si>
    <t>Iš viso D išlaidų veiksmui G2, Eur</t>
  </si>
  <si>
    <t>Iš viso D išlaidų pagal įpareigojimą G, Eur</t>
  </si>
  <si>
    <t>G1.1</t>
  </si>
  <si>
    <t>G1.2</t>
  </si>
  <si>
    <t>Iš viso išlaidų investicijoms pagal įpareigojimą G</t>
  </si>
  <si>
    <t>Iš viso išlaidų medžiagoms pagal veiksmą G2</t>
  </si>
  <si>
    <t>Iš viso išlaidų medžiagoms pagal įpareigojimą G</t>
  </si>
  <si>
    <t>Iš viso išlaidų iš išorės įsigyjamoms paslaugoms (darbams) pagal veiksmą G1</t>
  </si>
  <si>
    <t>Iš viso išlaidų iš išorės įsigyjamoms paslaugoms (darbams) pagal įpareigojimą G</t>
  </si>
  <si>
    <t>Vienkartiniai veiksmai</t>
  </si>
  <si>
    <t>Galiojantis TA</t>
  </si>
  <si>
    <t>Pakeitimo įst.</t>
  </si>
  <si>
    <t>Pasikartojantys veiksmai</t>
  </si>
  <si>
    <t>Iš viso išlaidų</t>
  </si>
  <si>
    <r>
      <t>Parengė Susisiekimo ministerijos</t>
    </r>
    <r>
      <rPr>
        <i/>
        <sz val="12"/>
        <color theme="1"/>
        <rFont val="Calibri"/>
        <family val="2"/>
        <scheme val="minor"/>
      </rPr>
      <t xml:space="preserve"> </t>
    </r>
    <r>
      <rPr>
        <sz val="12"/>
        <color theme="1"/>
        <rFont val="Calibri"/>
        <family val="2"/>
        <scheme val="minor"/>
      </rPr>
      <t>Kelių ir oro transporto politikos grupės vyriausioji specialistė Jurgita Keblienė (tel. +370 661 69176, el. p. jurgita.kebliene@sumin.lt)</t>
    </r>
  </si>
  <si>
    <t>Ūkio subjektų skaičius 2.6 punkte ir 2.7 punkte įvertintas preliminariai ekspertiniu vertinimu, kadangi nėra tikslių duomenų.</t>
  </si>
  <si>
    <t>Vienkartiniai veiksmai: dėl įpareigojimų, esančių 1.1 punkte, 2.1 punkte, 2.4 punkte, 2.5 punkte, 2.7 punkte.</t>
  </si>
  <si>
    <t>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t>
  </si>
  <si>
    <t>Lietuvos Respublikos kelių transporto kodeksas</t>
  </si>
  <si>
    <t>Lietuvos Respublikos kelių transporto kodekso 8(2) ir 18(1) straipsnių pakeitimo įstatymo projektas</t>
  </si>
  <si>
    <t>5 vairavimo pamokos</t>
  </si>
  <si>
    <t>Teorijos kursas</t>
  </si>
  <si>
    <t>- Siekiantiems įgyti leidimą skaičiuotas pilnas vairavimo kursas: 30 val. (40 akadem. val.) ir praktika 15 val.(20 akadem. val.), egzaminai su nuvykimu 5 val.</t>
  </si>
  <si>
    <t>- Esamiems leidimų turėtojams užsieniečiams skaičiuotas ne visas vairavimo kursas, o atskirai teorija 30 val. (40 akadem. val.) ir praktika 7,5 val.(10 akadem. val.), egzaminai su nuvykimu 5 val.</t>
  </si>
  <si>
    <t>- Esamiems leidimų turėtojams užsieniečiams skaičiuotas ne visas vairavimo kursas, o atskirai teorija (40 Eur (pvz., https://vairuojam.lt/b-kategorijos-kursai/) ir 5 praktinio vairavimo pamokos, kai viena pamoka kainuoja 34 Eur (https://www.eurodraivas.lt/kainos.html/#bkategorija).</t>
  </si>
  <si>
    <t>- Siekiantiems įgyti leidimą skaičiuotas pilnas vairavimo kursas už 390 Eur (pvz., https://www.eurodraivas.lt/kainos.html/#bkategorija).</t>
  </si>
  <si>
    <t>Vertinant išlaidas 2.1 punkte, atsižvelgta į tai, kad esami leidimų turėtojai užsieniečiai jau yra vairavę Lietuvos keliais, jiems tiek praktikos, kiek naujiems, nereikia, todėl jiems paskaičiuotas ne pilnas vairavimo kursas, o atskirai teorijos kursas ir 5 vairavimo pamokos.</t>
  </si>
  <si>
    <t>Dėl 2.1 (A1) ir 2.2 (A2) įpareigojimų: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</si>
</sst>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b/>
      <sz val="8"/>
      <color rgb="FFFF0000"/>
      <name val="Calibri"/>
      <family val="2"/>
      <charset val="186"/>
      <scheme val="minor"/>
    </font>
    <font>
      <sz val="11"/>
      <color theme="8"/>
      <name val="Calibri"/>
      <family val="2"/>
      <charset val="186"/>
      <scheme val="minor"/>
    </font>
    <font>
      <sz val="8"/>
      <color theme="8"/>
      <name val="Calibri"/>
      <family val="2"/>
      <charset val="186"/>
      <scheme val="minor"/>
    </font>
    <font>
      <b/>
      <sz val="8"/>
      <color theme="8"/>
      <name val="Calibri"/>
      <family val="2"/>
      <charset val="186"/>
      <scheme val="minor"/>
    </font>
    <font>
      <u/>
      <sz val="11"/>
      <color theme="10"/>
      <name val="Calibri"/>
      <family val="2"/>
      <charset val="186"/>
      <scheme val="minor"/>
    </font>
    <font>
      <sz val="12"/>
      <color theme="1"/>
      <name val="Calibri"/>
      <family val="2"/>
      <scheme val="minor"/>
    </font>
    <font>
      <i/>
      <sz val="12"/>
      <color theme="1"/>
      <name val="Calibri"/>
      <family val="2"/>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7">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2" xfId="0" applyFont="1" applyBorder="1" applyAlignment="1">
      <alignment horizontal="center"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2" fillId="6" borderId="8" xfId="0" applyFont="1" applyFill="1" applyBorder="1" applyAlignment="1">
      <alignment horizontal="center"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3" fillId="0" borderId="8" xfId="0" applyFont="1" applyBorder="1" applyAlignment="1">
      <alignment horizontal="center" wrapText="1"/>
    </xf>
    <xf numFmtId="0" fontId="3" fillId="7" borderId="2" xfId="0" applyFont="1" applyFill="1" applyBorder="1" applyAlignment="1">
      <alignment horizontal="center" vertical="top" wrapText="1"/>
    </xf>
    <xf numFmtId="3" fontId="3" fillId="4" borderId="5" xfId="0" applyNumberFormat="1" applyFont="1" applyFill="1" applyBorder="1" applyAlignment="1">
      <alignment vertical="top" wrapText="1"/>
    </xf>
    <xf numFmtId="3" fontId="3" fillId="0" borderId="5" xfId="0" applyNumberFormat="1" applyFont="1" applyBorder="1" applyAlignment="1">
      <alignment vertical="top" wrapText="1"/>
    </xf>
    <xf numFmtId="3" fontId="2" fillId="0" borderId="5" xfId="0" applyNumberFormat="1" applyFont="1" applyBorder="1" applyAlignment="1">
      <alignment horizontal="center" vertical="top" wrapText="1"/>
    </xf>
    <xf numFmtId="0" fontId="8" fillId="0" borderId="0" xfId="0" applyFont="1" applyAlignment="1">
      <alignment vertical="top"/>
    </xf>
    <xf numFmtId="0" fontId="3" fillId="8" borderId="5" xfId="0" applyFont="1" applyFill="1" applyBorder="1" applyAlignment="1">
      <alignment vertical="top" wrapText="1"/>
    </xf>
    <xf numFmtId="0" fontId="9" fillId="0" borderId="0" xfId="0" applyFont="1" applyAlignment="1">
      <alignment vertical="top"/>
    </xf>
    <xf numFmtId="3" fontId="3" fillId="8" borderId="5" xfId="0" applyNumberFormat="1" applyFont="1" applyFill="1" applyBorder="1" applyAlignment="1">
      <alignment vertical="top" wrapText="1"/>
    </xf>
    <xf numFmtId="0" fontId="10" fillId="0" borderId="0" xfId="0" applyFont="1" applyAlignment="1">
      <alignment vertical="top"/>
    </xf>
    <xf numFmtId="2" fontId="3" fillId="0" borderId="5" xfId="0" applyNumberFormat="1" applyFont="1" applyBorder="1" applyAlignment="1">
      <alignment vertical="top" wrapText="1"/>
    </xf>
    <xf numFmtId="0" fontId="11" fillId="0" borderId="0" xfId="0" applyFont="1" applyAlignment="1">
      <alignment vertical="top"/>
    </xf>
    <xf numFmtId="0" fontId="12" fillId="0" borderId="0" xfId="1"/>
    <xf numFmtId="0" fontId="13" fillId="0" borderId="0" xfId="0" applyFont="1"/>
    <xf numFmtId="0" fontId="1" fillId="0" borderId="11" xfId="0" applyFont="1" applyBorder="1" applyAlignment="1">
      <alignment vertical="top"/>
    </xf>
    <xf numFmtId="0" fontId="1" fillId="0" borderId="11" xfId="0" applyFont="1" applyBorder="1" applyAlignment="1">
      <alignment vertical="top" wrapText="1"/>
    </xf>
    <xf numFmtId="3" fontId="1" fillId="0" borderId="11" xfId="0" applyNumberFormat="1" applyFont="1" applyBorder="1" applyAlignment="1">
      <alignment vertical="top"/>
    </xf>
    <xf numFmtId="0" fontId="1" fillId="0" borderId="0" xfId="0" applyFont="1" applyAlignment="1">
      <alignment vertical="top" wrapText="1"/>
    </xf>
    <xf numFmtId="0" fontId="1" fillId="0" borderId="0" xfId="0" quotePrefix="1" applyFont="1" applyAlignment="1">
      <alignment vertical="top"/>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1" fillId="0" borderId="0" xfId="0" applyFont="1" applyAlignment="1">
      <alignment horizontal="lef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9" borderId="6" xfId="0" applyFont="1" applyFill="1" applyBorder="1" applyAlignment="1">
      <alignment vertical="top" wrapText="1"/>
    </xf>
    <xf numFmtId="0" fontId="4" fillId="9" borderId="7" xfId="0" applyFont="1" applyFill="1" applyBorder="1" applyAlignment="1">
      <alignment vertical="top" wrapText="1"/>
    </xf>
    <xf numFmtId="0" fontId="4"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7" borderId="6" xfId="0" applyFont="1" applyFill="1" applyBorder="1" applyAlignment="1">
      <alignment vertical="top" wrapText="1"/>
    </xf>
    <xf numFmtId="0" fontId="4" fillId="7" borderId="7" xfId="0" applyFont="1" applyFill="1" applyBorder="1" applyAlignment="1">
      <alignment vertical="top" wrapText="1"/>
    </xf>
    <xf numFmtId="0" fontId="4" fillId="7" borderId="3" xfId="0" applyFont="1" applyFill="1" applyBorder="1" applyAlignment="1">
      <alignment vertical="top" wrapText="1"/>
    </xf>
    <xf numFmtId="0" fontId="8" fillId="0" borderId="10" xfId="0" applyFont="1" applyBorder="1" applyAlignment="1">
      <alignment horizontal="center" vertical="top"/>
    </xf>
    <xf numFmtId="0" fontId="8" fillId="0" borderId="0" xfId="0" applyFont="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7" borderId="6" xfId="0" applyFont="1" applyFill="1" applyBorder="1" applyAlignment="1">
      <alignment horizontal="center" vertical="top" wrapText="1"/>
    </xf>
    <xf numFmtId="0" fontId="5" fillId="7" borderId="7" xfId="0" applyFont="1" applyFill="1" applyBorder="1" applyAlignment="1">
      <alignment horizontal="center" vertical="top" wrapText="1"/>
    </xf>
    <xf numFmtId="0" fontId="5" fillId="7"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7" borderId="6" xfId="0" applyFont="1" applyFill="1" applyBorder="1" applyAlignment="1">
      <alignment horizontal="center" vertical="top"/>
    </xf>
    <xf numFmtId="0" fontId="5" fillId="7" borderId="7" xfId="0" applyFont="1" applyFill="1" applyBorder="1" applyAlignment="1">
      <alignment horizontal="center" vertical="top"/>
    </xf>
    <xf numFmtId="0" fontId="5" fillId="7"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
  <sheetViews>
    <sheetView zoomScale="70" zoomScaleNormal="70" zoomScaleSheetLayoutView="70" workbookViewId="0">
      <pane ySplit="4" topLeftCell="A36" activePane="bottomLeft" state="frozen"/>
      <selection activeCell="B1" sqref="B1"/>
      <selection pane="bottomLeft" activeCell="B53" sqref="B53"/>
    </sheetView>
  </sheetViews>
  <sheetFormatPr defaultColWidth="8.7265625" defaultRowHeight="10.5" x14ac:dyDescent="0.35"/>
  <cols>
    <col min="1" max="1" width="5.1796875" style="2" bestFit="1" customWidth="1"/>
    <col min="2" max="2" width="64.81640625" style="2" customWidth="1"/>
    <col min="3" max="3" width="17.81640625" style="2" customWidth="1"/>
    <col min="4" max="4" width="8.54296875" style="2" customWidth="1"/>
    <col min="5" max="5" width="10" style="2" customWidth="1"/>
    <col min="6" max="6" width="9.81640625" style="2" customWidth="1"/>
    <col min="7" max="7" width="8.81640625" style="2" customWidth="1"/>
    <col min="8" max="8" width="9.54296875" style="2" customWidth="1"/>
    <col min="9" max="9" width="12" style="2" customWidth="1"/>
    <col min="10" max="10" width="14.7265625" style="2" customWidth="1"/>
    <col min="11" max="11" width="24.1796875" style="2" customWidth="1"/>
    <col min="12" max="12" width="18.7265625" style="2" customWidth="1"/>
    <col min="13" max="16384" width="8.7265625" style="2"/>
  </cols>
  <sheetData>
    <row r="1" spans="1:13" ht="12" customHeight="1" x14ac:dyDescent="0.35">
      <c r="A1" s="58" t="s">
        <v>62</v>
      </c>
      <c r="B1" s="58"/>
      <c r="C1" s="58"/>
      <c r="D1" s="58"/>
      <c r="E1" s="58"/>
      <c r="F1" s="58"/>
      <c r="G1" s="58"/>
      <c r="H1" s="58"/>
      <c r="I1" s="58"/>
      <c r="J1" s="58"/>
      <c r="K1" s="58"/>
      <c r="L1" s="58"/>
    </row>
    <row r="2" spans="1:13" ht="7.5" customHeight="1" thickBot="1" x14ac:dyDescent="0.4">
      <c r="A2" s="59"/>
      <c r="B2" s="59"/>
      <c r="C2" s="59"/>
      <c r="D2" s="59"/>
      <c r="E2" s="59"/>
      <c r="F2" s="59"/>
      <c r="G2" s="59"/>
      <c r="H2" s="59"/>
      <c r="I2" s="59"/>
      <c r="J2" s="59"/>
      <c r="K2" s="59"/>
      <c r="L2" s="59"/>
    </row>
    <row r="3" spans="1:13" ht="99.5" customHeight="1" thickBot="1" x14ac:dyDescent="0.4">
      <c r="A3" s="31" t="s">
        <v>0</v>
      </c>
      <c r="B3" s="25" t="s">
        <v>36</v>
      </c>
      <c r="C3" s="25" t="s">
        <v>37</v>
      </c>
      <c r="D3" s="25" t="s">
        <v>39</v>
      </c>
      <c r="E3" s="25" t="s">
        <v>1</v>
      </c>
      <c r="F3" s="26" t="s">
        <v>2</v>
      </c>
      <c r="G3" s="26" t="s">
        <v>3</v>
      </c>
      <c r="H3" s="26" t="s">
        <v>4</v>
      </c>
      <c r="I3" s="26" t="s">
        <v>29</v>
      </c>
      <c r="J3" s="27" t="s">
        <v>63</v>
      </c>
      <c r="K3" s="25" t="s">
        <v>38</v>
      </c>
      <c r="L3" s="27" t="s">
        <v>30</v>
      </c>
    </row>
    <row r="4" spans="1:13" ht="11" thickBot="1" x14ac:dyDescent="0.4">
      <c r="A4" s="23">
        <v>1</v>
      </c>
      <c r="B4" s="24">
        <v>2</v>
      </c>
      <c r="C4" s="24">
        <v>3</v>
      </c>
      <c r="D4" s="24">
        <v>4</v>
      </c>
      <c r="E4" s="24">
        <v>5</v>
      </c>
      <c r="F4" s="24">
        <v>6</v>
      </c>
      <c r="G4" s="24">
        <v>7</v>
      </c>
      <c r="H4" s="24">
        <v>8</v>
      </c>
      <c r="I4" s="24">
        <v>9</v>
      </c>
      <c r="J4" s="24">
        <v>10</v>
      </c>
      <c r="K4" s="24">
        <v>11</v>
      </c>
      <c r="L4" s="24">
        <v>12</v>
      </c>
    </row>
    <row r="5" spans="1:13" ht="15" customHeight="1" thickBot="1" x14ac:dyDescent="0.3">
      <c r="A5" s="35" t="s">
        <v>65</v>
      </c>
      <c r="B5" s="60" t="s">
        <v>181</v>
      </c>
      <c r="C5" s="61"/>
      <c r="D5" s="61"/>
      <c r="E5" s="61"/>
      <c r="F5" s="61"/>
      <c r="G5" s="61"/>
      <c r="H5" s="61"/>
      <c r="I5" s="61"/>
      <c r="J5" s="61"/>
      <c r="K5" s="61"/>
      <c r="L5" s="62"/>
      <c r="M5" s="40"/>
    </row>
    <row r="6" spans="1:13" ht="218" customHeight="1" thickBot="1" x14ac:dyDescent="0.4">
      <c r="A6" s="6" t="s">
        <v>66</v>
      </c>
      <c r="B6" s="19" t="s">
        <v>88</v>
      </c>
      <c r="C6" s="9"/>
      <c r="D6" s="12" t="s">
        <v>64</v>
      </c>
      <c r="E6" s="21">
        <v>5</v>
      </c>
      <c r="F6" s="9"/>
      <c r="G6" s="9"/>
      <c r="H6" s="9"/>
      <c r="I6" s="9"/>
      <c r="J6" s="9"/>
      <c r="K6" s="9"/>
      <c r="L6" s="9"/>
    </row>
    <row r="7" spans="1:13" ht="219.5" customHeight="1" thickBot="1" x14ac:dyDescent="0.4">
      <c r="A7" s="6" t="s">
        <v>5</v>
      </c>
      <c r="B7" s="17"/>
      <c r="C7" s="21" t="s">
        <v>89</v>
      </c>
      <c r="D7" s="9"/>
      <c r="E7" s="9"/>
      <c r="F7" s="12">
        <f>'Išlaidos darbuotojams'!G7</f>
        <v>0</v>
      </c>
      <c r="G7" s="41">
        <f>'Išlaidos investicijoms'!D6</f>
        <v>2000</v>
      </c>
      <c r="H7" s="12">
        <f>'Išlaidos medžiagoms'!E8</f>
        <v>0</v>
      </c>
      <c r="I7" s="12">
        <f>'Išlaidos paslaugoms'!C8</f>
        <v>0</v>
      </c>
      <c r="J7" s="12">
        <f t="shared" ref="J7" si="0">0.05*(F7+G7+H7+I7)</f>
        <v>100</v>
      </c>
      <c r="K7" s="12">
        <f t="shared" ref="K7" si="1">SUM(F7:J7)</f>
        <v>2100</v>
      </c>
      <c r="L7" s="29"/>
    </row>
    <row r="8" spans="1:13" ht="15" customHeight="1" thickBot="1" x14ac:dyDescent="0.4">
      <c r="A8" s="20"/>
      <c r="B8" s="54" t="s">
        <v>40</v>
      </c>
      <c r="C8" s="55"/>
      <c r="D8" s="55"/>
      <c r="E8" s="55"/>
      <c r="F8" s="55"/>
      <c r="G8" s="55"/>
      <c r="H8" s="55"/>
      <c r="I8" s="55"/>
      <c r="J8" s="55"/>
      <c r="K8" s="56"/>
      <c r="L8" s="38">
        <f>SUM(K7:K7)*E6</f>
        <v>10500</v>
      </c>
    </row>
    <row r="9" spans="1:13" ht="14" customHeight="1" thickBot="1" x14ac:dyDescent="0.4">
      <c r="A9" s="20"/>
      <c r="B9" s="63" t="s">
        <v>42</v>
      </c>
      <c r="C9" s="64"/>
      <c r="D9" s="64"/>
      <c r="E9" s="64"/>
      <c r="F9" s="64"/>
      <c r="G9" s="64"/>
      <c r="H9" s="64"/>
      <c r="I9" s="64"/>
      <c r="J9" s="64"/>
      <c r="K9" s="65"/>
      <c r="L9" s="39">
        <f>SUM(L8)</f>
        <v>10500</v>
      </c>
    </row>
    <row r="10" spans="1:13" ht="19" customHeight="1" thickBot="1" x14ac:dyDescent="0.4">
      <c r="A10" s="36" t="s">
        <v>26</v>
      </c>
      <c r="B10" s="66" t="s">
        <v>182</v>
      </c>
      <c r="C10" s="67"/>
      <c r="D10" s="67"/>
      <c r="E10" s="67"/>
      <c r="F10" s="67"/>
      <c r="G10" s="67"/>
      <c r="H10" s="67"/>
      <c r="I10" s="67"/>
      <c r="J10" s="67"/>
      <c r="K10" s="67"/>
      <c r="L10" s="68"/>
    </row>
    <row r="11" spans="1:13" ht="109.5" customHeight="1" thickBot="1" x14ac:dyDescent="0.4">
      <c r="A11" s="20" t="s">
        <v>27</v>
      </c>
      <c r="B11" s="19" t="s">
        <v>92</v>
      </c>
      <c r="C11" s="14"/>
      <c r="D11" s="12" t="s">
        <v>64</v>
      </c>
      <c r="E11" s="38">
        <v>3788</v>
      </c>
      <c r="F11" s="9"/>
      <c r="G11" s="9"/>
      <c r="H11" s="9"/>
      <c r="I11" s="9"/>
      <c r="J11" s="9"/>
      <c r="K11" s="9"/>
      <c r="L11" s="9"/>
      <c r="M11" s="40"/>
    </row>
    <row r="12" spans="1:13" ht="110" customHeight="1" thickBot="1" x14ac:dyDescent="0.4">
      <c r="A12" s="20" t="s">
        <v>28</v>
      </c>
      <c r="B12" s="17"/>
      <c r="C12" s="21" t="s">
        <v>110</v>
      </c>
      <c r="D12" s="9"/>
      <c r="E12" s="9"/>
      <c r="F12" s="45">
        <f>'Išlaidos darbuotojams'!G17</f>
        <v>258.82499999999999</v>
      </c>
      <c r="G12" s="41">
        <f>'Išlaidos investicijoms'!D15</f>
        <v>0</v>
      </c>
      <c r="H12" s="12">
        <f>'Išlaidos medžiagoms'!E19</f>
        <v>0</v>
      </c>
      <c r="I12" s="12">
        <f>'Išlaidos paslaugoms'!C21</f>
        <v>261.26</v>
      </c>
      <c r="J12" s="12">
        <f>0.05*(F12+G12+H12+I12)</f>
        <v>26.004250000000003</v>
      </c>
      <c r="K12" s="45">
        <f>SUM(F12:J12)</f>
        <v>546.08924999999999</v>
      </c>
      <c r="L12" s="9"/>
      <c r="M12" s="40"/>
    </row>
    <row r="13" spans="1:13" ht="11" thickBot="1" x14ac:dyDescent="0.4">
      <c r="A13" s="20"/>
      <c r="B13" s="54" t="s">
        <v>154</v>
      </c>
      <c r="C13" s="55"/>
      <c r="D13" s="55"/>
      <c r="E13" s="55"/>
      <c r="F13" s="55"/>
      <c r="G13" s="55"/>
      <c r="H13" s="55"/>
      <c r="I13" s="55"/>
      <c r="J13" s="55"/>
      <c r="K13" s="56"/>
      <c r="L13" s="38">
        <f>SUM(K12:K12)*E11</f>
        <v>2068586.0789999999</v>
      </c>
    </row>
    <row r="14" spans="1:13" ht="109.5" customHeight="1" thickBot="1" x14ac:dyDescent="0.4">
      <c r="A14" s="20" t="s">
        <v>98</v>
      </c>
      <c r="B14" s="19" t="s">
        <v>92</v>
      </c>
      <c r="C14" s="14"/>
      <c r="D14" s="12" t="s">
        <v>64</v>
      </c>
      <c r="E14" s="38">
        <v>1000</v>
      </c>
      <c r="F14" s="9"/>
      <c r="G14" s="9"/>
      <c r="H14" s="9"/>
      <c r="I14" s="9"/>
      <c r="J14" s="9"/>
      <c r="K14" s="9"/>
      <c r="L14" s="9"/>
    </row>
    <row r="15" spans="1:13" ht="184" customHeight="1" thickBot="1" x14ac:dyDescent="0.4">
      <c r="A15" s="20" t="s">
        <v>99</v>
      </c>
      <c r="B15" s="17"/>
      <c r="C15" s="21" t="s">
        <v>111</v>
      </c>
      <c r="D15" s="9"/>
      <c r="E15" s="9"/>
      <c r="F15" s="45">
        <f>'Išlaidos darbuotojams'!G22</f>
        <v>304.5</v>
      </c>
      <c r="G15" s="41">
        <f>'Išlaidos investicijoms'!D19</f>
        <v>0</v>
      </c>
      <c r="H15" s="12">
        <f>'Išlaidos medžiagoms'!E28</f>
        <v>0</v>
      </c>
      <c r="I15" s="12">
        <f>'Išlaidos paslaugoms'!C28</f>
        <v>441.26</v>
      </c>
      <c r="J15" s="12">
        <f>0.05*(F15+G15+H15+I15)</f>
        <v>37.288000000000004</v>
      </c>
      <c r="K15" s="12">
        <f>SUM(F15:J15)</f>
        <v>783.048</v>
      </c>
      <c r="L15" s="9"/>
    </row>
    <row r="16" spans="1:13" ht="11" thickBot="1" x14ac:dyDescent="0.4">
      <c r="A16" s="20"/>
      <c r="B16" s="54" t="s">
        <v>155</v>
      </c>
      <c r="C16" s="55"/>
      <c r="D16" s="55"/>
      <c r="E16" s="55"/>
      <c r="F16" s="55"/>
      <c r="G16" s="55"/>
      <c r="H16" s="55"/>
      <c r="I16" s="55"/>
      <c r="J16" s="55"/>
      <c r="K16" s="56"/>
      <c r="L16" s="38">
        <f>SUM(K15:K15)*E14</f>
        <v>783048</v>
      </c>
    </row>
    <row r="17" spans="1:13" ht="45.5" customHeight="1" thickBot="1" x14ac:dyDescent="0.4">
      <c r="A17" s="20" t="s">
        <v>158</v>
      </c>
      <c r="B17" s="19" t="s">
        <v>90</v>
      </c>
      <c r="C17" s="14"/>
      <c r="D17" s="12" t="s">
        <v>64</v>
      </c>
      <c r="E17" s="43">
        <v>1000</v>
      </c>
      <c r="F17" s="9"/>
      <c r="G17" s="9"/>
      <c r="H17" s="9"/>
      <c r="I17" s="9"/>
      <c r="J17" s="9"/>
      <c r="K17" s="9"/>
      <c r="L17" s="9"/>
      <c r="M17" s="40"/>
    </row>
    <row r="18" spans="1:13" ht="43.5" customHeight="1" thickBot="1" x14ac:dyDescent="0.4">
      <c r="A18" s="20" t="s">
        <v>100</v>
      </c>
      <c r="B18" s="17"/>
      <c r="C18" s="21" t="s">
        <v>72</v>
      </c>
      <c r="D18" s="9"/>
      <c r="E18" s="9"/>
      <c r="F18" s="12">
        <f>'Išlaidos darbuotojams'!G27</f>
        <v>6.09</v>
      </c>
      <c r="G18" s="12">
        <f>'Išlaidos investicijoms'!D22</f>
        <v>0</v>
      </c>
      <c r="H18" s="12">
        <f>'Išlaidos medžiagoms'!E30</f>
        <v>0</v>
      </c>
      <c r="I18" s="12">
        <f>'Išlaidos paslaugoms'!C33</f>
        <v>0</v>
      </c>
      <c r="J18" s="12">
        <f>0.05*(F18+G18+H18+I18)</f>
        <v>0.30449999999999999</v>
      </c>
      <c r="K18" s="12">
        <f>SUM(F18:J18)</f>
        <v>6.3944999999999999</v>
      </c>
      <c r="L18" s="9"/>
    </row>
    <row r="19" spans="1:13" ht="11.5" customHeight="1" thickBot="1" x14ac:dyDescent="0.4">
      <c r="A19" s="20"/>
      <c r="B19" s="54" t="s">
        <v>41</v>
      </c>
      <c r="C19" s="55"/>
      <c r="D19" s="55"/>
      <c r="E19" s="55"/>
      <c r="F19" s="55"/>
      <c r="G19" s="55"/>
      <c r="H19" s="55"/>
      <c r="I19" s="55"/>
      <c r="J19" s="55"/>
      <c r="K19" s="56"/>
      <c r="L19" s="38">
        <f>SUM(K18)*E17</f>
        <v>6394.5</v>
      </c>
    </row>
    <row r="20" spans="1:13" ht="237.5" customHeight="1" thickBot="1" x14ac:dyDescent="0.4">
      <c r="A20" s="20" t="s">
        <v>159</v>
      </c>
      <c r="B20" s="19" t="s">
        <v>105</v>
      </c>
      <c r="C20" s="14"/>
      <c r="D20" s="12" t="s">
        <v>64</v>
      </c>
      <c r="E20" s="21">
        <v>5</v>
      </c>
      <c r="F20" s="9"/>
      <c r="G20" s="9"/>
      <c r="H20" s="9"/>
      <c r="I20" s="9"/>
      <c r="J20" s="9"/>
      <c r="K20" s="9"/>
      <c r="L20" s="9"/>
      <c r="M20" s="46"/>
    </row>
    <row r="21" spans="1:13" ht="143" customHeight="1" thickBot="1" x14ac:dyDescent="0.4">
      <c r="A21" s="20" t="s">
        <v>101</v>
      </c>
      <c r="B21" s="17"/>
      <c r="C21" s="21" t="s">
        <v>106</v>
      </c>
      <c r="D21" s="9"/>
      <c r="E21" s="9"/>
      <c r="F21" s="12">
        <f>'Išlaidos darbuotojams'!G31</f>
        <v>0</v>
      </c>
      <c r="G21" s="41">
        <f>'Išlaidos investicijoms'!D26</f>
        <v>2200</v>
      </c>
      <c r="H21" s="12">
        <f>'Išlaidos medžiagoms'!E36</f>
        <v>0</v>
      </c>
      <c r="I21" s="12">
        <f>'Išlaidos paslaugoms'!C38</f>
        <v>0</v>
      </c>
      <c r="J21" s="12">
        <f t="shared" ref="J21" si="2">0.05*(F21+G21+H21+I21)</f>
        <v>110</v>
      </c>
      <c r="K21" s="12">
        <f t="shared" ref="K21" si="3">SUM(F21:J21)</f>
        <v>2310</v>
      </c>
      <c r="L21" s="9"/>
      <c r="M21" s="40"/>
    </row>
    <row r="22" spans="1:13" ht="17.5" customHeight="1" thickBot="1" x14ac:dyDescent="0.4">
      <c r="A22" s="20"/>
      <c r="B22" s="54" t="s">
        <v>115</v>
      </c>
      <c r="C22" s="55"/>
      <c r="D22" s="55"/>
      <c r="E22" s="55"/>
      <c r="F22" s="55"/>
      <c r="G22" s="55"/>
      <c r="H22" s="55"/>
      <c r="I22" s="55"/>
      <c r="J22" s="55"/>
      <c r="K22" s="56"/>
      <c r="L22" s="38">
        <f>SUM(K21:K21)*E20</f>
        <v>11550</v>
      </c>
    </row>
    <row r="23" spans="1:13" ht="65.5" customHeight="1" thickBot="1" x14ac:dyDescent="0.4">
      <c r="A23" s="20" t="s">
        <v>160</v>
      </c>
      <c r="B23" s="19" t="s">
        <v>95</v>
      </c>
      <c r="C23" s="14"/>
      <c r="D23" s="12" t="s">
        <v>64</v>
      </c>
      <c r="E23" s="37">
        <v>16000</v>
      </c>
      <c r="F23" s="9"/>
      <c r="G23" s="9"/>
      <c r="H23" s="9"/>
      <c r="I23" s="9"/>
      <c r="J23" s="9"/>
      <c r="K23" s="9"/>
      <c r="L23" s="9"/>
    </row>
    <row r="24" spans="1:13" ht="58" customHeight="1" thickBot="1" x14ac:dyDescent="0.4">
      <c r="A24" s="20" t="s">
        <v>73</v>
      </c>
      <c r="B24" s="22"/>
      <c r="C24" s="21" t="s">
        <v>96</v>
      </c>
      <c r="D24" s="9"/>
      <c r="E24" s="9"/>
      <c r="F24" s="12">
        <f>'Išlaidos darbuotojams'!G35</f>
        <v>1.5225</v>
      </c>
      <c r="G24" s="12">
        <f>'Išlaidos investicijoms'!D29</f>
        <v>0</v>
      </c>
      <c r="H24" s="12">
        <f>'Išlaidos medžiagoms'!E41</f>
        <v>0</v>
      </c>
      <c r="I24" s="12">
        <f>'Išlaidos paslaugoms'!C43</f>
        <v>0</v>
      </c>
      <c r="J24" s="12">
        <f>0.05*(F24+G24+H24+I24)</f>
        <v>7.6124999999999998E-2</v>
      </c>
      <c r="K24" s="12">
        <f>SUM(F24:J24)</f>
        <v>1.598625</v>
      </c>
      <c r="L24" s="9"/>
    </row>
    <row r="25" spans="1:13" ht="11" thickBot="1" x14ac:dyDescent="0.4">
      <c r="A25" s="20"/>
      <c r="B25" s="54" t="s">
        <v>126</v>
      </c>
      <c r="C25" s="55"/>
      <c r="D25" s="55"/>
      <c r="E25" s="55"/>
      <c r="F25" s="55"/>
      <c r="G25" s="55"/>
      <c r="H25" s="55"/>
      <c r="I25" s="55"/>
      <c r="J25" s="55"/>
      <c r="K25" s="56"/>
      <c r="L25" s="38">
        <f>SUM(K24:K24)*E23</f>
        <v>25578</v>
      </c>
    </row>
    <row r="26" spans="1:13" ht="46" customHeight="1" thickBot="1" x14ac:dyDescent="0.4">
      <c r="A26" s="20" t="s">
        <v>102</v>
      </c>
      <c r="B26" s="19" t="s">
        <v>127</v>
      </c>
      <c r="C26" s="14"/>
      <c r="D26" s="12" t="s">
        <v>64</v>
      </c>
      <c r="E26" s="41">
        <v>150</v>
      </c>
      <c r="F26" s="9"/>
      <c r="G26" s="9"/>
      <c r="H26" s="9"/>
      <c r="I26" s="9"/>
      <c r="J26" s="9"/>
      <c r="K26" s="9"/>
      <c r="L26" s="9"/>
      <c r="M26" s="46"/>
    </row>
    <row r="27" spans="1:13" ht="42.5" thickBot="1" x14ac:dyDescent="0.4">
      <c r="A27" s="20" t="s">
        <v>74</v>
      </c>
      <c r="B27" s="22"/>
      <c r="C27" s="21" t="s">
        <v>91</v>
      </c>
      <c r="D27" s="9"/>
      <c r="E27" s="9"/>
      <c r="F27" s="12">
        <f>'Išlaidos darbuotojams'!G39</f>
        <v>1111.425</v>
      </c>
      <c r="G27" s="12">
        <f>'Išlaidos investicijoms'!D32</f>
        <v>0</v>
      </c>
      <c r="H27" s="12">
        <f>'Išlaidos medžiagoms'!E46</f>
        <v>0</v>
      </c>
      <c r="I27" s="12">
        <f>'Išlaidos paslaugoms'!C48</f>
        <v>0</v>
      </c>
      <c r="J27" s="12">
        <f>0.05*(F27+G27+H27+I27)</f>
        <v>55.571249999999999</v>
      </c>
      <c r="K27" s="12">
        <f>SUM(F27:J27)</f>
        <v>1166.9962499999999</v>
      </c>
      <c r="L27" s="9"/>
      <c r="M27" s="40"/>
    </row>
    <row r="28" spans="1:13" ht="15" customHeight="1" thickBot="1" x14ac:dyDescent="0.4">
      <c r="A28" s="20"/>
      <c r="B28" s="54" t="s">
        <v>128</v>
      </c>
      <c r="C28" s="55"/>
      <c r="D28" s="55"/>
      <c r="E28" s="55"/>
      <c r="F28" s="55"/>
      <c r="G28" s="55"/>
      <c r="H28" s="55"/>
      <c r="I28" s="55"/>
      <c r="J28" s="55"/>
      <c r="K28" s="56"/>
      <c r="L28" s="38">
        <f>SUM(K27:K27)*E26</f>
        <v>175049.4375</v>
      </c>
      <c r="M28" s="40"/>
    </row>
    <row r="29" spans="1:13" ht="68" customHeight="1" thickBot="1" x14ac:dyDescent="0.4">
      <c r="A29" s="20" t="s">
        <v>103</v>
      </c>
      <c r="B29" s="19" t="s">
        <v>97</v>
      </c>
      <c r="C29" s="14"/>
      <c r="D29" s="12" t="s">
        <v>64</v>
      </c>
      <c r="E29" s="38">
        <v>500</v>
      </c>
      <c r="F29" s="9"/>
      <c r="G29" s="9"/>
      <c r="H29" s="9"/>
      <c r="I29" s="9"/>
      <c r="J29" s="9"/>
      <c r="K29" s="9"/>
      <c r="L29" s="9"/>
      <c r="M29" s="44"/>
    </row>
    <row r="30" spans="1:13" ht="22" customHeight="1" thickBot="1" x14ac:dyDescent="0.4">
      <c r="A30" s="20" t="s">
        <v>75</v>
      </c>
      <c r="B30" s="22"/>
      <c r="C30" s="21" t="s">
        <v>68</v>
      </c>
      <c r="D30" s="9"/>
      <c r="E30" s="9"/>
      <c r="F30" s="12">
        <f>'Išlaidos darbuotojams'!G43</f>
        <v>0</v>
      </c>
      <c r="G30" s="41">
        <f>'Išlaidos investicijoms'!D35</f>
        <v>200</v>
      </c>
      <c r="H30" s="12">
        <f>'Išlaidos medžiagoms'!E51</f>
        <v>0</v>
      </c>
      <c r="I30" s="12">
        <f>'Išlaidos paslaugoms'!C53</f>
        <v>0</v>
      </c>
      <c r="J30" s="12">
        <f>0.05*(F30+G30+H30+I30)</f>
        <v>10</v>
      </c>
      <c r="K30" s="12">
        <f>SUM(F30:J30)</f>
        <v>210</v>
      </c>
      <c r="L30" s="9"/>
      <c r="M30" s="40"/>
    </row>
    <row r="31" spans="1:13" ht="66" customHeight="1" thickBot="1" x14ac:dyDescent="0.4">
      <c r="A31" s="20" t="s">
        <v>161</v>
      </c>
      <c r="B31" s="22"/>
      <c r="C31" s="21" t="s">
        <v>69</v>
      </c>
      <c r="D31" s="9"/>
      <c r="E31" s="9"/>
      <c r="F31" s="41">
        <f>'Išlaidos darbuotojams'!G46</f>
        <v>0</v>
      </c>
      <c r="G31" s="41">
        <f>'Išlaidos investicijoms'!D37</f>
        <v>200</v>
      </c>
      <c r="H31" s="12">
        <f>'Išlaidos medžiagoms'!E55</f>
        <v>0</v>
      </c>
      <c r="I31" s="12">
        <f>'Išlaidos paslaugoms'!C57</f>
        <v>0</v>
      </c>
      <c r="J31" s="12">
        <f>0.05*(F31+G31+H31+I31)</f>
        <v>10</v>
      </c>
      <c r="K31" s="12">
        <f>SUM(F31:J31)</f>
        <v>210</v>
      </c>
      <c r="L31" s="9"/>
      <c r="M31" s="40"/>
    </row>
    <row r="32" spans="1:13" ht="11" thickBot="1" x14ac:dyDescent="0.4">
      <c r="A32" s="20"/>
      <c r="B32" s="54" t="s">
        <v>139</v>
      </c>
      <c r="C32" s="55"/>
      <c r="D32" s="55"/>
      <c r="E32" s="55"/>
      <c r="F32" s="55"/>
      <c r="G32" s="55"/>
      <c r="H32" s="55"/>
      <c r="I32" s="55"/>
      <c r="J32" s="55"/>
      <c r="K32" s="56"/>
      <c r="L32" s="38">
        <f>SUM(K30:K31)*E29</f>
        <v>210000</v>
      </c>
    </row>
    <row r="33" spans="1:13" ht="44.5" customHeight="1" thickBot="1" x14ac:dyDescent="0.4">
      <c r="A33" s="20" t="s">
        <v>104</v>
      </c>
      <c r="B33" s="19" t="s">
        <v>180</v>
      </c>
      <c r="C33" s="14"/>
      <c r="D33" s="12" t="s">
        <v>64</v>
      </c>
      <c r="E33" s="37">
        <v>2000</v>
      </c>
      <c r="F33" s="9"/>
      <c r="G33" s="9"/>
      <c r="H33" s="9"/>
      <c r="I33" s="9"/>
      <c r="J33" s="9"/>
      <c r="K33" s="9"/>
      <c r="L33" s="9"/>
    </row>
    <row r="34" spans="1:13" ht="21.5" thickBot="1" x14ac:dyDescent="0.4">
      <c r="A34" s="20" t="s">
        <v>76</v>
      </c>
      <c r="B34" s="22"/>
      <c r="C34" s="21" t="s">
        <v>70</v>
      </c>
      <c r="D34" s="9"/>
      <c r="E34" s="9"/>
      <c r="F34" s="12">
        <f>'Išlaidos darbuotojams'!G51</f>
        <v>12.18</v>
      </c>
      <c r="G34" s="12">
        <f>'Išlaidos investicijoms'!D40</f>
        <v>0</v>
      </c>
      <c r="H34" s="12">
        <f>'Išlaidos medžiagoms'!E61</f>
        <v>0</v>
      </c>
      <c r="I34" s="12">
        <f>'Išlaidos paslaugoms'!C63</f>
        <v>0</v>
      </c>
      <c r="J34" s="12">
        <f>0.05*(F34+G34+H34+I34)</f>
        <v>0.60899999999999999</v>
      </c>
      <c r="K34" s="12">
        <f>SUM(F34:J34)</f>
        <v>12.789</v>
      </c>
      <c r="L34" s="9"/>
    </row>
    <row r="35" spans="1:13" ht="53" thickBot="1" x14ac:dyDescent="0.4">
      <c r="A35" s="20" t="s">
        <v>77</v>
      </c>
      <c r="B35" s="22"/>
      <c r="C35" s="21" t="s">
        <v>71</v>
      </c>
      <c r="D35" s="9"/>
      <c r="E35" s="9"/>
      <c r="F35" s="41">
        <f>'Išlaidos darbuotojams'!G54</f>
        <v>6.09</v>
      </c>
      <c r="G35" s="12">
        <f>'Išlaidos investicijoms'!D43</f>
        <v>0</v>
      </c>
      <c r="H35" s="12">
        <f>'Išlaidos medžiagoms'!E65</f>
        <v>0</v>
      </c>
      <c r="I35" s="12">
        <f>'Išlaidos paslaugoms'!C67</f>
        <v>0</v>
      </c>
      <c r="J35" s="12">
        <f t="shared" ref="J35" si="4">0.05*(F35+G35+H35+I35)</f>
        <v>0.30449999999999999</v>
      </c>
      <c r="K35" s="12">
        <f>SUM(F35:J35)</f>
        <v>6.3944999999999999</v>
      </c>
      <c r="L35" s="9"/>
      <c r="M35" s="40"/>
    </row>
    <row r="36" spans="1:13" ht="11" thickBot="1" x14ac:dyDescent="0.4">
      <c r="A36" s="20"/>
      <c r="B36" s="54" t="s">
        <v>67</v>
      </c>
      <c r="C36" s="55"/>
      <c r="D36" s="55"/>
      <c r="E36" s="55"/>
      <c r="F36" s="55"/>
      <c r="G36" s="55"/>
      <c r="H36" s="55"/>
      <c r="I36" s="55"/>
      <c r="J36" s="55"/>
      <c r="K36" s="56"/>
      <c r="L36" s="38">
        <f>SUM(K34:K35)*E33</f>
        <v>38367</v>
      </c>
    </row>
    <row r="37" spans="1:13" ht="11.15" customHeight="1" thickBot="1" x14ac:dyDescent="0.4">
      <c r="A37" s="20"/>
      <c r="B37" s="32"/>
      <c r="C37" s="33"/>
      <c r="D37" s="33"/>
      <c r="E37" s="33"/>
      <c r="F37" s="33"/>
      <c r="G37" s="33"/>
      <c r="H37" s="33"/>
      <c r="I37" s="33"/>
      <c r="J37" s="33"/>
      <c r="K37" s="34"/>
      <c r="L37" s="30"/>
    </row>
    <row r="38" spans="1:13" ht="11" thickBot="1" x14ac:dyDescent="0.4">
      <c r="A38" s="20"/>
      <c r="B38" s="63" t="s">
        <v>43</v>
      </c>
      <c r="C38" s="64"/>
      <c r="D38" s="64"/>
      <c r="E38" s="64"/>
      <c r="F38" s="64"/>
      <c r="G38" s="64"/>
      <c r="H38" s="64"/>
      <c r="I38" s="64"/>
      <c r="J38" s="64"/>
      <c r="K38" s="65"/>
      <c r="L38" s="39">
        <f>SUM(L16,L13,L19,L22,L25,L28,L32,L36)</f>
        <v>3318573.0164999999</v>
      </c>
    </row>
    <row r="39" spans="1:13" ht="11" thickBot="1" x14ac:dyDescent="0.4">
      <c r="A39" s="20"/>
      <c r="B39" s="63" t="s">
        <v>44</v>
      </c>
      <c r="C39" s="64"/>
      <c r="D39" s="64"/>
      <c r="E39" s="64"/>
      <c r="F39" s="64"/>
      <c r="G39" s="64"/>
      <c r="H39" s="64"/>
      <c r="I39" s="64"/>
      <c r="J39" s="64"/>
      <c r="K39" s="65"/>
      <c r="L39" s="39">
        <f>L38-L9</f>
        <v>3308073.0164999999</v>
      </c>
      <c r="M39" s="40"/>
    </row>
    <row r="41" spans="1:13" ht="24" customHeight="1" x14ac:dyDescent="0.35"/>
    <row r="42" spans="1:13" ht="21" x14ac:dyDescent="0.35">
      <c r="B42" s="52" t="s">
        <v>179</v>
      </c>
      <c r="C42" s="49"/>
      <c r="D42" s="50" t="s">
        <v>172</v>
      </c>
      <c r="E42" s="50" t="s">
        <v>175</v>
      </c>
      <c r="F42" s="49" t="s">
        <v>176</v>
      </c>
      <c r="M42" s="40"/>
    </row>
    <row r="43" spans="1:13" x14ac:dyDescent="0.35">
      <c r="B43" s="52"/>
      <c r="C43" s="49" t="s">
        <v>173</v>
      </c>
      <c r="D43" s="51">
        <f>L8</f>
        <v>10500</v>
      </c>
      <c r="E43" s="49">
        <v>0</v>
      </c>
      <c r="F43" s="51">
        <f>D43+E43</f>
        <v>10500</v>
      </c>
    </row>
    <row r="44" spans="1:13" x14ac:dyDescent="0.35">
      <c r="B44" s="57" t="s">
        <v>178</v>
      </c>
      <c r="C44" s="49" t="s">
        <v>174</v>
      </c>
      <c r="D44" s="51">
        <f>L13+L22+L25+L32</f>
        <v>2315714.0789999999</v>
      </c>
      <c r="E44" s="51">
        <f>L16+L19+L28+L36</f>
        <v>1002858.9375</v>
      </c>
      <c r="F44" s="51">
        <f>D44+E44</f>
        <v>3318573.0164999999</v>
      </c>
    </row>
    <row r="45" spans="1:13" x14ac:dyDescent="0.35">
      <c r="B45" s="57"/>
    </row>
    <row r="46" spans="1:13" ht="10.5" customHeight="1" x14ac:dyDescent="0.35"/>
    <row r="47" spans="1:13" ht="10.5" customHeight="1" x14ac:dyDescent="0.35">
      <c r="B47" s="57" t="s">
        <v>189</v>
      </c>
    </row>
    <row r="48" spans="1:13" ht="23" customHeight="1" x14ac:dyDescent="0.35">
      <c r="B48" s="57"/>
    </row>
    <row r="50" spans="2:2" ht="15.5" x14ac:dyDescent="0.35">
      <c r="B50" s="48" t="s">
        <v>177</v>
      </c>
    </row>
  </sheetData>
  <mergeCells count="17">
    <mergeCell ref="B28:K28"/>
    <mergeCell ref="B25:K25"/>
    <mergeCell ref="B44:B45"/>
    <mergeCell ref="B47:B48"/>
    <mergeCell ref="A1:L2"/>
    <mergeCell ref="B5:L5"/>
    <mergeCell ref="B8:K8"/>
    <mergeCell ref="B16:K16"/>
    <mergeCell ref="B39:K39"/>
    <mergeCell ref="B9:K9"/>
    <mergeCell ref="B10:L10"/>
    <mergeCell ref="B13:K13"/>
    <mergeCell ref="B19:K19"/>
    <mergeCell ref="B38:K38"/>
    <mergeCell ref="B32:K32"/>
    <mergeCell ref="B36:K36"/>
    <mergeCell ref="B22:K22"/>
  </mergeCells>
  <phoneticPr fontId="7" type="noConversion"/>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8"/>
  <sheetViews>
    <sheetView topLeftCell="A45" zoomScale="80" zoomScaleNormal="80" workbookViewId="0">
      <selection activeCell="A67" sqref="A67"/>
    </sheetView>
  </sheetViews>
  <sheetFormatPr defaultColWidth="8.7265625" defaultRowHeight="10.5" x14ac:dyDescent="0.35"/>
  <cols>
    <col min="1" max="1" width="68.81640625" style="2" customWidth="1"/>
    <col min="2" max="2" width="17.453125" style="2" customWidth="1"/>
    <col min="3" max="3" width="11.1796875" style="2" customWidth="1"/>
    <col min="4" max="4" width="14.1796875" style="2" customWidth="1"/>
    <col min="5" max="5" width="14.453125" style="2" customWidth="1"/>
    <col min="6" max="6" width="13.26953125" style="2" customWidth="1"/>
    <col min="7" max="7" width="13.81640625" style="2" customWidth="1"/>
    <col min="8" max="16384" width="8.7265625" style="2"/>
  </cols>
  <sheetData>
    <row r="1" spans="1:8" ht="23.25" customHeight="1" thickBot="1" x14ac:dyDescent="0.4">
      <c r="A1" s="71" t="s">
        <v>45</v>
      </c>
      <c r="B1" s="72"/>
      <c r="C1" s="72"/>
      <c r="D1" s="72"/>
      <c r="E1" s="72"/>
      <c r="F1" s="72"/>
      <c r="G1" s="73"/>
    </row>
    <row r="2" spans="1:8" ht="68.25" customHeight="1" thickBot="1" x14ac:dyDescent="0.4">
      <c r="A2" s="4" t="s">
        <v>54</v>
      </c>
      <c r="B2" s="5" t="s">
        <v>6</v>
      </c>
      <c r="C2" s="5" t="s">
        <v>7</v>
      </c>
      <c r="D2" s="5" t="s">
        <v>47</v>
      </c>
      <c r="E2" s="5" t="s">
        <v>48</v>
      </c>
      <c r="F2" s="5" t="s">
        <v>8</v>
      </c>
      <c r="G2" s="5" t="s">
        <v>49</v>
      </c>
    </row>
    <row r="3" spans="1:8" ht="11" thickBot="1" x14ac:dyDescent="0.4">
      <c r="A3" s="6">
        <v>1</v>
      </c>
      <c r="B3" s="7">
        <v>2</v>
      </c>
      <c r="C3" s="6">
        <v>3</v>
      </c>
      <c r="D3" s="7">
        <v>4</v>
      </c>
      <c r="E3" s="6">
        <v>5</v>
      </c>
      <c r="F3" s="7">
        <v>6</v>
      </c>
      <c r="G3" s="6">
        <v>7</v>
      </c>
    </row>
    <row r="4" spans="1:8" ht="194" customHeight="1" thickBot="1" x14ac:dyDescent="0.4">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c r="F4" s="9"/>
      <c r="G4" s="9"/>
    </row>
    <row r="5" spans="1:8" ht="53" thickBot="1" x14ac:dyDescent="0.4">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c r="F5" s="9"/>
      <c r="G5" s="9"/>
    </row>
    <row r="6" spans="1:8" ht="11" thickBot="1" x14ac:dyDescent="0.4">
      <c r="A6" s="3"/>
      <c r="B6" s="12">
        <v>0</v>
      </c>
      <c r="C6" s="12">
        <v>0</v>
      </c>
      <c r="D6" s="12">
        <v>0</v>
      </c>
      <c r="E6" s="12">
        <v>0</v>
      </c>
      <c r="F6" s="12">
        <v>0</v>
      </c>
      <c r="G6" s="12">
        <f>+C6*D6*E6*F6</f>
        <v>0</v>
      </c>
    </row>
    <row r="7" spans="1:8" ht="11" thickBot="1" x14ac:dyDescent="0.4">
      <c r="A7" s="54" t="s">
        <v>50</v>
      </c>
      <c r="B7" s="55"/>
      <c r="C7" s="55"/>
      <c r="D7" s="55"/>
      <c r="E7" s="55"/>
      <c r="F7" s="56"/>
      <c r="G7" s="12">
        <f>SUM(G6:G6)</f>
        <v>0</v>
      </c>
    </row>
    <row r="9" spans="1:8" ht="11" thickBot="1" x14ac:dyDescent="0.4"/>
    <row r="10" spans="1:8" ht="13.5" thickBot="1" x14ac:dyDescent="0.4">
      <c r="A10" s="74" t="s">
        <v>46</v>
      </c>
      <c r="B10" s="75"/>
      <c r="C10" s="75"/>
      <c r="D10" s="75"/>
      <c r="E10" s="75"/>
      <c r="F10" s="75"/>
      <c r="G10" s="76"/>
    </row>
    <row r="11" spans="1:8" ht="63.5" customHeight="1" x14ac:dyDescent="0.35">
      <c r="A11" s="4" t="s">
        <v>55</v>
      </c>
      <c r="B11" s="5" t="s">
        <v>6</v>
      </c>
      <c r="C11" s="5" t="s">
        <v>7</v>
      </c>
      <c r="D11" s="5" t="s">
        <v>47</v>
      </c>
      <c r="E11" s="5" t="s">
        <v>48</v>
      </c>
      <c r="F11" s="5" t="s">
        <v>8</v>
      </c>
      <c r="G11" s="5" t="s">
        <v>49</v>
      </c>
    </row>
    <row r="12" spans="1:8" ht="11" thickBot="1" x14ac:dyDescent="0.4">
      <c r="A12" s="6">
        <v>1</v>
      </c>
      <c r="B12" s="7">
        <v>2</v>
      </c>
      <c r="C12" s="6">
        <v>3</v>
      </c>
      <c r="D12" s="7">
        <v>4</v>
      </c>
      <c r="E12" s="6">
        <v>5</v>
      </c>
      <c r="F12" s="7">
        <v>6</v>
      </c>
      <c r="G12" s="6">
        <v>7</v>
      </c>
    </row>
    <row r="13" spans="1:8" ht="95" thickBot="1" x14ac:dyDescent="0.4">
      <c r="A13"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3" s="9"/>
      <c r="C13" s="10"/>
      <c r="D13" s="10"/>
      <c r="E13" s="10"/>
      <c r="F13" s="10"/>
      <c r="G13" s="10"/>
    </row>
    <row r="14" spans="1:8" ht="21.5" thickBot="1" x14ac:dyDescent="0.4">
      <c r="A14" s="11" t="str">
        <f>'PI skaičiuoklė'!C12</f>
        <v>esamiems leidimų turėtojams užsieniečiams pasikeisti vairuotojo pažymėjimą į išduotą Europos Sąjungos ar Europos ekonominės erdvės šalyje, Jungtinėje Karalystėje, Šveicarijos Konfederacijoje arba Ukrainoje</v>
      </c>
      <c r="B14" s="9"/>
      <c r="C14" s="10"/>
      <c r="D14" s="10"/>
      <c r="E14" s="10"/>
      <c r="F14" s="10"/>
      <c r="G14" s="10"/>
      <c r="H14" s="44"/>
    </row>
    <row r="15" spans="1:8" ht="11" thickBot="1" x14ac:dyDescent="0.4">
      <c r="A15" s="3"/>
      <c r="B15" s="12" t="s">
        <v>78</v>
      </c>
      <c r="C15" s="12">
        <v>1</v>
      </c>
      <c r="D15" s="12">
        <v>6.09</v>
      </c>
      <c r="E15" s="41">
        <v>42.5</v>
      </c>
      <c r="F15" s="12">
        <v>1</v>
      </c>
      <c r="G15" s="12">
        <f>C15*D15*E15*F15</f>
        <v>258.82499999999999</v>
      </c>
      <c r="H15" s="40"/>
    </row>
    <row r="16" spans="1:8" ht="11" thickBot="1" x14ac:dyDescent="0.4">
      <c r="A16" s="54" t="s">
        <v>50</v>
      </c>
      <c r="B16" s="55"/>
      <c r="C16" s="55"/>
      <c r="D16" s="55"/>
      <c r="E16" s="55"/>
      <c r="F16" s="56"/>
      <c r="G16" s="12">
        <f>SUM(G15:G15)</f>
        <v>258.82499999999999</v>
      </c>
    </row>
    <row r="17" spans="1:8" ht="11" thickBot="1" x14ac:dyDescent="0.4">
      <c r="A17" s="63" t="s">
        <v>156</v>
      </c>
      <c r="B17" s="64"/>
      <c r="C17" s="64"/>
      <c r="D17" s="64"/>
      <c r="E17" s="64"/>
      <c r="F17" s="65"/>
      <c r="G17" s="15">
        <f>SUM(G16)</f>
        <v>258.82499999999999</v>
      </c>
      <c r="H17" s="40"/>
    </row>
    <row r="18" spans="1:8" ht="95" thickBot="1" x14ac:dyDescent="0.4">
      <c r="A18"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8" s="9"/>
      <c r="C18" s="10"/>
      <c r="D18" s="10"/>
      <c r="E18" s="10"/>
      <c r="F18" s="10"/>
      <c r="G18" s="10"/>
      <c r="H18" s="40"/>
    </row>
    <row r="19" spans="1:8" ht="42.5" thickBot="1" x14ac:dyDescent="0.4">
      <c r="A19"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9" s="9"/>
      <c r="C19" s="10"/>
      <c r="D19" s="10"/>
      <c r="E19" s="10"/>
      <c r="F19" s="10"/>
      <c r="G19" s="10"/>
      <c r="H19" s="40"/>
    </row>
    <row r="20" spans="1:8" ht="11" thickBot="1" x14ac:dyDescent="0.4">
      <c r="A20" s="3"/>
      <c r="B20" s="12" t="s">
        <v>78</v>
      </c>
      <c r="C20" s="12">
        <v>1</v>
      </c>
      <c r="D20" s="12">
        <v>6.09</v>
      </c>
      <c r="E20" s="12">
        <v>50</v>
      </c>
      <c r="F20" s="12">
        <v>1</v>
      </c>
      <c r="G20" s="12">
        <f>C20*D20*E20*F20</f>
        <v>304.5</v>
      </c>
      <c r="H20" s="40"/>
    </row>
    <row r="21" spans="1:8" ht="11" thickBot="1" x14ac:dyDescent="0.4">
      <c r="A21" s="54" t="s">
        <v>51</v>
      </c>
      <c r="B21" s="55"/>
      <c r="C21" s="55"/>
      <c r="D21" s="55"/>
      <c r="E21" s="55"/>
      <c r="F21" s="56"/>
      <c r="G21" s="12">
        <f>SUM(G20:G20)</f>
        <v>304.5</v>
      </c>
      <c r="H21" s="40"/>
    </row>
    <row r="22" spans="1:8" ht="11" thickBot="1" x14ac:dyDescent="0.4">
      <c r="A22" s="63" t="s">
        <v>157</v>
      </c>
      <c r="B22" s="64"/>
      <c r="C22" s="64"/>
      <c r="D22" s="64"/>
      <c r="E22" s="64"/>
      <c r="F22" s="65"/>
      <c r="G22" s="15">
        <f>SUM(G21)</f>
        <v>304.5</v>
      </c>
      <c r="H22" s="40"/>
    </row>
    <row r="23" spans="1:8" ht="32" thickBot="1" x14ac:dyDescent="0.4">
      <c r="A23"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3" s="9"/>
      <c r="C23" s="9"/>
      <c r="D23" s="9"/>
      <c r="E23" s="9"/>
      <c r="F23" s="9"/>
      <c r="G23" s="9"/>
      <c r="H23" s="40"/>
    </row>
    <row r="24" spans="1:8" ht="11" thickBot="1" x14ac:dyDescent="0.4">
      <c r="A24" s="11" t="str">
        <f>'PI skaičiuoklė'!C18</f>
        <v>pasikeitus leidime nurodytai informacijai informuoti Transporto saugos administraciją</v>
      </c>
      <c r="B24" s="9"/>
      <c r="C24" s="9"/>
      <c r="D24" s="9"/>
      <c r="E24" s="9"/>
      <c r="F24" s="9"/>
      <c r="G24" s="9"/>
    </row>
    <row r="25" spans="1:8" ht="11" thickBot="1" x14ac:dyDescent="0.4">
      <c r="A25" s="3"/>
      <c r="B25" s="12" t="s">
        <v>78</v>
      </c>
      <c r="C25" s="12">
        <v>1</v>
      </c>
      <c r="D25" s="12">
        <v>6.09</v>
      </c>
      <c r="E25" s="41">
        <v>1</v>
      </c>
      <c r="F25" s="41">
        <v>1</v>
      </c>
      <c r="G25" s="12">
        <f>C25*D25*E25*F25</f>
        <v>6.09</v>
      </c>
      <c r="H25" s="40"/>
    </row>
    <row r="26" spans="1:8" ht="11" thickBot="1" x14ac:dyDescent="0.4">
      <c r="A26" s="54" t="s">
        <v>52</v>
      </c>
      <c r="B26" s="55"/>
      <c r="C26" s="55"/>
      <c r="D26" s="55"/>
      <c r="E26" s="55"/>
      <c r="F26" s="56"/>
      <c r="G26" s="12">
        <f>SUM(G25:G25)</f>
        <v>6.09</v>
      </c>
    </row>
    <row r="27" spans="1:8" ht="11" thickBot="1" x14ac:dyDescent="0.4">
      <c r="A27" s="63" t="s">
        <v>53</v>
      </c>
      <c r="B27" s="64"/>
      <c r="C27" s="64"/>
      <c r="D27" s="64"/>
      <c r="E27" s="64"/>
      <c r="F27" s="65"/>
      <c r="G27" s="15">
        <f>SUM(G26)</f>
        <v>6.09</v>
      </c>
    </row>
    <row r="28" spans="1:8" ht="231.5" thickBot="1" x14ac:dyDescent="0.4">
      <c r="A28"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28" s="9"/>
      <c r="C28" s="9"/>
      <c r="D28" s="9"/>
      <c r="E28" s="9"/>
      <c r="F28" s="9"/>
      <c r="G28" s="9"/>
    </row>
    <row r="29" spans="1:8" ht="32" thickBot="1" x14ac:dyDescent="0.4">
      <c r="A29"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9" s="9"/>
      <c r="C29" s="9"/>
      <c r="D29" s="9"/>
      <c r="E29" s="9"/>
      <c r="F29" s="9"/>
      <c r="G29" s="9"/>
    </row>
    <row r="30" spans="1:8" ht="11" thickBot="1" x14ac:dyDescent="0.4">
      <c r="A30" s="3"/>
      <c r="B30" s="12">
        <v>0</v>
      </c>
      <c r="C30" s="12">
        <v>0</v>
      </c>
      <c r="D30" s="12">
        <v>0</v>
      </c>
      <c r="E30" s="12">
        <v>0</v>
      </c>
      <c r="F30" s="12">
        <v>0</v>
      </c>
      <c r="G30" s="12">
        <f>C30*D30*E30*F30</f>
        <v>0</v>
      </c>
    </row>
    <row r="31" spans="1:8" ht="11" thickBot="1" x14ac:dyDescent="0.4">
      <c r="A31" s="54" t="s">
        <v>116</v>
      </c>
      <c r="B31" s="55"/>
      <c r="C31" s="55"/>
      <c r="D31" s="55"/>
      <c r="E31" s="55"/>
      <c r="F31" s="56"/>
      <c r="G31" s="12">
        <f>SUM(G30:G30)</f>
        <v>0</v>
      </c>
    </row>
    <row r="32" spans="1:8" ht="42.5" thickBot="1" x14ac:dyDescent="0.4">
      <c r="A32"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2" s="9"/>
      <c r="C32" s="10"/>
      <c r="D32" s="10"/>
      <c r="E32" s="10"/>
      <c r="F32" s="10"/>
      <c r="G32" s="10"/>
    </row>
    <row r="33" spans="1:10" ht="24" customHeight="1" thickBot="1" x14ac:dyDescent="0.4">
      <c r="A33" s="11" t="str">
        <f>'PI skaičiuoklė'!C24</f>
        <v>nurodyti keleivių vežimo organizatoriui savo sąskaitos numerį ir pateikti tai įrodantį dokumentą – banko išrašą</v>
      </c>
      <c r="B33" s="9"/>
      <c r="C33" s="10"/>
      <c r="D33" s="10"/>
      <c r="E33" s="10"/>
      <c r="F33" s="10"/>
      <c r="G33" s="10"/>
    </row>
    <row r="34" spans="1:10" ht="11" thickBot="1" x14ac:dyDescent="0.4">
      <c r="A34" s="3"/>
      <c r="B34" s="12" t="s">
        <v>78</v>
      </c>
      <c r="C34" s="12">
        <v>1</v>
      </c>
      <c r="D34" s="12">
        <v>6.09</v>
      </c>
      <c r="E34" s="41">
        <v>0.25</v>
      </c>
      <c r="F34" s="12">
        <v>1</v>
      </c>
      <c r="G34" s="12">
        <f>C34*D34*E34*F34</f>
        <v>1.5225</v>
      </c>
      <c r="H34" s="69"/>
      <c r="I34" s="70"/>
      <c r="J34" s="70"/>
    </row>
    <row r="35" spans="1:10" ht="11" thickBot="1" x14ac:dyDescent="0.4">
      <c r="A35" s="54" t="s">
        <v>129</v>
      </c>
      <c r="B35" s="55"/>
      <c r="C35" s="55"/>
      <c r="D35" s="55"/>
      <c r="E35" s="55"/>
      <c r="F35" s="56"/>
      <c r="G35" s="12">
        <f>SUM(G34:G34)</f>
        <v>1.5225</v>
      </c>
    </row>
    <row r="36" spans="1:10" ht="42.5" thickBot="1" x14ac:dyDescent="0.4">
      <c r="A36"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6" s="9"/>
      <c r="C36" s="10"/>
      <c r="D36" s="10"/>
      <c r="E36" s="10"/>
      <c r="F36" s="10"/>
      <c r="G36" s="10"/>
    </row>
    <row r="37" spans="1:10" ht="11" thickBot="1" x14ac:dyDescent="0.4">
      <c r="A37" s="11" t="str">
        <f>'PI skaičiuoklė'!C27</f>
        <v>pateikti atvyksiančio taksi vairuotojo vardą ir pavardę ir pateikti būsimos kelionės tarifus</v>
      </c>
      <c r="B37" s="9"/>
      <c r="C37" s="10"/>
      <c r="D37" s="10"/>
      <c r="E37" s="10"/>
      <c r="F37" s="10"/>
      <c r="G37" s="10"/>
    </row>
    <row r="38" spans="1:10" ht="11" thickBot="1" x14ac:dyDescent="0.4">
      <c r="A38" s="3"/>
      <c r="B38" s="12" t="s">
        <v>80</v>
      </c>
      <c r="C38" s="12">
        <v>1</v>
      </c>
      <c r="D38" s="12">
        <v>6.09</v>
      </c>
      <c r="E38" s="12">
        <v>0.5</v>
      </c>
      <c r="F38" s="12">
        <v>365</v>
      </c>
      <c r="G38" s="12">
        <f>C38*D38*E38*F38</f>
        <v>1111.425</v>
      </c>
      <c r="H38" s="40"/>
    </row>
    <row r="39" spans="1:10" ht="11" thickBot="1" x14ac:dyDescent="0.4">
      <c r="A39" s="54" t="s">
        <v>130</v>
      </c>
      <c r="B39" s="55"/>
      <c r="C39" s="55"/>
      <c r="D39" s="55"/>
      <c r="E39" s="55"/>
      <c r="F39" s="56"/>
      <c r="G39" s="12">
        <f>SUM(G38:G38)</f>
        <v>1111.425</v>
      </c>
    </row>
    <row r="40" spans="1:10" ht="63.5" thickBot="1" x14ac:dyDescent="0.4">
      <c r="A40"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0" s="9"/>
      <c r="C40" s="10"/>
      <c r="D40" s="10"/>
      <c r="E40" s="10"/>
      <c r="F40" s="10"/>
      <c r="G40" s="10"/>
    </row>
    <row r="41" spans="1:10" ht="11" thickBot="1" x14ac:dyDescent="0.4">
      <c r="A41" s="11" t="str">
        <f>'PI skaičiuoklė'!C30</f>
        <v>naudoti navigacijos įrenginį</v>
      </c>
      <c r="B41" s="9"/>
      <c r="C41" s="10"/>
      <c r="D41" s="10"/>
      <c r="E41" s="10"/>
      <c r="F41" s="10"/>
      <c r="G41" s="10"/>
    </row>
    <row r="42" spans="1:10" ht="11" thickBot="1" x14ac:dyDescent="0.4">
      <c r="A42" s="3"/>
      <c r="B42" s="12">
        <v>0</v>
      </c>
      <c r="C42" s="12">
        <v>0</v>
      </c>
      <c r="D42" s="12">
        <v>0</v>
      </c>
      <c r="E42" s="12">
        <v>0</v>
      </c>
      <c r="F42" s="12">
        <v>0</v>
      </c>
      <c r="G42" s="12">
        <f>C42*D42*E42*F42</f>
        <v>0</v>
      </c>
    </row>
    <row r="43" spans="1:10" ht="11" thickBot="1" x14ac:dyDescent="0.4">
      <c r="A43" s="54" t="s">
        <v>132</v>
      </c>
      <c r="B43" s="55"/>
      <c r="C43" s="55"/>
      <c r="D43" s="55"/>
      <c r="E43" s="55"/>
      <c r="F43" s="56"/>
      <c r="G43" s="12">
        <f>SUM(G42:G42)</f>
        <v>0</v>
      </c>
    </row>
    <row r="44" spans="1:10" ht="21.5" thickBot="1" x14ac:dyDescent="0.4">
      <c r="A44" s="11" t="str">
        <f>'PI skaičiuoklė'!C31</f>
        <v>išduoti keleiviui pinigų priėmimo arba kasos aparato kvitą, kuriame taip pat nurodoma kelionės pradžios ir pabaigos laikas ir nuvažiuotas atstumas</v>
      </c>
      <c r="B44" s="9"/>
      <c r="C44" s="10"/>
      <c r="D44" s="10"/>
      <c r="E44" s="10"/>
      <c r="F44" s="10"/>
      <c r="G44" s="10"/>
    </row>
    <row r="45" spans="1:10" ht="11" thickBot="1" x14ac:dyDescent="0.4">
      <c r="A45" s="3"/>
      <c r="B45" s="12">
        <v>0</v>
      </c>
      <c r="C45" s="12">
        <v>0</v>
      </c>
      <c r="D45" s="12">
        <v>0</v>
      </c>
      <c r="E45" s="12">
        <v>0</v>
      </c>
      <c r="F45" s="12">
        <v>0</v>
      </c>
      <c r="G45" s="12">
        <f>C45*D45*E45*F45</f>
        <v>0</v>
      </c>
    </row>
    <row r="46" spans="1:10" ht="11" thickBot="1" x14ac:dyDescent="0.4">
      <c r="A46" s="54" t="s">
        <v>133</v>
      </c>
      <c r="B46" s="55"/>
      <c r="C46" s="55"/>
      <c r="D46" s="55"/>
      <c r="E46" s="55"/>
      <c r="F46" s="56"/>
      <c r="G46" s="12">
        <f>SUM(G45:G45)</f>
        <v>0</v>
      </c>
    </row>
    <row r="47" spans="1:10" ht="11" thickBot="1" x14ac:dyDescent="0.4">
      <c r="A47" s="63" t="s">
        <v>131</v>
      </c>
      <c r="B47" s="64"/>
      <c r="C47" s="64"/>
      <c r="D47" s="64"/>
      <c r="E47" s="64"/>
      <c r="F47" s="65"/>
      <c r="G47" s="15">
        <f>SUM(G43,G46)</f>
        <v>0</v>
      </c>
    </row>
    <row r="48" spans="1:10" ht="42.5" thickBot="1" x14ac:dyDescent="0.4">
      <c r="A48"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48" s="9"/>
      <c r="C48" s="10"/>
      <c r="D48" s="10"/>
      <c r="E48" s="10"/>
      <c r="F48" s="10"/>
      <c r="G48" s="10"/>
    </row>
    <row r="49" spans="1:7" ht="11" thickBot="1" x14ac:dyDescent="0.4">
      <c r="A49" s="11" t="str">
        <f>'PI skaičiuoklė'!C34</f>
        <v>saugoti dokumentus apie kelionės kainą</v>
      </c>
      <c r="B49" s="9"/>
      <c r="C49" s="10"/>
      <c r="D49" s="10"/>
      <c r="E49" s="10"/>
      <c r="F49" s="10"/>
      <c r="G49" s="10"/>
    </row>
    <row r="50" spans="1:7" ht="11" thickBot="1" x14ac:dyDescent="0.4">
      <c r="A50" s="3"/>
      <c r="B50" s="12" t="s">
        <v>78</v>
      </c>
      <c r="C50" s="12">
        <v>1</v>
      </c>
      <c r="D50" s="12">
        <v>6.09</v>
      </c>
      <c r="E50" s="12">
        <v>2</v>
      </c>
      <c r="F50" s="12">
        <v>1</v>
      </c>
      <c r="G50" s="12">
        <f>C50*D50*E50*F50</f>
        <v>12.18</v>
      </c>
    </row>
    <row r="51" spans="1:7" ht="11" thickBot="1" x14ac:dyDescent="0.4">
      <c r="A51" s="54" t="s">
        <v>162</v>
      </c>
      <c r="B51" s="55"/>
      <c r="C51" s="55"/>
      <c r="D51" s="55"/>
      <c r="E51" s="55"/>
      <c r="F51" s="56"/>
      <c r="G51" s="12">
        <f>SUM(G50:G50)</f>
        <v>12.18</v>
      </c>
    </row>
    <row r="52" spans="1:7" ht="21.5" thickBot="1" x14ac:dyDescent="0.4">
      <c r="A52" s="11" t="str">
        <f>'PI skaičiuoklė'!C35</f>
        <v>dokumentus apie kelionės kainą pateikti teisėsaugos ar valstybinę kelių transporto priežiūrą atliekančioms institucijoms pareikalavus</v>
      </c>
      <c r="B52" s="9"/>
      <c r="C52" s="10"/>
      <c r="D52" s="10"/>
      <c r="E52" s="10"/>
      <c r="F52" s="10"/>
      <c r="G52" s="10"/>
    </row>
    <row r="53" spans="1:7" ht="11" thickBot="1" x14ac:dyDescent="0.4">
      <c r="A53" s="3"/>
      <c r="B53" s="12" t="s">
        <v>78</v>
      </c>
      <c r="C53" s="12">
        <v>1</v>
      </c>
      <c r="D53" s="12">
        <v>6.09</v>
      </c>
      <c r="E53" s="12">
        <v>2</v>
      </c>
      <c r="F53" s="12">
        <v>0.5</v>
      </c>
      <c r="G53" s="12">
        <f>C53*D53*E53*F53</f>
        <v>6.09</v>
      </c>
    </row>
    <row r="54" spans="1:7" ht="11" thickBot="1" x14ac:dyDescent="0.4">
      <c r="A54" s="54" t="s">
        <v>163</v>
      </c>
      <c r="B54" s="55"/>
      <c r="C54" s="55"/>
      <c r="D54" s="55"/>
      <c r="E54" s="55"/>
      <c r="F54" s="56"/>
      <c r="G54" s="12">
        <f>SUM(G53:G53)</f>
        <v>6.09</v>
      </c>
    </row>
    <row r="55" spans="1:7" ht="11" thickBot="1" x14ac:dyDescent="0.4">
      <c r="A55" s="63" t="s">
        <v>164</v>
      </c>
      <c r="B55" s="64"/>
      <c r="C55" s="64"/>
      <c r="D55" s="64"/>
      <c r="E55" s="64"/>
      <c r="F55" s="65"/>
      <c r="G55" s="15">
        <f>SUM(G51,G54)</f>
        <v>18.27</v>
      </c>
    </row>
    <row r="57" spans="1:7" x14ac:dyDescent="0.35">
      <c r="A57" s="2" t="s">
        <v>190</v>
      </c>
    </row>
    <row r="58" spans="1:7" x14ac:dyDescent="0.35">
      <c r="A58" s="53" t="s">
        <v>186</v>
      </c>
    </row>
    <row r="59" spans="1:7" x14ac:dyDescent="0.35">
      <c r="A59" s="53" t="s">
        <v>185</v>
      </c>
    </row>
    <row r="68" spans="1:1" x14ac:dyDescent="0.35">
      <c r="A68" s="53"/>
    </row>
  </sheetData>
  <mergeCells count="19">
    <mergeCell ref="A1:G1"/>
    <mergeCell ref="A10:G10"/>
    <mergeCell ref="A16:F16"/>
    <mergeCell ref="A7:F7"/>
    <mergeCell ref="A26:F26"/>
    <mergeCell ref="A27:F27"/>
    <mergeCell ref="A31:F31"/>
    <mergeCell ref="A17:F17"/>
    <mergeCell ref="A39:F39"/>
    <mergeCell ref="A35:F35"/>
    <mergeCell ref="A21:F21"/>
    <mergeCell ref="A22:F22"/>
    <mergeCell ref="H34:J34"/>
    <mergeCell ref="A47:F47"/>
    <mergeCell ref="A51:F51"/>
    <mergeCell ref="A54:F54"/>
    <mergeCell ref="A55:F55"/>
    <mergeCell ref="A43:F43"/>
    <mergeCell ref="A46:F4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
  <sheetViews>
    <sheetView topLeftCell="A36" zoomScale="80" zoomScaleNormal="80" workbookViewId="0">
      <selection activeCell="F46" sqref="F46"/>
    </sheetView>
  </sheetViews>
  <sheetFormatPr defaultColWidth="8.7265625" defaultRowHeight="14.5" x14ac:dyDescent="0.35"/>
  <cols>
    <col min="1" max="1" width="67.7265625" style="1" customWidth="1"/>
    <col min="2" max="2" width="8.81640625" style="1" customWidth="1"/>
    <col min="3" max="3" width="9.26953125" style="1" customWidth="1"/>
    <col min="4" max="4" width="21" style="1" customWidth="1"/>
    <col min="5" max="16384" width="8.7265625" style="1"/>
  </cols>
  <sheetData>
    <row r="1" spans="1:4" ht="15" thickBot="1" x14ac:dyDescent="0.4">
      <c r="A1" s="77" t="s">
        <v>32</v>
      </c>
      <c r="B1" s="78"/>
      <c r="C1" s="78"/>
      <c r="D1" s="79"/>
    </row>
    <row r="2" spans="1:4" ht="24.65" customHeight="1" thickBot="1" x14ac:dyDescent="0.4">
      <c r="A2" s="4" t="s">
        <v>56</v>
      </c>
      <c r="B2" s="83" t="s">
        <v>15</v>
      </c>
      <c r="C2" s="84"/>
      <c r="D2" s="5" t="s">
        <v>3</v>
      </c>
    </row>
    <row r="3" spans="1:4" ht="15" thickBot="1" x14ac:dyDescent="0.4">
      <c r="A3" s="6">
        <v>1</v>
      </c>
      <c r="B3" s="85">
        <v>2</v>
      </c>
      <c r="C3" s="86"/>
      <c r="D3" s="6">
        <v>3</v>
      </c>
    </row>
    <row r="4" spans="1:4" ht="216" customHeight="1" thickBot="1" x14ac:dyDescent="0.4">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row>
    <row r="5" spans="1:4" ht="53" thickBot="1" x14ac:dyDescent="0.4">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12" t="s">
        <v>84</v>
      </c>
      <c r="C5" s="12">
        <v>2000</v>
      </c>
      <c r="D5" s="12">
        <f>+C5</f>
        <v>2000</v>
      </c>
    </row>
    <row r="6" spans="1:4" ht="15" thickBot="1" x14ac:dyDescent="0.4">
      <c r="A6" s="54" t="s">
        <v>107</v>
      </c>
      <c r="B6" s="55"/>
      <c r="C6" s="55"/>
      <c r="D6" s="9">
        <f>SUM(D5:D5)</f>
        <v>2000</v>
      </c>
    </row>
    <row r="7" spans="1:4" x14ac:dyDescent="0.35">
      <c r="A7" s="42"/>
    </row>
    <row r="8" spans="1:4" ht="15" thickBot="1" x14ac:dyDescent="0.4"/>
    <row r="9" spans="1:4" ht="15" thickBot="1" x14ac:dyDescent="0.4">
      <c r="A9" s="80" t="s">
        <v>33</v>
      </c>
      <c r="B9" s="81"/>
      <c r="C9" s="81"/>
      <c r="D9" s="82"/>
    </row>
    <row r="10" spans="1:4" ht="15" thickBot="1" x14ac:dyDescent="0.4">
      <c r="A10" s="4" t="s">
        <v>57</v>
      </c>
      <c r="B10" s="83" t="s">
        <v>15</v>
      </c>
      <c r="C10" s="84"/>
      <c r="D10" s="5" t="s">
        <v>3</v>
      </c>
    </row>
    <row r="11" spans="1:4" ht="15" thickBot="1" x14ac:dyDescent="0.4">
      <c r="A11" s="6">
        <v>1</v>
      </c>
      <c r="B11" s="85">
        <v>2</v>
      </c>
      <c r="C11" s="86"/>
      <c r="D11" s="6">
        <v>3</v>
      </c>
    </row>
    <row r="12" spans="1:4" ht="105.5" customHeight="1" thickBot="1" x14ac:dyDescent="0.4">
      <c r="A12"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2" s="9"/>
      <c r="C12" s="9"/>
      <c r="D12" s="9"/>
    </row>
    <row r="13" spans="1:4" ht="21.5" customHeight="1" thickBot="1" x14ac:dyDescent="0.4">
      <c r="A13" s="11" t="str">
        <f>'PI skaičiuoklė'!C12</f>
        <v>esamiems leidimų turėtojams užsieniečiams pasikeisti vairuotojo pažymėjimą į išduotą Europos Sąjungos ar Europos ekonominės erdvės šalyje, Jungtinėje Karalystėje, Šveicarijos Konfederacijoje arba Ukrainoje</v>
      </c>
      <c r="B13" s="12" t="s">
        <v>9</v>
      </c>
      <c r="C13" s="12">
        <v>0</v>
      </c>
      <c r="D13" s="12">
        <f>+C13</f>
        <v>0</v>
      </c>
    </row>
    <row r="14" spans="1:4" ht="15" thickBot="1" x14ac:dyDescent="0.4">
      <c r="A14" s="54" t="s">
        <v>79</v>
      </c>
      <c r="B14" s="55"/>
      <c r="C14" s="55"/>
      <c r="D14" s="9">
        <f>SUM(D13:D13)</f>
        <v>0</v>
      </c>
    </row>
    <row r="15" spans="1:4" ht="15" thickBot="1" x14ac:dyDescent="0.4">
      <c r="A15" s="63" t="s">
        <v>16</v>
      </c>
      <c r="B15" s="64"/>
      <c r="C15" s="64"/>
      <c r="D15" s="9">
        <f>SUM(D14)</f>
        <v>0</v>
      </c>
    </row>
    <row r="16" spans="1:4" ht="105.5" thickBot="1" x14ac:dyDescent="0.4">
      <c r="A16"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6" s="9"/>
      <c r="C16" s="9"/>
      <c r="D16" s="9"/>
    </row>
    <row r="17" spans="1:5" ht="42.5" thickBot="1" x14ac:dyDescent="0.4">
      <c r="A17"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17" s="12" t="s">
        <v>9</v>
      </c>
      <c r="C17" s="12">
        <v>0</v>
      </c>
      <c r="D17" s="12">
        <f>+C17</f>
        <v>0</v>
      </c>
    </row>
    <row r="18" spans="1:5" ht="15" thickBot="1" x14ac:dyDescent="0.4">
      <c r="A18" s="54" t="s">
        <v>79</v>
      </c>
      <c r="B18" s="55"/>
      <c r="C18" s="55"/>
      <c r="D18" s="9">
        <f>SUM(D17:D17)</f>
        <v>0</v>
      </c>
    </row>
    <row r="19" spans="1:5" ht="15" thickBot="1" x14ac:dyDescent="0.4">
      <c r="A19" s="63" t="s">
        <v>16</v>
      </c>
      <c r="B19" s="64"/>
      <c r="C19" s="64"/>
      <c r="D19" s="9">
        <f>SUM(D18)</f>
        <v>0</v>
      </c>
    </row>
    <row r="20" spans="1:5" ht="42.5" thickBot="1" x14ac:dyDescent="0.4">
      <c r="A20"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0" s="9"/>
      <c r="C20" s="9"/>
      <c r="D20" s="9"/>
    </row>
    <row r="21" spans="1:5" ht="31" customHeight="1" thickBot="1" x14ac:dyDescent="0.4">
      <c r="A21" s="11" t="str">
        <f>'PI skaičiuoklė'!C18</f>
        <v>pasikeitus leidime nurodytai informacijai informuoti Transporto saugos administraciją</v>
      </c>
      <c r="B21" s="12" t="s">
        <v>13</v>
      </c>
      <c r="C21" s="12">
        <v>0</v>
      </c>
      <c r="D21" s="12">
        <f>+C21</f>
        <v>0</v>
      </c>
    </row>
    <row r="22" spans="1:5" ht="15" thickBot="1" x14ac:dyDescent="0.4">
      <c r="A22" s="54" t="s">
        <v>81</v>
      </c>
      <c r="B22" s="55"/>
      <c r="C22" s="55"/>
      <c r="D22" s="9">
        <f>SUM(D21:D21)</f>
        <v>0</v>
      </c>
    </row>
    <row r="23" spans="1:5" ht="15" thickBot="1" x14ac:dyDescent="0.4">
      <c r="A23" s="63" t="s">
        <v>82</v>
      </c>
      <c r="B23" s="64"/>
      <c r="C23" s="64"/>
      <c r="D23" s="9">
        <f>SUM(D22)</f>
        <v>0</v>
      </c>
    </row>
    <row r="24" spans="1:5" ht="23" customHeight="1" thickBot="1" x14ac:dyDescent="0.4">
      <c r="A2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24" s="9"/>
      <c r="C24" s="9"/>
      <c r="D24" s="9"/>
    </row>
    <row r="25" spans="1:5" ht="42.5" thickBot="1" x14ac:dyDescent="0.4">
      <c r="A2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25" s="12" t="s">
        <v>84</v>
      </c>
      <c r="C25" s="12">
        <v>2200</v>
      </c>
      <c r="D25" s="12">
        <f>+C25</f>
        <v>2200</v>
      </c>
    </row>
    <row r="26" spans="1:5" ht="15" thickBot="1" x14ac:dyDescent="0.4">
      <c r="A26" s="54" t="s">
        <v>117</v>
      </c>
      <c r="B26" s="55"/>
      <c r="C26" s="55"/>
      <c r="D26" s="9">
        <f>SUM(D25:D25)</f>
        <v>2200</v>
      </c>
      <c r="E26" s="42"/>
    </row>
    <row r="27" spans="1:5" ht="53" thickBot="1" x14ac:dyDescent="0.4">
      <c r="A2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27" s="9"/>
      <c r="C27" s="9"/>
      <c r="D27" s="9"/>
    </row>
    <row r="28" spans="1:5" ht="15" thickBot="1" x14ac:dyDescent="0.4">
      <c r="A28" s="11" t="str">
        <f>'PI skaičiuoklė'!C24</f>
        <v>nurodyti keleivių vežimo organizatoriui savo sąskaitos numerį ir pateikti tai įrodantį dokumentą – banko išrašą</v>
      </c>
      <c r="B28" s="12" t="s">
        <v>124</v>
      </c>
      <c r="C28" s="12">
        <v>0</v>
      </c>
      <c r="D28" s="12">
        <f>+C28</f>
        <v>0</v>
      </c>
    </row>
    <row r="29" spans="1:5" ht="15" thickBot="1" x14ac:dyDescent="0.4">
      <c r="A29" s="54" t="s">
        <v>134</v>
      </c>
      <c r="B29" s="55"/>
      <c r="C29" s="55"/>
      <c r="D29" s="9">
        <f>SUM(D28:D28)</f>
        <v>0</v>
      </c>
    </row>
    <row r="30" spans="1:5" ht="42.5" thickBot="1" x14ac:dyDescent="0.4">
      <c r="A30"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30" s="9"/>
      <c r="C30" s="9"/>
      <c r="D30" s="9"/>
    </row>
    <row r="31" spans="1:5" ht="36" customHeight="1" thickBot="1" x14ac:dyDescent="0.4">
      <c r="A31" s="11" t="str">
        <f>'PI skaičiuoklė'!C27</f>
        <v>pateikti atvyksiančio taksi vairuotojo vardą ir pavardę ir pateikti būsimos kelionės tarifus</v>
      </c>
      <c r="B31" s="12" t="s">
        <v>136</v>
      </c>
      <c r="C31" s="12">
        <v>0</v>
      </c>
      <c r="D31" s="12">
        <f>+C31</f>
        <v>0</v>
      </c>
    </row>
    <row r="32" spans="1:5" ht="15" thickBot="1" x14ac:dyDescent="0.4">
      <c r="A32" s="54" t="s">
        <v>135</v>
      </c>
      <c r="B32" s="55"/>
      <c r="C32" s="55"/>
      <c r="D32" s="9">
        <f>SUM(D31:D31)</f>
        <v>0</v>
      </c>
    </row>
    <row r="33" spans="1:4" ht="32.15" customHeight="1" thickBot="1" x14ac:dyDescent="0.4">
      <c r="A33"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33" s="9"/>
      <c r="C33" s="9"/>
      <c r="D33" s="9"/>
    </row>
    <row r="34" spans="1:4" ht="32" thickBot="1" x14ac:dyDescent="0.4">
      <c r="A34" s="11" t="str">
        <f>'PI skaičiuoklė'!C30</f>
        <v>naudoti navigacijos įrenginį</v>
      </c>
      <c r="B34" s="12" t="s">
        <v>85</v>
      </c>
      <c r="C34" s="12">
        <v>200</v>
      </c>
      <c r="D34" s="12">
        <f>+C34</f>
        <v>200</v>
      </c>
    </row>
    <row r="35" spans="1:4" ht="15" thickBot="1" x14ac:dyDescent="0.4">
      <c r="A35" s="54" t="s">
        <v>140</v>
      </c>
      <c r="B35" s="55"/>
      <c r="C35" s="55"/>
      <c r="D35" s="9">
        <f>SUM(D34:D34)</f>
        <v>200</v>
      </c>
    </row>
    <row r="36" spans="1:4" ht="32" thickBot="1" x14ac:dyDescent="0.4">
      <c r="A36" s="11" t="str">
        <f>'PI skaičiuoklė'!C31</f>
        <v>išduoti keleiviui pinigų priėmimo arba kasos aparato kvitą, kuriame taip pat nurodoma kelionės pradžios ir pabaigos laikas ir nuvažiuotas atstumas</v>
      </c>
      <c r="B36" s="12" t="s">
        <v>86</v>
      </c>
      <c r="C36" s="12">
        <v>200</v>
      </c>
      <c r="D36" s="12">
        <f>+C36</f>
        <v>200</v>
      </c>
    </row>
    <row r="37" spans="1:4" ht="15" thickBot="1" x14ac:dyDescent="0.4">
      <c r="A37" s="54" t="s">
        <v>141</v>
      </c>
      <c r="B37" s="55"/>
      <c r="C37" s="55"/>
      <c r="D37" s="9">
        <f>SUM(D36:D36)</f>
        <v>200</v>
      </c>
    </row>
    <row r="38" spans="1:4" ht="15" thickBot="1" x14ac:dyDescent="0.4">
      <c r="A38" s="63" t="s">
        <v>142</v>
      </c>
      <c r="B38" s="64"/>
      <c r="C38" s="64"/>
      <c r="D38" s="9">
        <f>SUM(D35,D37)</f>
        <v>400</v>
      </c>
    </row>
    <row r="39" spans="1:4" ht="42.5" thickBot="1" x14ac:dyDescent="0.4">
      <c r="A3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39" s="9"/>
      <c r="C39" s="9"/>
      <c r="D39" s="9"/>
    </row>
    <row r="40" spans="1:4" ht="15" thickBot="1" x14ac:dyDescent="0.4">
      <c r="A40" s="11" t="str">
        <f>'PI skaičiuoklė'!C34</f>
        <v>saugoti dokumentus apie kelionės kainą</v>
      </c>
      <c r="B40" s="12" t="s">
        <v>165</v>
      </c>
      <c r="C40" s="12">
        <v>0</v>
      </c>
      <c r="D40" s="12">
        <f>+C40</f>
        <v>0</v>
      </c>
    </row>
    <row r="41" spans="1:4" ht="15" thickBot="1" x14ac:dyDescent="0.4">
      <c r="A41" s="54" t="s">
        <v>83</v>
      </c>
      <c r="B41" s="55"/>
      <c r="C41" s="55"/>
      <c r="D41" s="9">
        <f>SUM(D40:D40)</f>
        <v>0</v>
      </c>
    </row>
    <row r="42" spans="1:4" ht="21.5" thickBot="1" x14ac:dyDescent="0.4">
      <c r="A42" s="11" t="str">
        <f>'PI skaičiuoklė'!C35</f>
        <v>dokumentus apie kelionės kainą pateikti teisėsaugos ar valstybinę kelių transporto priežiūrą atliekančioms institucijoms pareikalavus</v>
      </c>
      <c r="B42" s="12" t="s">
        <v>166</v>
      </c>
      <c r="C42" s="12">
        <v>0</v>
      </c>
      <c r="D42" s="12">
        <f>+C42</f>
        <v>0</v>
      </c>
    </row>
    <row r="43" spans="1:4" ht="15" thickBot="1" x14ac:dyDescent="0.4">
      <c r="A43" s="54" t="s">
        <v>83</v>
      </c>
      <c r="B43" s="55"/>
      <c r="C43" s="55"/>
      <c r="D43" s="9">
        <f>SUM(D42:D42)</f>
        <v>0</v>
      </c>
    </row>
    <row r="44" spans="1:4" ht="15" thickBot="1" x14ac:dyDescent="0.4">
      <c r="A44" s="63" t="s">
        <v>167</v>
      </c>
      <c r="B44" s="64"/>
      <c r="C44" s="64"/>
      <c r="D44" s="9">
        <f>SUM(D41,D43)</f>
        <v>0</v>
      </c>
    </row>
  </sheetData>
  <mergeCells count="22">
    <mergeCell ref="A1:D1"/>
    <mergeCell ref="A9:D9"/>
    <mergeCell ref="A18:C18"/>
    <mergeCell ref="B2:C2"/>
    <mergeCell ref="B3:C3"/>
    <mergeCell ref="B10:C10"/>
    <mergeCell ref="B11:C11"/>
    <mergeCell ref="A6:C6"/>
    <mergeCell ref="A14:C14"/>
    <mergeCell ref="A15:C15"/>
    <mergeCell ref="A23:C23"/>
    <mergeCell ref="A19:C19"/>
    <mergeCell ref="A22:C22"/>
    <mergeCell ref="A32:C32"/>
    <mergeCell ref="A35:C35"/>
    <mergeCell ref="A29:C29"/>
    <mergeCell ref="A26:C26"/>
    <mergeCell ref="A43:C43"/>
    <mergeCell ref="A44:C44"/>
    <mergeCell ref="A37:C37"/>
    <mergeCell ref="A38:C38"/>
    <mergeCell ref="A41:C41"/>
  </mergeCells>
  <phoneticPr fontId="7" type="noConversion"/>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6"/>
  <sheetViews>
    <sheetView topLeftCell="A52" zoomScale="80" zoomScaleNormal="80" workbookViewId="0">
      <selection activeCell="I63" sqref="I62:I63"/>
    </sheetView>
  </sheetViews>
  <sheetFormatPr defaultColWidth="8.72656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7265625" style="2"/>
  </cols>
  <sheetData>
    <row r="1" spans="1:5" ht="13.5" thickBot="1" x14ac:dyDescent="0.4">
      <c r="A1" s="77" t="s">
        <v>34</v>
      </c>
      <c r="B1" s="78"/>
      <c r="C1" s="78"/>
      <c r="D1" s="78"/>
      <c r="E1" s="79"/>
    </row>
    <row r="2" spans="1:5" ht="36.75" customHeight="1" thickBot="1" x14ac:dyDescent="0.4">
      <c r="A2" s="4" t="s">
        <v>56</v>
      </c>
      <c r="B2" s="5" t="s">
        <v>58</v>
      </c>
      <c r="C2" s="5" t="s">
        <v>31</v>
      </c>
      <c r="D2" s="5" t="s">
        <v>59</v>
      </c>
      <c r="E2" s="5" t="s">
        <v>4</v>
      </c>
    </row>
    <row r="3" spans="1:5" ht="11.25" customHeight="1" thickBot="1" x14ac:dyDescent="0.4">
      <c r="A3" s="28">
        <v>1</v>
      </c>
      <c r="B3" s="16">
        <v>2</v>
      </c>
      <c r="C3" s="16">
        <v>3</v>
      </c>
      <c r="D3" s="16">
        <v>4</v>
      </c>
      <c r="E3" s="16">
        <v>5</v>
      </c>
    </row>
    <row r="4" spans="1:5" ht="357.5" thickBot="1" x14ac:dyDescent="0.4">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c r="D4" s="9"/>
      <c r="E4" s="9"/>
    </row>
    <row r="5" spans="1:5" ht="126.5" thickBot="1" x14ac:dyDescent="0.4">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c r="D5" s="9"/>
      <c r="E5" s="9"/>
    </row>
    <row r="6" spans="1:5" ht="11" thickBot="1" x14ac:dyDescent="0.4">
      <c r="A6" s="13"/>
      <c r="B6" s="12" t="s">
        <v>13</v>
      </c>
      <c r="C6" s="12">
        <v>0</v>
      </c>
      <c r="D6" s="12">
        <v>0</v>
      </c>
      <c r="E6" s="12">
        <f>+C6*D6</f>
        <v>0</v>
      </c>
    </row>
    <row r="7" spans="1:5" ht="11" thickBot="1" x14ac:dyDescent="0.4">
      <c r="A7" s="13"/>
      <c r="B7" s="12" t="s">
        <v>14</v>
      </c>
      <c r="C7" s="12">
        <v>0</v>
      </c>
      <c r="D7" s="12">
        <v>0</v>
      </c>
      <c r="E7" s="12">
        <f>+C7*D7</f>
        <v>0</v>
      </c>
    </row>
    <row r="8" spans="1:5" ht="11" thickBot="1" x14ac:dyDescent="0.4">
      <c r="A8" s="54" t="s">
        <v>108</v>
      </c>
      <c r="B8" s="55"/>
      <c r="C8" s="55"/>
      <c r="D8" s="56"/>
      <c r="E8" s="12">
        <f>SUM(E6:E7)</f>
        <v>0</v>
      </c>
    </row>
    <row r="10" spans="1:5" ht="11" thickBot="1" x14ac:dyDescent="0.4"/>
    <row r="11" spans="1:5" ht="13.5" thickBot="1" x14ac:dyDescent="0.4">
      <c r="A11" s="80" t="s">
        <v>35</v>
      </c>
      <c r="B11" s="81"/>
      <c r="C11" s="81"/>
      <c r="D11" s="81"/>
      <c r="E11" s="82"/>
    </row>
    <row r="12" spans="1:5" ht="31.5" x14ac:dyDescent="0.35">
      <c r="A12" s="4" t="s">
        <v>57</v>
      </c>
      <c r="B12" s="5" t="s">
        <v>58</v>
      </c>
      <c r="C12" s="5" t="s">
        <v>31</v>
      </c>
      <c r="D12" s="5" t="s">
        <v>59</v>
      </c>
      <c r="E12" s="5" t="s">
        <v>4</v>
      </c>
    </row>
    <row r="13" spans="1:5" ht="11" thickBot="1" x14ac:dyDescent="0.4">
      <c r="A13" s="28">
        <v>1</v>
      </c>
      <c r="B13" s="16">
        <v>2</v>
      </c>
      <c r="C13" s="16">
        <v>3</v>
      </c>
      <c r="D13" s="16">
        <v>4</v>
      </c>
      <c r="E13" s="16">
        <v>5</v>
      </c>
    </row>
    <row r="14" spans="1:5" ht="231.5" thickBot="1" x14ac:dyDescent="0.4">
      <c r="A14"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4" s="9"/>
      <c r="C14" s="9"/>
      <c r="D14" s="9"/>
      <c r="E14" s="9"/>
    </row>
    <row r="15" spans="1:5" ht="53" thickBot="1" x14ac:dyDescent="0.4">
      <c r="A15" s="11" t="str">
        <f>'PI skaičiuoklė'!C12</f>
        <v>esamiems leidimų turėtojams užsieniečiams pasikeisti vairuotojo pažymėjimą į išduotą Europos Sąjungos ar Europos ekonominės erdvės šalyje, Jungtinėje Karalystėje, Šveicarijos Konfederacijoje arba Ukrainoje</v>
      </c>
      <c r="B15" s="9"/>
      <c r="C15" s="9"/>
      <c r="D15" s="9"/>
      <c r="E15" s="9"/>
    </row>
    <row r="16" spans="1:5" ht="11" thickBot="1" x14ac:dyDescent="0.4">
      <c r="A16" s="13"/>
      <c r="B16" s="12" t="s">
        <v>11</v>
      </c>
      <c r="C16" s="12">
        <v>0</v>
      </c>
      <c r="D16" s="12">
        <v>0</v>
      </c>
      <c r="E16" s="12">
        <f t="shared" ref="E16:E17" si="0">+C16*D16</f>
        <v>0</v>
      </c>
    </row>
    <row r="17" spans="1:5" ht="11" thickBot="1" x14ac:dyDescent="0.4">
      <c r="A17" s="13"/>
      <c r="B17" s="12" t="s">
        <v>12</v>
      </c>
      <c r="C17" s="12">
        <v>0</v>
      </c>
      <c r="D17" s="12">
        <v>0</v>
      </c>
      <c r="E17" s="12">
        <f t="shared" si="0"/>
        <v>0</v>
      </c>
    </row>
    <row r="18" spans="1:5" ht="11" thickBot="1" x14ac:dyDescent="0.4">
      <c r="A18" s="54" t="s">
        <v>17</v>
      </c>
      <c r="B18" s="55"/>
      <c r="C18" s="55"/>
      <c r="D18" s="56"/>
      <c r="E18" s="12">
        <f>SUM(E16:E17)</f>
        <v>0</v>
      </c>
    </row>
    <row r="19" spans="1:5" ht="11" thickBot="1" x14ac:dyDescent="0.4">
      <c r="A19" s="63" t="s">
        <v>18</v>
      </c>
      <c r="B19" s="64"/>
      <c r="C19" s="64"/>
      <c r="D19" s="65"/>
      <c r="E19" s="9">
        <f>SUM(E18)</f>
        <v>0</v>
      </c>
    </row>
    <row r="20" spans="1:5" ht="87.5" customHeight="1" thickBot="1" x14ac:dyDescent="0.4">
      <c r="A20"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20" s="9"/>
      <c r="C20" s="9"/>
      <c r="D20" s="9"/>
      <c r="E20" s="9"/>
    </row>
    <row r="21" spans="1:5" ht="34" customHeight="1" thickBot="1" x14ac:dyDescent="0.4">
      <c r="A21"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1" s="9"/>
      <c r="C21" s="9"/>
      <c r="D21" s="9"/>
      <c r="E21" s="9"/>
    </row>
    <row r="22" spans="1:5" ht="11" thickBot="1" x14ac:dyDescent="0.4">
      <c r="A22" s="13"/>
      <c r="B22" s="12" t="s">
        <v>11</v>
      </c>
      <c r="C22" s="12">
        <v>0</v>
      </c>
      <c r="D22" s="12">
        <v>0</v>
      </c>
      <c r="E22" s="12">
        <f t="shared" ref="E22:E23" si="1">+C22*D22</f>
        <v>0</v>
      </c>
    </row>
    <row r="23" spans="1:5" ht="11" thickBot="1" x14ac:dyDescent="0.4">
      <c r="A23" s="13"/>
      <c r="B23" s="12" t="s">
        <v>12</v>
      </c>
      <c r="C23" s="12">
        <v>0</v>
      </c>
      <c r="D23" s="12">
        <v>0</v>
      </c>
      <c r="E23" s="12">
        <f t="shared" si="1"/>
        <v>0</v>
      </c>
    </row>
    <row r="24" spans="1:5" ht="11" thickBot="1" x14ac:dyDescent="0.4">
      <c r="A24" s="54" t="s">
        <v>17</v>
      </c>
      <c r="B24" s="55"/>
      <c r="C24" s="55"/>
      <c r="D24" s="56"/>
      <c r="E24" s="12">
        <f>SUM(E22:E23)</f>
        <v>0</v>
      </c>
    </row>
    <row r="25" spans="1:5" ht="11" thickBot="1" x14ac:dyDescent="0.4">
      <c r="A25" s="63" t="s">
        <v>18</v>
      </c>
      <c r="B25" s="64"/>
      <c r="C25" s="64"/>
      <c r="D25" s="65"/>
      <c r="E25" s="9">
        <f>SUM(E24)</f>
        <v>0</v>
      </c>
    </row>
    <row r="26" spans="1:5" ht="84.5" thickBot="1" x14ac:dyDescent="0.4">
      <c r="A26"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6" s="9"/>
      <c r="C26" s="9"/>
      <c r="D26" s="9"/>
      <c r="E26" s="9"/>
    </row>
    <row r="27" spans="1:5" ht="44.15" customHeight="1" thickBot="1" x14ac:dyDescent="0.4">
      <c r="A27" s="11" t="str">
        <f>'PI skaičiuoklė'!C18</f>
        <v>pasikeitus leidime nurodytai informacijai informuoti Transporto saugos administraciją</v>
      </c>
      <c r="B27" s="9"/>
      <c r="C27" s="9"/>
      <c r="D27" s="9"/>
      <c r="E27" s="9"/>
    </row>
    <row r="28" spans="1:5" ht="11" thickBot="1" x14ac:dyDescent="0.4">
      <c r="A28" s="13"/>
      <c r="B28" s="12" t="s">
        <v>13</v>
      </c>
      <c r="C28" s="12">
        <v>0</v>
      </c>
      <c r="D28" s="12">
        <v>0</v>
      </c>
      <c r="E28" s="12">
        <f t="shared" ref="E28:E29" si="2">+C28*D28</f>
        <v>0</v>
      </c>
    </row>
    <row r="29" spans="1:5" ht="11" thickBot="1" x14ac:dyDescent="0.4">
      <c r="A29" s="13"/>
      <c r="B29" s="12" t="s">
        <v>14</v>
      </c>
      <c r="C29" s="12">
        <v>0</v>
      </c>
      <c r="D29" s="12">
        <v>0</v>
      </c>
      <c r="E29" s="12">
        <f t="shared" si="2"/>
        <v>0</v>
      </c>
    </row>
    <row r="30" spans="1:5" ht="11" thickBot="1" x14ac:dyDescent="0.4">
      <c r="A30" s="54" t="s">
        <v>19</v>
      </c>
      <c r="B30" s="55"/>
      <c r="C30" s="55"/>
      <c r="D30" s="56"/>
      <c r="E30" s="12">
        <f>SUM(E28:E29)</f>
        <v>0</v>
      </c>
    </row>
    <row r="31" spans="1:5" ht="11" thickBot="1" x14ac:dyDescent="0.4">
      <c r="A31" s="63" t="s">
        <v>20</v>
      </c>
      <c r="B31" s="64"/>
      <c r="C31" s="64"/>
      <c r="D31" s="65"/>
      <c r="E31" s="9">
        <f>SUM(E30)</f>
        <v>0</v>
      </c>
    </row>
    <row r="32" spans="1:5" ht="347" thickBot="1" x14ac:dyDescent="0.4">
      <c r="A32"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32" s="9"/>
      <c r="C32" s="9"/>
      <c r="D32" s="9"/>
      <c r="E32" s="9"/>
    </row>
    <row r="33" spans="1:5" ht="84.5" thickBot="1" x14ac:dyDescent="0.4">
      <c r="A33"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3" s="9"/>
      <c r="C33" s="9"/>
      <c r="D33" s="9"/>
      <c r="E33" s="9"/>
    </row>
    <row r="34" spans="1:5" ht="11" thickBot="1" x14ac:dyDescent="0.4">
      <c r="A34" s="13"/>
      <c r="B34" s="12" t="s">
        <v>13</v>
      </c>
      <c r="C34" s="12">
        <v>0</v>
      </c>
      <c r="D34" s="12">
        <v>0</v>
      </c>
      <c r="E34" s="12">
        <f t="shared" ref="E34:E35" si="3">+C34*D34</f>
        <v>0</v>
      </c>
    </row>
    <row r="35" spans="1:5" ht="11" thickBot="1" x14ac:dyDescent="0.4">
      <c r="A35" s="13"/>
      <c r="B35" s="12" t="s">
        <v>14</v>
      </c>
      <c r="C35" s="12">
        <v>0</v>
      </c>
      <c r="D35" s="12">
        <v>0</v>
      </c>
      <c r="E35" s="12">
        <f t="shared" si="3"/>
        <v>0</v>
      </c>
    </row>
    <row r="36" spans="1:5" ht="11" thickBot="1" x14ac:dyDescent="0.4">
      <c r="A36" s="54" t="s">
        <v>118</v>
      </c>
      <c r="B36" s="55"/>
      <c r="C36" s="55"/>
      <c r="D36" s="56"/>
      <c r="E36" s="12">
        <f>SUM(E34:E35)</f>
        <v>0</v>
      </c>
    </row>
    <row r="37" spans="1:5" ht="116" thickBot="1" x14ac:dyDescent="0.4">
      <c r="A37"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7" s="9"/>
      <c r="C37" s="9"/>
      <c r="D37" s="9"/>
      <c r="E37" s="9"/>
    </row>
    <row r="38" spans="1:5" ht="33.5" customHeight="1" thickBot="1" x14ac:dyDescent="0.4">
      <c r="A38" s="11" t="str">
        <f>'PI skaičiuoklė'!C24</f>
        <v>nurodyti keleivių vežimo organizatoriui savo sąskaitos numerį ir pateikti tai įrodantį dokumentą – banko išrašą</v>
      </c>
      <c r="B38" s="9"/>
      <c r="C38" s="9"/>
      <c r="D38" s="9"/>
      <c r="E38" s="9"/>
    </row>
    <row r="39" spans="1:5" ht="11" thickBot="1" x14ac:dyDescent="0.4">
      <c r="A39" s="13"/>
      <c r="B39" s="12" t="s">
        <v>9</v>
      </c>
      <c r="C39" s="12">
        <v>0</v>
      </c>
      <c r="D39" s="12">
        <v>0</v>
      </c>
      <c r="E39" s="12">
        <f>+C39*D39</f>
        <v>0</v>
      </c>
    </row>
    <row r="40" spans="1:5" ht="11" thickBot="1" x14ac:dyDescent="0.4">
      <c r="A40" s="13"/>
      <c r="B40" s="12" t="s">
        <v>10</v>
      </c>
      <c r="C40" s="12">
        <v>0</v>
      </c>
      <c r="D40" s="12">
        <v>0</v>
      </c>
      <c r="E40" s="12">
        <f>+C40*D40</f>
        <v>0</v>
      </c>
    </row>
    <row r="41" spans="1:5" ht="11" thickBot="1" x14ac:dyDescent="0.4">
      <c r="A41" s="54" t="s">
        <v>122</v>
      </c>
      <c r="B41" s="55"/>
      <c r="C41" s="55"/>
      <c r="D41" s="56"/>
      <c r="E41" s="12">
        <f>SUM(E39:E40)</f>
        <v>0</v>
      </c>
    </row>
    <row r="42" spans="1:5" ht="74" thickBot="1" x14ac:dyDescent="0.4">
      <c r="A42"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2" s="9"/>
      <c r="C42" s="9"/>
      <c r="D42" s="9"/>
      <c r="E42" s="9"/>
    </row>
    <row r="43" spans="1:5" ht="21.5" thickBot="1" x14ac:dyDescent="0.4">
      <c r="A43" s="11" t="str">
        <f>'PI skaičiuoklė'!C27</f>
        <v>pateikti atvyksiančio taksi vairuotojo vardą ir pavardę ir pateikti būsimos kelionės tarifus</v>
      </c>
      <c r="B43" s="9"/>
      <c r="C43" s="9"/>
      <c r="D43" s="9"/>
      <c r="E43" s="9"/>
    </row>
    <row r="44" spans="1:5" ht="11" thickBot="1" x14ac:dyDescent="0.4">
      <c r="A44" s="13"/>
      <c r="B44" s="12" t="s">
        <v>9</v>
      </c>
      <c r="C44" s="12">
        <v>0</v>
      </c>
      <c r="D44" s="12">
        <v>0</v>
      </c>
      <c r="E44" s="12">
        <f>+C44*D44</f>
        <v>0</v>
      </c>
    </row>
    <row r="45" spans="1:5" ht="11" thickBot="1" x14ac:dyDescent="0.4">
      <c r="A45" s="13"/>
      <c r="B45" s="12" t="s">
        <v>10</v>
      </c>
      <c r="C45" s="12">
        <v>0</v>
      </c>
      <c r="D45" s="12">
        <v>0</v>
      </c>
      <c r="E45" s="12">
        <f>+C45*D45</f>
        <v>0</v>
      </c>
    </row>
    <row r="46" spans="1:5" ht="11" thickBot="1" x14ac:dyDescent="0.4">
      <c r="A46" s="54" t="s">
        <v>137</v>
      </c>
      <c r="B46" s="55"/>
      <c r="C46" s="55"/>
      <c r="D46" s="56"/>
      <c r="E46" s="12">
        <f>SUM(E44:E45)</f>
        <v>0</v>
      </c>
    </row>
    <row r="47" spans="1:5" ht="147.5" thickBot="1" x14ac:dyDescent="0.4">
      <c r="A47"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7" s="9"/>
      <c r="C47" s="9"/>
      <c r="D47" s="9"/>
      <c r="E47" s="9"/>
    </row>
    <row r="48" spans="1:5" ht="11" thickBot="1" x14ac:dyDescent="0.4">
      <c r="A48" s="11" t="str">
        <f>'PI skaičiuoklė'!C30</f>
        <v>naudoti navigacijos įrenginį</v>
      </c>
      <c r="B48" s="9"/>
      <c r="C48" s="9"/>
      <c r="D48" s="9"/>
      <c r="E48" s="9"/>
    </row>
    <row r="49" spans="1:5" ht="11" thickBot="1" x14ac:dyDescent="0.4">
      <c r="A49" s="13"/>
      <c r="B49" s="12" t="s">
        <v>9</v>
      </c>
      <c r="C49" s="12">
        <v>0</v>
      </c>
      <c r="D49" s="12">
        <v>0</v>
      </c>
      <c r="E49" s="12">
        <f>+C49*D49</f>
        <v>0</v>
      </c>
    </row>
    <row r="50" spans="1:5" ht="11" thickBot="1" x14ac:dyDescent="0.4">
      <c r="A50" s="13"/>
      <c r="B50" s="12" t="s">
        <v>10</v>
      </c>
      <c r="C50" s="12">
        <v>0</v>
      </c>
      <c r="D50" s="12">
        <v>0</v>
      </c>
      <c r="E50" s="12">
        <f>+C50*D50</f>
        <v>0</v>
      </c>
    </row>
    <row r="51" spans="1:5" ht="11" thickBot="1" x14ac:dyDescent="0.4">
      <c r="A51" s="54" t="s">
        <v>143</v>
      </c>
      <c r="B51" s="55"/>
      <c r="C51" s="55"/>
      <c r="D51" s="56"/>
      <c r="E51" s="12">
        <f>SUM(E49:E50)</f>
        <v>0</v>
      </c>
    </row>
    <row r="52" spans="1:5" ht="42.5" thickBot="1" x14ac:dyDescent="0.4">
      <c r="A52" s="11" t="str">
        <f>'PI skaičiuoklė'!C31</f>
        <v>išduoti keleiviui pinigų priėmimo arba kasos aparato kvitą, kuriame taip pat nurodoma kelionės pradžios ir pabaigos laikas ir nuvažiuotas atstumas</v>
      </c>
      <c r="B52" s="9"/>
      <c r="C52" s="9"/>
      <c r="D52" s="9"/>
      <c r="E52" s="9"/>
    </row>
    <row r="53" spans="1:5" ht="11" thickBot="1" x14ac:dyDescent="0.4">
      <c r="A53" s="13"/>
      <c r="B53" s="12" t="s">
        <v>11</v>
      </c>
      <c r="C53" s="12">
        <v>0</v>
      </c>
      <c r="D53" s="12">
        <v>0</v>
      </c>
      <c r="E53" s="12">
        <f t="shared" ref="E53:E54" si="4">+C53*D53</f>
        <v>0</v>
      </c>
    </row>
    <row r="54" spans="1:5" ht="11" thickBot="1" x14ac:dyDescent="0.4">
      <c r="A54" s="13"/>
      <c r="B54" s="12" t="s">
        <v>12</v>
      </c>
      <c r="C54" s="12">
        <v>0</v>
      </c>
      <c r="D54" s="12">
        <v>0</v>
      </c>
      <c r="E54" s="12">
        <f t="shared" si="4"/>
        <v>0</v>
      </c>
    </row>
    <row r="55" spans="1:5" ht="11" thickBot="1" x14ac:dyDescent="0.4">
      <c r="A55" s="54" t="s">
        <v>144</v>
      </c>
      <c r="B55" s="55"/>
      <c r="C55" s="55"/>
      <c r="D55" s="56"/>
      <c r="E55" s="12">
        <f>SUM(E53:E54)</f>
        <v>0</v>
      </c>
    </row>
    <row r="56" spans="1:5" ht="11" thickBot="1" x14ac:dyDescent="0.4">
      <c r="A56" s="63" t="s">
        <v>145</v>
      </c>
      <c r="B56" s="64"/>
      <c r="C56" s="64"/>
      <c r="D56" s="65"/>
      <c r="E56" s="9">
        <f>SUM(E51,E55)</f>
        <v>0</v>
      </c>
    </row>
    <row r="57" spans="1:5" ht="95" thickBot="1" x14ac:dyDescent="0.4">
      <c r="A57"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7" s="9"/>
      <c r="C57" s="9"/>
      <c r="D57" s="9"/>
      <c r="E57" s="9"/>
    </row>
    <row r="58" spans="1:5" ht="11" thickBot="1" x14ac:dyDescent="0.4">
      <c r="A58" s="11" t="str">
        <f>'PI skaičiuoklė'!C34</f>
        <v>saugoti dokumentus apie kelionės kainą</v>
      </c>
      <c r="B58" s="9"/>
      <c r="C58" s="9"/>
      <c r="D58" s="9"/>
      <c r="E58" s="9"/>
    </row>
    <row r="59" spans="1:5" ht="11" thickBot="1" x14ac:dyDescent="0.4">
      <c r="A59" s="13"/>
      <c r="B59" s="12" t="s">
        <v>9</v>
      </c>
      <c r="C59" s="12">
        <v>0</v>
      </c>
      <c r="D59" s="12">
        <v>0</v>
      </c>
      <c r="E59" s="12">
        <f>+C59*D59</f>
        <v>0</v>
      </c>
    </row>
    <row r="60" spans="1:5" ht="11" thickBot="1" x14ac:dyDescent="0.4">
      <c r="A60" s="13"/>
      <c r="B60" s="12" t="s">
        <v>10</v>
      </c>
      <c r="C60" s="12">
        <v>0</v>
      </c>
      <c r="D60" s="12">
        <v>0</v>
      </c>
      <c r="E60" s="12">
        <f>+C60*D60</f>
        <v>0</v>
      </c>
    </row>
    <row r="61" spans="1:5" ht="11" thickBot="1" x14ac:dyDescent="0.4">
      <c r="A61" s="54" t="s">
        <v>87</v>
      </c>
      <c r="B61" s="55"/>
      <c r="C61" s="55"/>
      <c r="D61" s="56"/>
      <c r="E61" s="12">
        <f>SUM(E59:E60)</f>
        <v>0</v>
      </c>
    </row>
    <row r="62" spans="1:5" ht="42.5" thickBot="1" x14ac:dyDescent="0.4">
      <c r="A62" s="11" t="str">
        <f>'PI skaičiuoklė'!C35</f>
        <v>dokumentus apie kelionės kainą pateikti teisėsaugos ar valstybinę kelių transporto priežiūrą atliekančioms institucijoms pareikalavus</v>
      </c>
      <c r="B62" s="9"/>
      <c r="C62" s="9"/>
      <c r="D62" s="9"/>
      <c r="E62" s="9"/>
    </row>
    <row r="63" spans="1:5" ht="11" thickBot="1" x14ac:dyDescent="0.4">
      <c r="A63" s="13"/>
      <c r="B63" s="12" t="s">
        <v>11</v>
      </c>
      <c r="C63" s="12">
        <v>0</v>
      </c>
      <c r="D63" s="12">
        <v>0</v>
      </c>
      <c r="E63" s="12">
        <f t="shared" ref="E63:E64" si="5">+C63*D63</f>
        <v>0</v>
      </c>
    </row>
    <row r="64" spans="1:5" ht="11" thickBot="1" x14ac:dyDescent="0.4">
      <c r="A64" s="13"/>
      <c r="B64" s="12" t="s">
        <v>12</v>
      </c>
      <c r="C64" s="12">
        <v>0</v>
      </c>
      <c r="D64" s="12">
        <v>0</v>
      </c>
      <c r="E64" s="12">
        <f t="shared" si="5"/>
        <v>0</v>
      </c>
    </row>
    <row r="65" spans="1:5" ht="11" thickBot="1" x14ac:dyDescent="0.4">
      <c r="A65" s="54" t="s">
        <v>168</v>
      </c>
      <c r="B65" s="55"/>
      <c r="C65" s="55"/>
      <c r="D65" s="56"/>
      <c r="E65" s="12">
        <f>SUM(E63:E64)</f>
        <v>0</v>
      </c>
    </row>
    <row r="66" spans="1:5" ht="11" thickBot="1" x14ac:dyDescent="0.4">
      <c r="A66" s="63" t="s">
        <v>169</v>
      </c>
      <c r="B66" s="64"/>
      <c r="C66" s="64"/>
      <c r="D66" s="65"/>
      <c r="E66" s="9">
        <f>SUM(E61,E65)</f>
        <v>0</v>
      </c>
    </row>
  </sheetData>
  <mergeCells count="18">
    <mergeCell ref="A1:E1"/>
    <mergeCell ref="A11:E11"/>
    <mergeCell ref="A18:D18"/>
    <mergeCell ref="A8:D8"/>
    <mergeCell ref="A19:D19"/>
    <mergeCell ref="A24:D24"/>
    <mergeCell ref="A25:D25"/>
    <mergeCell ref="A66:D66"/>
    <mergeCell ref="A55:D55"/>
    <mergeCell ref="A56:D56"/>
    <mergeCell ref="A61:D61"/>
    <mergeCell ref="A65:D65"/>
    <mergeCell ref="A30:D30"/>
    <mergeCell ref="A31:D31"/>
    <mergeCell ref="A46:D46"/>
    <mergeCell ref="A51:D51"/>
    <mergeCell ref="A36:D36"/>
    <mergeCell ref="A41:D41"/>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1"/>
  <sheetViews>
    <sheetView tabSelected="1" topLeftCell="A34" zoomScale="80" zoomScaleNormal="80" workbookViewId="0">
      <selection activeCell="A87" sqref="A87"/>
    </sheetView>
  </sheetViews>
  <sheetFormatPr defaultColWidth="8.7265625" defaultRowHeight="10.5" x14ac:dyDescent="0.35"/>
  <cols>
    <col min="1" max="1" width="55.453125" style="2" customWidth="1"/>
    <col min="2" max="2" width="27" style="2" customWidth="1"/>
    <col min="3" max="3" width="13.453125" style="2" customWidth="1"/>
    <col min="4" max="16384" width="8.7265625" style="2"/>
  </cols>
  <sheetData>
    <row r="1" spans="1:5" ht="30.75" customHeight="1" thickBot="1" x14ac:dyDescent="0.4">
      <c r="A1" s="71" t="s">
        <v>60</v>
      </c>
      <c r="B1" s="72"/>
      <c r="C1" s="73"/>
    </row>
    <row r="2" spans="1:5" ht="26.5" customHeight="1" thickBot="1" x14ac:dyDescent="0.4">
      <c r="A2" s="4" t="s">
        <v>56</v>
      </c>
      <c r="B2" s="5" t="s">
        <v>21</v>
      </c>
      <c r="C2" s="5" t="s">
        <v>22</v>
      </c>
    </row>
    <row r="3" spans="1:5" ht="11.25" customHeight="1" thickBot="1" x14ac:dyDescent="0.4">
      <c r="A3" s="28">
        <v>1</v>
      </c>
      <c r="B3" s="16">
        <v>2</v>
      </c>
      <c r="C3" s="16">
        <v>3</v>
      </c>
    </row>
    <row r="4" spans="1:5" ht="64" customHeight="1" thickBot="1" x14ac:dyDescent="0.4">
      <c r="A4" s="8" t="str">
        <f>'PI skaičiuoklė'!B6</f>
        <v>18(1) straipsnio 5 dalies 1-3 punktai. „Vežant keleivius už atlygį lengvaisiais automobiliais pagal užsakymą, keleivių vežimo organizatorius keleiviui prieš kelionę turi pateikti šią informaciją, kurią keleivių vežimo organizatorius turi išsaugoti ir kurią vėliau būtų galima panaudoti valstybinės kelių transporto priežiūros tikslais:
1) vairuotojo vardas, pavardė;
2) leidimo vykdyti keleivių vežimo už atlygį lengvaisiais automobiliais pagal užsakymą veiklą numeris;
3) kelionės kaina“
ir 18(1) straipsnio 6 dalies 1-8 punktai. „Vežant keleivius už atlygį lengvaisiais automobiliais pagal užsakymą, keleivių vežimo organizatorius po kelionės nedelsdamas, bet ne vėliau kaip per valandą nuo kelionės pabaigos, turi elektroniniu būdu pateikti keleiviui naudojant elektroninių ryšių priemones suformuotą kelionės ir mokėjimo dokumentą su šia informacija, kurią vėliau būtų galima panaudoti valstybinės kelių transporto priežiūros tikslais:
1) vairuotojo vardas, pavardė;
2) leidimo vykdyti keleivių vežimo už atlygį lengvaisiais automobiliais pagal užsakymą veiklą numeris;
3) paslaugos suteikimo data;
4) kelionės pradžios ir pabaigos laikas;
5) išvykimo ir atvykimo vieta;
6) kelionės trukmė ir ilgis;
7) paslaugos kaina ir sumokėta suma;
8) dokumento numeris.“</v>
      </c>
      <c r="B4" s="9"/>
      <c r="C4" s="9"/>
    </row>
    <row r="5" spans="1:5" ht="63.5" thickBot="1" x14ac:dyDescent="0.4">
      <c r="A5" s="11" t="str">
        <f>'PI skaičiuoklė'!C7</f>
        <v>pateikti keleiviui prieš kelionę ir išsaugoti vairuotojo vardą, pavardę, leidimo vykdyti keleivių vežimo už atlygį lengvaisiais automobiliais pagal užsakymą veiklą numerį, kelionės kainą ir po kelionės pateikti vairuotojo vardą, pavardę, leidimo vykdyti keleivių vežimo už atlygį lengvaisiais automobiliais pagal užsakymą veiklą numerį, paslaugos suteikimo datą, kelionės pradžios ir pabaigos laiką, išvykimo ir atvykimo vietą, kelionės trukmę ir ilgį, paslaugos kainą ir sumokėtą sumą, dokumento numerį</v>
      </c>
      <c r="B5" s="9"/>
      <c r="C5" s="9"/>
    </row>
    <row r="6" spans="1:5" ht="11" thickBot="1" x14ac:dyDescent="0.4">
      <c r="A6" s="13"/>
      <c r="B6" s="12" t="s">
        <v>9</v>
      </c>
      <c r="C6" s="12">
        <v>0</v>
      </c>
    </row>
    <row r="7" spans="1:5" ht="11" thickBot="1" x14ac:dyDescent="0.4">
      <c r="A7" s="13"/>
      <c r="B7" s="12" t="s">
        <v>10</v>
      </c>
      <c r="C7" s="12">
        <v>0</v>
      </c>
    </row>
    <row r="8" spans="1:5" ht="11" thickBot="1" x14ac:dyDescent="0.4">
      <c r="A8" s="54" t="s">
        <v>109</v>
      </c>
      <c r="B8" s="56"/>
      <c r="C8" s="12">
        <f>SUM(C6:C7)</f>
        <v>0</v>
      </c>
    </row>
    <row r="10" spans="1:5" thickBot="1" x14ac:dyDescent="0.4"/>
    <row r="11" spans="1:5" ht="13.5" thickBot="1" x14ac:dyDescent="0.4">
      <c r="A11" s="74" t="s">
        <v>61</v>
      </c>
      <c r="B11" s="75"/>
      <c r="C11" s="76"/>
    </row>
    <row r="12" spans="1:5" ht="21.5" thickBot="1" x14ac:dyDescent="0.4">
      <c r="A12" s="4" t="s">
        <v>57</v>
      </c>
      <c r="B12" s="5" t="s">
        <v>21</v>
      </c>
      <c r="C12" s="5" t="s">
        <v>22</v>
      </c>
    </row>
    <row r="13" spans="1:5" ht="11" thickBot="1" x14ac:dyDescent="0.4">
      <c r="A13" s="28">
        <v>1</v>
      </c>
      <c r="B13" s="16">
        <v>2</v>
      </c>
      <c r="C13" s="16">
        <v>3</v>
      </c>
    </row>
    <row r="14" spans="1:5" ht="129" customHeight="1" thickBot="1" x14ac:dyDescent="0.4">
      <c r="A14" s="8" t="str">
        <f>'PI skaičiuoklė'!B11</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14" s="9"/>
      <c r="C14" s="9"/>
    </row>
    <row r="15" spans="1:5" ht="34.5" customHeight="1" thickBot="1" x14ac:dyDescent="0.4">
      <c r="A15" s="11" t="str">
        <f>'PI skaičiuoklė'!C12</f>
        <v>esamiems leidimų turėtojams užsieniečiams pasikeisti vairuotojo pažymėjimą į išduotą Europos Sąjungos ar Europos ekonominės erdvės šalyje, Jungtinėje Karalystėje, Šveicarijos Konfederacijoje arba Ukrainoje</v>
      </c>
      <c r="B15" s="9"/>
      <c r="C15" s="9"/>
    </row>
    <row r="16" spans="1:5" ht="12.5" customHeight="1" thickBot="1" x14ac:dyDescent="0.4">
      <c r="A16" s="13"/>
      <c r="B16" s="12" t="s">
        <v>184</v>
      </c>
      <c r="C16" s="12">
        <v>40</v>
      </c>
      <c r="D16" s="44"/>
      <c r="E16" s="47"/>
    </row>
    <row r="17" spans="1:5" ht="15" thickBot="1" x14ac:dyDescent="0.4">
      <c r="A17" s="13"/>
      <c r="B17" s="12" t="s">
        <v>183</v>
      </c>
      <c r="C17" s="12">
        <v>170</v>
      </c>
      <c r="D17" s="44"/>
      <c r="E17" s="47"/>
    </row>
    <row r="18" spans="1:5" ht="11" thickBot="1" x14ac:dyDescent="0.4">
      <c r="A18" s="13"/>
      <c r="B18" s="12" t="s">
        <v>93</v>
      </c>
      <c r="C18" s="12">
        <v>10</v>
      </c>
      <c r="D18" s="44"/>
    </row>
    <row r="19" spans="1:5" ht="11" thickBot="1" x14ac:dyDescent="0.4">
      <c r="A19" s="13"/>
      <c r="B19" s="12" t="s">
        <v>94</v>
      </c>
      <c r="C19" s="12">
        <v>41.26</v>
      </c>
    </row>
    <row r="20" spans="1:5" ht="13" customHeight="1" thickBot="1" x14ac:dyDescent="0.4">
      <c r="A20" s="54" t="s">
        <v>23</v>
      </c>
      <c r="B20" s="56"/>
      <c r="C20" s="12">
        <f>SUM(C16:C19)</f>
        <v>261.26</v>
      </c>
    </row>
    <row r="21" spans="1:5" ht="11" thickBot="1" x14ac:dyDescent="0.4">
      <c r="A21" s="63" t="s">
        <v>112</v>
      </c>
      <c r="B21" s="65"/>
      <c r="C21" s="18">
        <f>SUM(C20,C1282)</f>
        <v>261.26</v>
      </c>
    </row>
    <row r="22" spans="1:5" ht="131.5" customHeight="1" thickBot="1" x14ac:dyDescent="0.4">
      <c r="A22" s="8" t="str">
        <f>'PI skaičiuoklė'!B14</f>
        <v>8(2) straipsnio 2 dalies 3 punktas. „Subjektas, siekiantis įgyti leidimą ir jį gavęs, privalo atitikti šiuos reikalavimus: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 Ukrainoje išduotas pažymėjimas, kuriuo patvirtinama asmens teisė vairuoti lengvąjį automobilį (B kategorijos motorinę transporto priemonę), pripažįstamas galiojančiu tol, kol galioja Europos Parlamento ir Tarybos reglamentas (ES) 2022/1280, kuriuo, atsižvelgiant į Rusijos invaziją į Ukrainą, nustatomos konkrečios laikinosios priemonės, susijusios su Ukrainos pagal Ukrainos teisės aktus išduotais vairuotojų dokumentais“</v>
      </c>
      <c r="B22" s="9"/>
      <c r="C22" s="9"/>
    </row>
    <row r="23" spans="1:5" ht="53" thickBot="1" x14ac:dyDescent="0.4">
      <c r="A23" s="11" t="str">
        <f>'PI skaičiuoklė'!C15</f>
        <v>naujai prašantiems leidimo turėti galiojantį Europos Sąjungos ar Europos ekonominės erdvės šalyje, Jungtinėje Karalystėje, Šveicarijos Konfederacijoje arba Ukrainoje išduotą vairuotojo pažymėjimą, kuriuo patvirtinama asmens teisė vairuoti lengvąjį automobilį (B kategorijos motorinę transporto priemonę), ir ne mažesnį kaip 2 metų lengvojo automobilio vairavimo stažą, kai leidimo prašo fizinis asmuo</v>
      </c>
      <c r="B23" s="9"/>
      <c r="C23" s="9"/>
    </row>
    <row r="24" spans="1:5" ht="11" thickBot="1" x14ac:dyDescent="0.4">
      <c r="A24" s="13"/>
      <c r="B24" s="12" t="s">
        <v>114</v>
      </c>
      <c r="C24" s="12">
        <v>390</v>
      </c>
    </row>
    <row r="25" spans="1:5" ht="11" thickBot="1" x14ac:dyDescent="0.4">
      <c r="A25" s="13"/>
      <c r="B25" s="12" t="s">
        <v>93</v>
      </c>
      <c r="C25" s="12">
        <v>10</v>
      </c>
    </row>
    <row r="26" spans="1:5" ht="11" thickBot="1" x14ac:dyDescent="0.4">
      <c r="A26" s="13"/>
      <c r="B26" s="12" t="s">
        <v>94</v>
      </c>
      <c r="C26" s="12">
        <v>41.26</v>
      </c>
    </row>
    <row r="27" spans="1:5" ht="11" thickBot="1" x14ac:dyDescent="0.4">
      <c r="A27" s="54" t="s">
        <v>24</v>
      </c>
      <c r="B27" s="56"/>
      <c r="C27" s="12">
        <f>SUM(C24:C26)</f>
        <v>441.26</v>
      </c>
    </row>
    <row r="28" spans="1:5" ht="11" thickBot="1" x14ac:dyDescent="0.4">
      <c r="A28" s="63" t="s">
        <v>113</v>
      </c>
      <c r="B28" s="65"/>
      <c r="C28" s="18">
        <f>SUM(C27,C1290)</f>
        <v>441.26</v>
      </c>
    </row>
    <row r="29" spans="1:5" ht="42.5" thickBot="1" x14ac:dyDescent="0.4">
      <c r="A29" s="8" t="str">
        <f>'PI skaičiuoklė'!B17</f>
        <v>8(2) straipsnio 6 dalis. „Vežėjas privalo užtikrinti, kad leidime nurodyta informacija būtų aktuali, ir pasikeitus leidime nurodytiems duomenims per 5 darbo dienas apie tai privalo informuoti Transporto saugos administraciją, kuri ne vėliau kaip per 2 darbo dienas į LIS neatlygintinai įrašo naujus arba pakeistus leidimo duomenis“</v>
      </c>
      <c r="B29" s="9"/>
      <c r="C29" s="9"/>
    </row>
    <row r="30" spans="1:5" ht="11" thickBot="1" x14ac:dyDescent="0.4">
      <c r="A30" s="11" t="str">
        <f>'PI skaičiuoklė'!C18</f>
        <v>pasikeitus leidime nurodytai informacijai informuoti Transporto saugos administraciją</v>
      </c>
      <c r="B30" s="9"/>
      <c r="C30" s="9"/>
    </row>
    <row r="31" spans="1:5" ht="11" thickBot="1" x14ac:dyDescent="0.4">
      <c r="A31" s="13"/>
      <c r="B31" s="12" t="s">
        <v>13</v>
      </c>
      <c r="C31" s="12">
        <v>0</v>
      </c>
    </row>
    <row r="32" spans="1:5" ht="23" customHeight="1" thickBot="1" x14ac:dyDescent="0.4">
      <c r="A32" s="13"/>
      <c r="B32" s="12" t="s">
        <v>14</v>
      </c>
      <c r="C32" s="12">
        <v>0</v>
      </c>
    </row>
    <row r="33" spans="1:3" ht="11" thickBot="1" x14ac:dyDescent="0.4">
      <c r="A33" s="63" t="s">
        <v>25</v>
      </c>
      <c r="B33" s="65"/>
      <c r="C33" s="18">
        <f>SUM(C31,C32)</f>
        <v>0</v>
      </c>
    </row>
    <row r="34" spans="1:3" ht="242" thickBot="1" x14ac:dyDescent="0.4">
      <c r="A34" s="8" t="str">
        <f>'PI skaičiuoklė'!B20</f>
        <v>18(1) straipsnio 4 dalis. „Vežant keleivius už atlygį lengvaisiais automobiliais pagal užsakymą, keleivių vežimo organizatorius elektroninių ryšių priemonėmis keleiviui prieš kelionę turi pateikti šią informaciją, kurią keleivių vežimo organizatorius turi išsaugoti ir kurią vėliau būtų galima panaudoti valstybinės kelių transporto priežiūros tikslais:
1) vairuotojo vardą, pavardę;
2) pavėžėjimo leidimo numerį;
3) transporto priemonės valstybinį numerį;
4) kelionės kainą.“
ir 18(1) straipsnio 5 dalis. „Vežant keleivius už atlygį lengvaisiais automobiliais pagal užsakymą, keleivių vežimo organizatorius po kelionės nedelsdamas, bet ne vėliau kaip per valandą nuo kelionės pabaigos, turi elektroniniu būdu pateikti pavėžėjimo leidimo turėtojui ir keleiviui elektroninių ryšių priemonėmis suformuotą kelionės ir mokėjimo dokumentą, kuriame būtų ši informacija ir kurią vėliau būtų galima panaudoti valstybinės kelių transporto priežiūros tikslais:
1) vairuotojo vardas, pavardė;
2) transporto priemonės valstybinis numeris;
3) pavėžėjimo leidimo numeris;
4) paslaugos suteikimo data;
5) kelionės pradžios ir pabaigos laikas;
6) išvykimo ir atvykimo vieta;
7) kelionės trukmė ir atstumas;
8) paslaugos kaina ir sumokėta suma;
9) kelionės ir mokėjimo dokumento numeris.“</v>
      </c>
      <c r="B34" s="9"/>
      <c r="C34" s="9"/>
    </row>
    <row r="35" spans="1:3" ht="42.5" thickBot="1" x14ac:dyDescent="0.4">
      <c r="A35" s="11" t="str">
        <f>'PI skaičiuoklė'!C21</f>
        <v>atsirado du nauji punktai: pateikti keleiviui prieš kelionę ir išsaugoti transporto priemonės valstybinį numerį ir pateikti pavėžėjimo leidimo turėtojui ir keleiviui naudojant elektroninių ryšių priemones suformuotą kelionės ir mokėjimo dokumentą, kuriame nurodytas transporto priemonės valstybinis numeris</v>
      </c>
      <c r="B35" s="9"/>
      <c r="C35" s="9"/>
    </row>
    <row r="36" spans="1:3" ht="11" thickBot="1" x14ac:dyDescent="0.4">
      <c r="A36" s="13"/>
      <c r="B36" s="12" t="s">
        <v>119</v>
      </c>
      <c r="C36" s="12">
        <v>0</v>
      </c>
    </row>
    <row r="37" spans="1:3" ht="11" thickBot="1" x14ac:dyDescent="0.4">
      <c r="A37" s="13"/>
      <c r="B37" s="12" t="s">
        <v>120</v>
      </c>
      <c r="C37" s="12">
        <v>0</v>
      </c>
    </row>
    <row r="38" spans="1:3" ht="11" thickBot="1" x14ac:dyDescent="0.4">
      <c r="A38" s="54" t="s">
        <v>121</v>
      </c>
      <c r="B38" s="56"/>
      <c r="C38" s="12">
        <f>SUM(C36:C37)</f>
        <v>0</v>
      </c>
    </row>
    <row r="39" spans="1:3" ht="74" thickBot="1" x14ac:dyDescent="0.4">
      <c r="A39" s="8" t="str">
        <f>'PI skaičiuoklė'!B23</f>
        <v>18(1) straipsnio 7 dalies 1 punktas. „7. Pavėžėjimo leidimo turėtojas turi:
1) nurodyti keleivių vežimo organizatoriui savo sąskaitos numerį ir pateikti tai įrodantį dokumentą – banko išrašą;
2) keleivį vežti keleivių vežimo organizatoriaus parinktu kelionės maršrutu, jei keleivis nenurodė kitaip;
3) transporto priemonės apipavidalinime, kitose matomose vietose nenaudoti žodžio „taksi“ ar kitų jo junginių.“</v>
      </c>
      <c r="B39" s="9"/>
      <c r="C39" s="9"/>
    </row>
    <row r="40" spans="1:3" ht="21.5" thickBot="1" x14ac:dyDescent="0.4">
      <c r="A40" s="11" t="str">
        <f>'PI skaičiuoklė'!C24</f>
        <v>nurodyti keleivių vežimo organizatoriui savo sąskaitos numerį ir pateikti tai įrodantį dokumentą – banko išrašą</v>
      </c>
      <c r="B40" s="9"/>
      <c r="C40" s="9"/>
    </row>
    <row r="41" spans="1:3" ht="11" thickBot="1" x14ac:dyDescent="0.4">
      <c r="A41" s="13"/>
      <c r="B41" s="12" t="s">
        <v>124</v>
      </c>
      <c r="C41" s="12">
        <v>0</v>
      </c>
    </row>
    <row r="42" spans="1:3" ht="11" thickBot="1" x14ac:dyDescent="0.4">
      <c r="A42" s="13"/>
      <c r="B42" s="12" t="s">
        <v>125</v>
      </c>
      <c r="C42" s="12">
        <v>0</v>
      </c>
    </row>
    <row r="43" spans="1:3" ht="11" thickBot="1" x14ac:dyDescent="0.4">
      <c r="A43" s="54" t="s">
        <v>123</v>
      </c>
      <c r="B43" s="56"/>
      <c r="C43" s="12">
        <f>SUM(C41:C42)</f>
        <v>0</v>
      </c>
    </row>
    <row r="44" spans="1:3" ht="42.5" thickBot="1" x14ac:dyDescent="0.4">
      <c r="A44" s="8" t="str">
        <f>'PI skaičiuoklė'!B26</f>
        <v>18(1) straipsnio 9 dalis. „Taksi dispečerinė užsakymo metu keleiviui privalo pateikti:
1) atvyksiančio lengvojo automobilio taksi vairuotojo vardą ir pavardę;
2) atvyksiančio lengvojo automobilio taksi valstybinį numerį;
3) būsimos kelionės tarifus.“</v>
      </c>
      <c r="B44" s="9"/>
      <c r="C44" s="9"/>
    </row>
    <row r="45" spans="1:3" ht="11" thickBot="1" x14ac:dyDescent="0.4">
      <c r="A45" s="11" t="str">
        <f>'PI skaičiuoklė'!C27</f>
        <v>pateikti atvyksiančio taksi vairuotojo vardą ir pavardę ir pateikti būsimos kelionės tarifus</v>
      </c>
      <c r="B45" s="9"/>
      <c r="C45" s="9"/>
    </row>
    <row r="46" spans="1:3" ht="11" thickBot="1" x14ac:dyDescent="0.4">
      <c r="A46" s="13"/>
      <c r="B46" s="12" t="s">
        <v>136</v>
      </c>
      <c r="C46" s="12">
        <v>0</v>
      </c>
    </row>
    <row r="47" spans="1:3" ht="11" thickBot="1" x14ac:dyDescent="0.4">
      <c r="A47" s="13"/>
      <c r="B47" s="12" t="s">
        <v>146</v>
      </c>
      <c r="C47" s="12">
        <v>0</v>
      </c>
    </row>
    <row r="48" spans="1:3" ht="11" thickBot="1" x14ac:dyDescent="0.4">
      <c r="A48" s="54" t="s">
        <v>138</v>
      </c>
      <c r="B48" s="56"/>
      <c r="C48" s="12">
        <f>SUM(C46:C47)</f>
        <v>0</v>
      </c>
    </row>
    <row r="49" spans="1:3" ht="74" thickBot="1" x14ac:dyDescent="0.4">
      <c r="A49" s="8" t="str">
        <f>'PI skaičiuoklė'!B29</f>
        <v>18(1) straipsnio 11 dalis. „Lengvojo automobilio taksi vairuotojas privalo naudoti navigacijos įrenginį ir vadovautis jo siūlomu kelionės maršrutu iki keleivio nurodytos paskirties vietos, jei keleivis nenurodo kitaip. Taksometras sustabdomas suteikus taksi paslaugą, t. y. nuvežus keleivį į jo nurodytą paskirties vietą. Keleiviui sumokėjus taksometro rodomą sumą, taksi vairuotojas privalo jam išduoti su taksometru sujungtu spausdintuvu atspausdintą pinigų priėmimo kvitą, kuriame taip pat nurodomas kelionės pradžios ir pabaigos laikas ir nuvažiuotas atstumas, arba kasos aparato kvitą“</v>
      </c>
      <c r="B49" s="9"/>
      <c r="C49" s="9"/>
    </row>
    <row r="50" spans="1:3" ht="11" thickBot="1" x14ac:dyDescent="0.4">
      <c r="A50" s="11" t="str">
        <f>'PI skaičiuoklė'!C30</f>
        <v>naudoti navigacijos įrenginį</v>
      </c>
      <c r="B50" s="9"/>
      <c r="C50" s="9"/>
    </row>
    <row r="51" spans="1:3" ht="11" thickBot="1" x14ac:dyDescent="0.4">
      <c r="A51" s="13"/>
      <c r="B51" s="12" t="s">
        <v>147</v>
      </c>
      <c r="C51" s="12">
        <v>0</v>
      </c>
    </row>
    <row r="52" spans="1:3" ht="11" thickBot="1" x14ac:dyDescent="0.4">
      <c r="A52" s="13"/>
      <c r="B52" s="12" t="s">
        <v>148</v>
      </c>
      <c r="C52" s="12">
        <v>0</v>
      </c>
    </row>
    <row r="53" spans="1:3" ht="11" thickBot="1" x14ac:dyDescent="0.4">
      <c r="A53" s="54" t="s">
        <v>149</v>
      </c>
      <c r="B53" s="56"/>
      <c r="C53" s="12">
        <f>SUM(C51:C52)</f>
        <v>0</v>
      </c>
    </row>
    <row r="54" spans="1:3" ht="21.5" thickBot="1" x14ac:dyDescent="0.4">
      <c r="A54" s="11" t="str">
        <f>'PI skaičiuoklė'!C31</f>
        <v>išduoti keleiviui pinigų priėmimo arba kasos aparato kvitą, kuriame taip pat nurodoma kelionės pradžios ir pabaigos laikas ir nuvažiuotas atstumas</v>
      </c>
      <c r="B54" s="9"/>
      <c r="C54" s="9"/>
    </row>
    <row r="55" spans="1:3" ht="11" thickBot="1" x14ac:dyDescent="0.4">
      <c r="A55" s="13"/>
      <c r="B55" s="12" t="s">
        <v>150</v>
      </c>
      <c r="C55" s="12">
        <v>0</v>
      </c>
    </row>
    <row r="56" spans="1:3" ht="11" thickBot="1" x14ac:dyDescent="0.4">
      <c r="A56" s="13"/>
      <c r="B56" s="12" t="s">
        <v>151</v>
      </c>
      <c r="C56" s="12">
        <v>0</v>
      </c>
    </row>
    <row r="57" spans="1:3" ht="11" thickBot="1" x14ac:dyDescent="0.4">
      <c r="A57" s="54" t="s">
        <v>152</v>
      </c>
      <c r="B57" s="56"/>
      <c r="C57" s="12">
        <f>SUM(C55:C56)</f>
        <v>0</v>
      </c>
    </row>
    <row r="58" spans="1:3" ht="11" thickBot="1" x14ac:dyDescent="0.4">
      <c r="A58" s="63" t="s">
        <v>153</v>
      </c>
      <c r="B58" s="65"/>
      <c r="C58" s="18">
        <f>SUM(C53,C57)</f>
        <v>0</v>
      </c>
    </row>
    <row r="59" spans="1:3" ht="53" thickBot="1" x14ac:dyDescent="0.4">
      <c r="A59" s="8" t="str">
        <f>'PI skaičiuoklė'!B33</f>
        <v>18(1) straipsnio 12 dalies 1 punktas. „Taksi leidimo turėtojo pareigos:
1) saugoti informaciją, nurodytą šio straipsnio 11 dalyje, pagal Lietuvos vyriausiojo archyvaro tvirtinamoje bendrųjų dokumentų saugojimo terminų rodyklėje nustatytus terminus ir ją pateikti teisėsaugos ar valstybinę kelių transporto priežiūrą atliekančioms institucijoms pareikalavus“</v>
      </c>
      <c r="B59" s="9"/>
      <c r="C59" s="9"/>
    </row>
    <row r="60" spans="1:3" ht="11" thickBot="1" x14ac:dyDescent="0.4">
      <c r="A60" s="11" t="str">
        <f>'PI skaičiuoklė'!C34</f>
        <v>saugoti dokumentus apie kelionės kainą</v>
      </c>
      <c r="B60" s="9"/>
      <c r="C60" s="9"/>
    </row>
    <row r="61" spans="1:3" ht="11" thickBot="1" x14ac:dyDescent="0.4">
      <c r="A61" s="13"/>
      <c r="B61" s="12" t="s">
        <v>9</v>
      </c>
      <c r="C61" s="12">
        <v>0</v>
      </c>
    </row>
    <row r="62" spans="1:3" ht="11" thickBot="1" x14ac:dyDescent="0.4">
      <c r="A62" s="13"/>
      <c r="B62" s="12" t="s">
        <v>10</v>
      </c>
      <c r="C62" s="12">
        <v>0</v>
      </c>
    </row>
    <row r="63" spans="1:3" ht="11" thickBot="1" x14ac:dyDescent="0.4">
      <c r="A63" s="54" t="s">
        <v>170</v>
      </c>
      <c r="B63" s="56"/>
      <c r="C63" s="12">
        <f>SUM(C61:C62)</f>
        <v>0</v>
      </c>
    </row>
    <row r="64" spans="1:3" ht="21.5" thickBot="1" x14ac:dyDescent="0.4">
      <c r="A64" s="11" t="str">
        <f>'PI skaičiuoklė'!C35</f>
        <v>dokumentus apie kelionės kainą pateikti teisėsaugos ar valstybinę kelių transporto priežiūrą atliekančioms institucijoms pareikalavus</v>
      </c>
      <c r="B64" s="9"/>
      <c r="C64" s="9"/>
    </row>
    <row r="65" spans="1:3" ht="11" thickBot="1" x14ac:dyDescent="0.4">
      <c r="A65" s="13"/>
      <c r="B65" s="12" t="s">
        <v>9</v>
      </c>
      <c r="C65" s="12">
        <v>0</v>
      </c>
    </row>
    <row r="66" spans="1:3" ht="11" thickBot="1" x14ac:dyDescent="0.4">
      <c r="A66" s="13"/>
      <c r="B66" s="12" t="s">
        <v>10</v>
      </c>
      <c r="C66" s="12">
        <v>0</v>
      </c>
    </row>
    <row r="67" spans="1:3" ht="11" thickBot="1" x14ac:dyDescent="0.4">
      <c r="A67" s="54" t="s">
        <v>170</v>
      </c>
      <c r="B67" s="56"/>
      <c r="C67" s="12">
        <f>SUM(C65:C66)</f>
        <v>0</v>
      </c>
    </row>
    <row r="68" spans="1:3" ht="11" thickBot="1" x14ac:dyDescent="0.4">
      <c r="A68" s="63" t="s">
        <v>171</v>
      </c>
      <c r="B68" s="65"/>
      <c r="C68" s="18">
        <f>SUM(C63,C67)</f>
        <v>0</v>
      </c>
    </row>
    <row r="70" spans="1:3" x14ac:dyDescent="0.35">
      <c r="A70" s="2" t="s">
        <v>190</v>
      </c>
    </row>
    <row r="71" spans="1:3" x14ac:dyDescent="0.35">
      <c r="A71" s="53" t="s">
        <v>187</v>
      </c>
    </row>
    <row r="72" spans="1:3" x14ac:dyDescent="0.35">
      <c r="A72" s="53" t="s">
        <v>188</v>
      </c>
    </row>
    <row r="81" spans="1:1" x14ac:dyDescent="0.35">
      <c r="A81" s="53"/>
    </row>
  </sheetData>
  <mergeCells count="17">
    <mergeCell ref="A11:C11"/>
    <mergeCell ref="A1:C1"/>
    <mergeCell ref="A8:B8"/>
    <mergeCell ref="A33:B33"/>
    <mergeCell ref="A27:B27"/>
    <mergeCell ref="A28:B28"/>
    <mergeCell ref="A20:B20"/>
    <mergeCell ref="A21:B21"/>
    <mergeCell ref="A67:B67"/>
    <mergeCell ref="A68:B68"/>
    <mergeCell ref="A38:B38"/>
    <mergeCell ref="A43:B43"/>
    <mergeCell ref="A63:B63"/>
    <mergeCell ref="A48:B48"/>
    <mergeCell ref="A53:B53"/>
    <mergeCell ref="A57:B57"/>
    <mergeCell ref="A58:B5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2023-06-09T07:59:42Z</cp:lastPrinted>
  <dcterms:created xsi:type="dcterms:W3CDTF">2017-11-29T09:20:31Z</dcterms:created>
  <dcterms:modified xsi:type="dcterms:W3CDTF">2023-10-23T12:04:49Z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