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defaultThemeVersion="124226"/>
  <mc:AlternateContent xmlns:mc="http://schemas.openxmlformats.org/markup-compatibility/2006">
    <mc:Choice Requires="x15">
      <x15ac:absPath xmlns:x15ac="http://schemas.microsoft.com/office/spreadsheetml/2010/11/ac" url="L:\ISLEIDIMAS\Gerasimovic\2023\elektroniniai dokumentai\"/>
    </mc:Choice>
  </mc:AlternateContent>
  <xr:revisionPtr revIDLastSave="0" documentId="8_{17E0C564-87A6-479D-9B3A-49DFE8F3DFC0}" xr6:coauthVersionLast="47" xr6:coauthVersionMax="47" xr10:uidLastSave="{00000000-0000-0000-0000-000000000000}"/>
  <bookViews>
    <workbookView xWindow="-120" yWindow="-120" windowWidth="29040" windowHeight="17640" firstSheet="1" activeTab="1" xr2:uid="{00000000-000D-0000-FFFF-FFFF00000000}"/>
  </bookViews>
  <sheets>
    <sheet name="BO" sheetId="1" state="hidden" r:id="rId1"/>
    <sheet name="bendra" sheetId="2" r:id="rId2"/>
    <sheet name="Nenaudoti" sheetId="7" state="hidden" r:id="rId3"/>
  </sheets>
  <definedNames>
    <definedName name="_xlnm._FilterDatabase" localSheetId="1" hidden="1">bendra!$A$10:$I$203</definedName>
    <definedName name="_xlnm._FilterDatabase" localSheetId="2" hidden="1">Nenaudoti!$A$1:$M$1854</definedName>
    <definedName name="Z_01602723_17D0_40F1_BD54_3B2C7FB1D7C8_.wvu.FilterData" localSheetId="1" hidden="1">bendra!$A$12:$I$944</definedName>
    <definedName name="Z_018E2E79_F53A_4CC8_8EF1_3C0DE417EFF4_.wvu.FilterData" localSheetId="1" hidden="1">bendra!$A$12:$I$944</definedName>
    <definedName name="Z_03F136D0_9964_414C_96F9_F3AF8381F75E_.wvu.FilterData" localSheetId="1" hidden="1">bendra!$A$11:$I$944</definedName>
    <definedName name="Z_045A5506_E479_4800_9E94_3C1DFE169146_.wvu.FilterData" localSheetId="1" hidden="1">bendra!$A$11:$I$944</definedName>
    <definedName name="Z_04980FEF_D3F7_4718_98B0_21B990F6EBAF_.wvu.FilterData" localSheetId="1" hidden="1">bendra!$A$12:$I$944</definedName>
    <definedName name="Z_04A4CF0E_BA30_4E38_9373_122A8346813A_.wvu.FilterData" localSheetId="1" hidden="1">bendra!$A$12:$I$944</definedName>
    <definedName name="Z_057B549B_9A0C_440C_8BFF_DCB3CB5AF3CB_.wvu.FilterData" localSheetId="1" hidden="1">bendra!$A$12:$I$944</definedName>
    <definedName name="Z_057FA5B2_6D73_4B81_8A63_AAB2246199D0_.wvu.FilterData" localSheetId="1" hidden="1">bendra!$A$12:$I$944</definedName>
    <definedName name="Z_05F2F038_4DA2_423D_86A4_FC64766A8A44_.wvu.FilterData" localSheetId="1" hidden="1">bendra!$A$12:$I$944</definedName>
    <definedName name="Z_09B53679_90B7_4CC1_BCFD_F69C5DCAFAD0_.wvu.FilterData" localSheetId="1" hidden="1">bendra!$A$12:$I$944</definedName>
    <definedName name="Z_09D97758_EBAE_420E_B961_093A9FE55D34_.wvu.FilterData" localSheetId="1" hidden="1">bendra!$A$12:$I$944</definedName>
    <definedName name="Z_0BCF34AC_934C_473B_B2B3_0374311A56A3_.wvu.FilterData" localSheetId="1" hidden="1">bendra!$A$12:$I$944</definedName>
    <definedName name="Z_0CE5A675_7B96_4AA1_8307_FCEFF1B6697B_.wvu.FilterData" localSheetId="1" hidden="1">bendra!$A$12:$I$944</definedName>
    <definedName name="Z_0D08BDE9_F6C1_4EC9_80D1_7C246D202F73_.wvu.FilterData" localSheetId="1" hidden="1">bendra!$A$11:$I$944</definedName>
    <definedName name="Z_0E810B52_DBAD_4E84_9E08_7D227BFF45EB_.wvu.FilterData" localSheetId="1" hidden="1">bendra!$A$12:$I$944</definedName>
    <definedName name="Z_124183A1_A92C_4507_8306_2D33E33F63CB_.wvu.FilterData" localSheetId="1" hidden="1">bendra!$A$12:$I$944</definedName>
    <definedName name="Z_129223E4_7A38_44B3_9DD0_E21A68398CCA_.wvu.FilterData" localSheetId="2" hidden="1">Nenaudoti!$A$1:$M$1854</definedName>
    <definedName name="Z_156E7D72_98B8_466D_93BB_3ECDD5A19674_.wvu.FilterData" localSheetId="1" hidden="1">bendra!$A$12:$I$944</definedName>
    <definedName name="Z_1683284E_4E1D_4A0F_913B_A67AF5B08008_.wvu.FilterData" localSheetId="1" hidden="1">bendra!$A$12:$I$944</definedName>
    <definedName name="Z_173B053B_B35D_4763_82EC_61E4647E244F_.wvu.FilterData" localSheetId="1" hidden="1">bendra!$A$12:$I$944</definedName>
    <definedName name="Z_178F620A_089A_4903_A086_798F519318DC_.wvu.FilterData" localSheetId="1" hidden="1">bendra!$A$12:$I$944</definedName>
    <definedName name="Z_19B2E758_C2B1_42F9_9932_E7F243E02702_.wvu.FilterData" localSheetId="1" hidden="1">bendra!$A$11:$I$944</definedName>
    <definedName name="Z_1A9D7FDE_9E49_479E_BBED_FA52243D7750_.wvu.FilterData" localSheetId="1" hidden="1">bendra!$A$11:$I$944</definedName>
    <definedName name="Z_1C5AF27D_57EB_4019_B4AB_5404DED2EF4B_.wvu.FilterData" localSheetId="1" hidden="1">bendra!$A$12:$I$944</definedName>
    <definedName name="Z_1D2395CD_C30D_42AB_B3C7_10736874C6F3_.wvu.FilterData" localSheetId="1" hidden="1">bendra!$A$12:$I$944</definedName>
    <definedName name="Z_1E4BE16F_E0D5_4BE1_9276_A6F1543F3EBD_.wvu.FilterData" localSheetId="1" hidden="1">bendra!$A$12:$I$944</definedName>
    <definedName name="Z_1F79192A_2FAC_49CA_A4FA_CB4E9FF581A8_.wvu.FilterData" localSheetId="1" hidden="1">bendra!$A$12:$I$944</definedName>
    <definedName name="Z_1FDCCD33_E3AA_4386_9823_E65636FCB2E9_.wvu.FilterData" localSheetId="1" hidden="1">bendra!$A$12:$I$944</definedName>
    <definedName name="Z_20CD713B_A424_46EB_A9BC_C416A5979707_.wvu.FilterData" localSheetId="1" hidden="1">bendra!$A$12:$I$944</definedName>
    <definedName name="Z_2176C132_3896_4593_9750_12278ED84C73_.wvu.FilterData" localSheetId="1" hidden="1">bendra!$A$11:$I$944</definedName>
    <definedName name="Z_22ABB335_1B9C_453F_9EE3_8DCA00178FF2_.wvu.FilterData" localSheetId="1" hidden="1">bendra!$A$12:$I$944</definedName>
    <definedName name="Z_22ED7318_A0BB_4DFA_808D_F5087C932373_.wvu.FilterData" localSheetId="1" hidden="1">bendra!$A$12:$I$944</definedName>
    <definedName name="Z_23FA9718_445F_431A_833B_CC226CCEFBEE_.wvu.FilterData" localSheetId="1" hidden="1">bendra!$A$12:$I$944</definedName>
    <definedName name="Z_2418B868_424F_4D1D_909E_8AD06910B095_.wvu.Cols" localSheetId="1" hidden="1">bendra!#REF!</definedName>
    <definedName name="Z_2418B868_424F_4D1D_909E_8AD06910B095_.wvu.FilterData" localSheetId="1" hidden="1">bendra!$A$11:$I$944</definedName>
    <definedName name="Z_2418B868_424F_4D1D_909E_8AD06910B095_.wvu.FilterData" localSheetId="2" hidden="1">Nenaudoti!$A$1:$M$1854</definedName>
    <definedName name="Z_245E6413_AFF8_4408_A113_D216DB909E52_.wvu.FilterData" localSheetId="1" hidden="1">bendra!$A$11:$I$944</definedName>
    <definedName name="Z_25506D09_6081_459B_AB81_6030579C3F52_.wvu.FilterData" localSheetId="1" hidden="1">bendra!$A$11:$I$944</definedName>
    <definedName name="Z_28BF985E_3071_4D3E_98C6_B3CF90C526A6_.wvu.FilterData" localSheetId="1" hidden="1">bendra!$A$11:$I$944</definedName>
    <definedName name="Z_29374230_5B44_43CE_B034_09953FC920DA_.wvu.FilterData" localSheetId="1" hidden="1">bendra!$A$12:$I$944</definedName>
    <definedName name="Z_2A340DC8_893C_469C_AC47_B771598C5DC5_.wvu.FilterData" localSheetId="1" hidden="1">bendra!$A$12:$I$944</definedName>
    <definedName name="Z_2AC6B64A_74B8_4A71_992D_406A9EECFD75_.wvu.FilterData" localSheetId="1" hidden="1">bendra!$A$12:$I$944</definedName>
    <definedName name="Z_2C70DC0B_0754_4C84_B950_13B1EAA0A911_.wvu.FilterData" localSheetId="1" hidden="1">bendra!$A$11:$I$944</definedName>
    <definedName name="Z_2D304D7D_3181_435E_A272_521DB098CEE4_.wvu.FilterData" localSheetId="1" hidden="1">bendra!$A$12:$I$944</definedName>
    <definedName name="Z_2D67FCE8_1227_41D3_B248_B634375BCFE9_.wvu.FilterData" localSheetId="1" hidden="1">bendra!$A$12:$I$944</definedName>
    <definedName name="Z_317911A7_F35B_4498_ABAE_E711847C8DFA_.wvu.FilterData" localSheetId="1" hidden="1">bendra!$A$12:$I$944</definedName>
    <definedName name="Z_3448D187_D6D0_4AF4_AB09_000D84FCD9BF_.wvu.FilterData" localSheetId="1" hidden="1">bendra!$A$12:$I$944</definedName>
    <definedName name="Z_360DD19C_AFB5_455A_BBF3_EDF795452C82_.wvu.FilterData" localSheetId="1" hidden="1">bendra!$A$12:$I$944</definedName>
    <definedName name="Z_362EB86E_23BF_4214_81BC_BDDA35C8C157_.wvu.FilterData" localSheetId="1" hidden="1">bendra!$A$11:$I$944</definedName>
    <definedName name="Z_3654A1C1_B4EC_4340_8CAB_0C4037A11E26_.wvu.FilterData" localSheetId="1" hidden="1">bendra!$A$12:$I$944</definedName>
    <definedName name="Z_370271D9_0D9A_47BA_AA4E_A09B582FA9B4_.wvu.FilterData" localSheetId="1" hidden="1">bendra!$A$12:$I$944</definedName>
    <definedName name="Z_375ACB7D_750D_4EB7_B651_A5BE7B47CEB2_.wvu.FilterData" localSheetId="1" hidden="1">bendra!$A$12:$I$944</definedName>
    <definedName name="Z_3937D233_BAA8_4BA1_80EB_51B0E1D67440_.wvu.FilterData" localSheetId="1" hidden="1">bendra!$A$12:$I$944</definedName>
    <definedName name="Z_3A1299A1_7133_41E3_9165_1E0801063AB1_.wvu.Cols" localSheetId="1" hidden="1">bendra!#REF!</definedName>
    <definedName name="Z_3A1299A1_7133_41E3_9165_1E0801063AB1_.wvu.FilterData" localSheetId="1" hidden="1">bendra!$A$12:$I$944</definedName>
    <definedName name="Z_3A1299A1_7133_41E3_9165_1E0801063AB1_.wvu.FilterData" localSheetId="2" hidden="1">Nenaudoti!$A$1:$M$1854</definedName>
    <definedName name="Z_3B9AB826_8544_4A65_AE37_CADDD4B2D8BD_.wvu.FilterData" localSheetId="1" hidden="1">bendra!$A$12:$I$944</definedName>
    <definedName name="Z_3C8859F1_2F8C_42DF_8419_282ACA5B3FB5_.wvu.FilterData" localSheetId="1" hidden="1">bendra!$A$11:$I$944</definedName>
    <definedName name="Z_3CE76330_2BB1_4082_8315_4F79C0D0C23F_.wvu.FilterData" localSheetId="1" hidden="1">bendra!$A$12:$I$944</definedName>
    <definedName name="Z_3D912E29_850B_40AC_BEC3_74B0EA5EAF1D_.wvu.FilterData" localSheetId="1" hidden="1">bendra!$A$12:$I$944</definedName>
    <definedName name="Z_418BB5C6_D0BD_4F2E_BA1A_A9145E01FD0C_.wvu.FilterData" localSheetId="1" hidden="1">bendra!$A$12:$I$944</definedName>
    <definedName name="Z_4193A08F_FBEA_4D28_B89B_9AB65A347CD8_.wvu.FilterData" localSheetId="1" hidden="1">bendra!$A$12:$I$944</definedName>
    <definedName name="Z_4216808A_35E1_489C_AA08_F255754E70C0_.wvu.FilterData" localSheetId="1" hidden="1">bendra!$A$12:$I$944</definedName>
    <definedName name="Z_42488899_C2BA_4FA9_8A12_59CBF1D97C54_.wvu.FilterData" localSheetId="1" hidden="1">bendra!$A$11:$I$944</definedName>
    <definedName name="Z_43B30F19_8DCC_47E9_93F6_9DB4DC2E190A_.wvu.FilterData" localSheetId="1" hidden="1">bendra!$A$12:$I$944</definedName>
    <definedName name="Z_4858F88A_1EDE_41A2_895C_C4B368997252_.wvu.FilterData" localSheetId="1" hidden="1">bendra!$A$12:$I$944</definedName>
    <definedName name="Z_4B03D022_F6BF_4373_B1DD_E0D701C8F9E3_.wvu.FilterData" localSheetId="1" hidden="1">bendra!$A$11:$I$944</definedName>
    <definedName name="Z_4B10E9AA_C6FF_4041_8B6B_777EA735B780_.wvu.FilterData" localSheetId="1" hidden="1">bendra!$A$12:$I$944</definedName>
    <definedName name="Z_4D508517_FDC0_4B51_B275_C72948DB11E8_.wvu.FilterData" localSheetId="1" hidden="1">bendra!$A$11:$I$944</definedName>
    <definedName name="Z_4D5D0C98_998A_45B3_AFD6_1385BD8A916B_.wvu.FilterData" localSheetId="1" hidden="1">bendra!$A$12:$I$944</definedName>
    <definedName name="Z_4E0F380E_3F6A_4247_8E1A_E43CCC08F67D_.wvu.FilterData" localSheetId="1" hidden="1">bendra!$A$12:$I$944</definedName>
    <definedName name="Z_4E4DB885_1400_4CF4_8A5C_B14EC704E27A_.wvu.FilterData" localSheetId="1" hidden="1">bendra!$A$12:$I$944</definedName>
    <definedName name="Z_50BA167F_9606_40A4_B6C4_1524FCD74FA8_.wvu.FilterData" localSheetId="1" hidden="1">bendra!$A$12:$I$944</definedName>
    <definedName name="Z_5202DEC8_F21C_4E23_97CE_D3B81C00DF7A_.wvu.FilterData" localSheetId="1" hidden="1">bendra!$A$12:$I$944</definedName>
    <definedName name="Z_53C1965F_84A0_4F59_BD20_203243892F27_.wvu.FilterData" localSheetId="1" hidden="1">bendra!$A$12:$I$944</definedName>
    <definedName name="Z_54FF785F_5743_4BA9_8589_B533C5D2CCEC_.wvu.FilterData" localSheetId="1" hidden="1">bendra!$A$12:$I$944</definedName>
    <definedName name="Z_55A8B5B6_4FDB_4912_A314_49B619F5FC0F_.wvu.FilterData" localSheetId="1" hidden="1">bendra!$A$12:$I$944</definedName>
    <definedName name="Z_55D0E0F8_3F6F_46CB_8FFB_73B6B0C81289_.wvu.FilterData" localSheetId="1" hidden="1">bendra!$A$12:$I$944</definedName>
    <definedName name="Z_56BF0E0B_61E2_43BC_AB63_A38547B99F60_.wvu.FilterData" localSheetId="1" hidden="1">bendra!$A$12:$I$944</definedName>
    <definedName name="Z_5B305434_E753_4FED_BCC9_E8A744D2AD67_.wvu.FilterData" localSheetId="1" hidden="1">bendra!$A$12:$I$944</definedName>
    <definedName name="Z_5D30B261_47D7_4204_9D6D_7481C1EEC620_.wvu.FilterData" localSheetId="1" hidden="1">bendra!$A$11:$I$944</definedName>
    <definedName name="Z_5E512596_1055_4300_A47B_86117A08B8D8_.wvu.FilterData" localSheetId="1" hidden="1">bendra!$A$11:$I$944</definedName>
    <definedName name="Z_5F5402CE_F023_45CA_9CBE_7A8FFD33713D_.wvu.FilterData" localSheetId="1" hidden="1">bendra!$A$12:$I$944</definedName>
    <definedName name="Z_6432BD99_58E9_4C38_B918_856A5DC66A0B_.wvu.FilterData" localSheetId="1" hidden="1">bendra!$A$12:$I$944</definedName>
    <definedName name="Z_68DB2BFB_3A47_4753_951F_C0DF24E73448_.wvu.Cols" localSheetId="1" hidden="1">bendra!#REF!</definedName>
    <definedName name="Z_68DB2BFB_3A47_4753_951F_C0DF24E73448_.wvu.FilterData" localSheetId="1" hidden="1">bendra!$A$11:$I$944</definedName>
    <definedName name="Z_68DB2BFB_3A47_4753_951F_C0DF24E73448_.wvu.FilterData" localSheetId="2" hidden="1">Nenaudoti!$A$1:$M$1854</definedName>
    <definedName name="Z_69DA88CE_21B7_4F25_914C_E4EE566A25C4_.wvu.FilterData" localSheetId="1" hidden="1">bendra!$A$12:$I$944</definedName>
    <definedName name="Z_6E76B6B6_A51C_4ECD_96C5_88733E34BD38_.wvu.FilterData" localSheetId="1" hidden="1">bendra!$A$12:$I$944</definedName>
    <definedName name="Z_701305CF_E306_48CB_AD70_FFC0D6BBDC86_.wvu.FilterData" localSheetId="1" hidden="1">bendra!$A$11:$I$944</definedName>
    <definedName name="Z_7236B9D3_904A_4860_98FD_B5DEDAC8C301_.wvu.FilterData" localSheetId="1" hidden="1">bendra!$A$11:$I$944</definedName>
    <definedName name="Z_734A0332_4645_4D85_9D59_7B5EF1E8B329_.wvu.FilterData" localSheetId="1" hidden="1">bendra!$A$12:$I$944</definedName>
    <definedName name="Z_75DB8071_FAA2_4E83_90F6_56E8991A4D70_.wvu.FilterData" localSheetId="1" hidden="1">bendra!$A$12:$I$944</definedName>
    <definedName name="Z_76147B71_875E_4318_A36F_BD01D965B7FA_.wvu.FilterData" localSheetId="1" hidden="1">bendra!$A$11:$I$944</definedName>
    <definedName name="Z_768DEF05_086A_467C_B850_2CF22D66F8BC_.wvu.FilterData" localSheetId="1" hidden="1">bendra!$A$12:$I$944</definedName>
    <definedName name="Z_77954F15_0127_47CE_8698_0EE30769201C_.wvu.FilterData" localSheetId="1" hidden="1">bendra!$A$11:$I$944</definedName>
    <definedName name="Z_77FE58A8_B892_4F8B_92C7_33D046A8BC76_.wvu.FilterData" localSheetId="1" hidden="1">bendra!$A$11:$I$944</definedName>
    <definedName name="Z_7AEE47D6_FB5B_4FD7_9CD3_6FEE0575D992_.wvu.FilterData" localSheetId="1" hidden="1">bendra!$A$12:$I$944</definedName>
    <definedName name="Z_7BC6B291_8CA5_4CD9_8AE9_25BC365F79A5_.wvu.FilterData" localSheetId="1" hidden="1">bendra!$A$11:$I$944</definedName>
    <definedName name="Z_7DAB0A8F_BF9A_4B6B_8D8B_237E6BB7F532_.wvu.FilterData" localSheetId="1" hidden="1">bendra!$A$12:$I$944</definedName>
    <definedName name="Z_7F8BBF58_2A4E_4878_BD9D_C757338595A1_.wvu.FilterData" localSheetId="1" hidden="1">bendra!$A$11:$I$944</definedName>
    <definedName name="Z_7FC7EAB3_264E_466B_8B00_2053C6F9E696_.wvu.FilterData" localSheetId="1" hidden="1">bendra!$A$12:$I$944</definedName>
    <definedName name="Z_80C795A9_746D_497A_8C97_DDC435A7B01B_.wvu.FilterData" localSheetId="1" hidden="1">bendra!$A$12:$I$944</definedName>
    <definedName name="Z_8599A005_B263_4EE4_B367_B0D418C2F166_.wvu.FilterData" localSheetId="1" hidden="1">bendra!$A$12:$I$944</definedName>
    <definedName name="Z_86CE83C0_133B_4718_8763_70BC77374200_.wvu.FilterData" localSheetId="1" hidden="1">bendra!$A$12:$I$944</definedName>
    <definedName name="Z_8A306A00_F210_4F3F_B5D7_A7166B346BA7_.wvu.FilterData" localSheetId="1" hidden="1">bendra!$A$12:$I$944</definedName>
    <definedName name="Z_8A4400C9_3C85_4269_A8FE_F5A425A442A7_.wvu.FilterData" localSheetId="1" hidden="1">bendra!$A$12:$I$944</definedName>
    <definedName name="Z_8A4400C9_3C85_4269_A8FE_F5A425A442A7_.wvu.FilterData" localSheetId="2" hidden="1">Nenaudoti!$A$1:$M$1854</definedName>
    <definedName name="Z_8AF642E4_C00D_4BB9_9F8F_67443483B040_.wvu.FilterData" localSheetId="1" hidden="1">bendra!$A$12:$I$944</definedName>
    <definedName name="Z_8B1DC730_D87E_4BA6_B4C1_536B12107E64_.wvu.FilterData" localSheetId="1" hidden="1">bendra!$A$12:$I$944</definedName>
    <definedName name="Z_8D653BE7_4B2D_4CF5_BAD4_47EF61773982_.wvu.FilterData" localSheetId="1" hidden="1">bendra!$A$12:$I$944</definedName>
    <definedName name="Z_8D9E123B_43D0_4B54_A9DE_864829E3BC09_.wvu.FilterData" localSheetId="1" hidden="1">bendra!$A$12:$I$944</definedName>
    <definedName name="Z_8E5F077E_182D_4823_99B9_7EDB42F772A5_.wvu.FilterData" localSheetId="1" hidden="1">bendra!$A$12:$I$944</definedName>
    <definedName name="Z_8EDAE373_EC23_464C_9CEB_947BA690B6EE_.wvu.FilterData" localSheetId="1" hidden="1">bendra!$A$11:$I$944</definedName>
    <definedName name="Z_8FE7EA2D_16DD_47FB_BC6F_9256F9B1E88A_.wvu.FilterData" localSheetId="1" hidden="1">bendra!$A$12:$I$944</definedName>
    <definedName name="Z_904B5B66_EDEB_4F19_AC75_A139F7D2FBA3_.wvu.FilterData" localSheetId="1" hidden="1">bendra!$A$12:$I$944</definedName>
    <definedName name="Z_90B8DC30_0574_4E9E_B323_19F6F9482689_.wvu.FilterData" localSheetId="1" hidden="1">bendra!$A$12:$I$944</definedName>
    <definedName name="Z_91013E8A_5C13_43E3_83F5_77EBBC0201DF_.wvu.FilterData" localSheetId="1" hidden="1">bendra!$A$12:$I$944</definedName>
    <definedName name="Z_916E8AAC_57EC_4C73_95C3_49EDCB17BCC2_.wvu.FilterData" localSheetId="1" hidden="1">bendra!$A$12:$I$944</definedName>
    <definedName name="Z_92687E6B_C11A_435A_A7C4_41B5E9D2E554_.wvu.FilterData" localSheetId="1" hidden="1">bendra!$A$12:$I$944</definedName>
    <definedName name="Z_93CC289C_0246_4EE7_A4B8_7996D6A6CC41_.wvu.FilterData" localSheetId="1" hidden="1">bendra!$A$12:$I$944</definedName>
    <definedName name="Z_95FF4E63_4A9B_4711_92E8_4934F8AA5C89_.wvu.FilterData" localSheetId="1" hidden="1">bendra!$A$12:$I$944</definedName>
    <definedName name="Z_9971418F_F50E_4B9D_B9C5_EF30134EB0C4_.wvu.FilterData" localSheetId="1" hidden="1">bendra!$A$11:$I$944</definedName>
    <definedName name="Z_9974C9B8_2E38_46EA_9434_02F2E93262F3_.wvu.FilterData" localSheetId="1" hidden="1">bendra!$A$11:$I$944</definedName>
    <definedName name="Z_99CC3A58_BF43_4CE2_AA9A_76B8E35E732A_.wvu.FilterData" localSheetId="1" hidden="1">bendra!$A$12:$I$944</definedName>
    <definedName name="Z_9B1EEC55_7941_4983_A4A2_17135FA0B854_.wvu.FilterData" localSheetId="1" hidden="1">bendra!$A$12:$I$944</definedName>
    <definedName name="Z_9C05A6D5_068B_4131_BEFA_4E8261FF9C4F_.wvu.FilterData" localSheetId="1" hidden="1">bendra!$A$12:$I$944</definedName>
    <definedName name="Z_9CAA3380_4F65_4730_84B7_31D18DFBB85A_.wvu.FilterData" localSheetId="1" hidden="1">bendra!$A$11:$I$944</definedName>
    <definedName name="Z_9E7EB04E_1A95_400E_BE10_418094EA70B3_.wvu.FilterData" localSheetId="1" hidden="1">bendra!$A$12:$I$944</definedName>
    <definedName name="Z_9EF6B09C_BD69_47E3_A45B_4D6FD486BBB2_.wvu.FilterData" localSheetId="1" hidden="1">bendra!$A$12:$I$944</definedName>
    <definedName name="Z_A07C623F_3E34_4CDA_B6E3_048591532BA6_.wvu.FilterData" localSheetId="1" hidden="1">bendra!$A$11:$I$944</definedName>
    <definedName name="Z_A2556899_CDF5_4167_982E_B32CACB49493_.wvu.FilterData" localSheetId="1" hidden="1">bendra!$A$12:$I$944</definedName>
    <definedName name="Z_A3E76763_A969_438B_831C_6748CE4AFCF3_.wvu.Cols" localSheetId="1" hidden="1">bendra!#REF!</definedName>
    <definedName name="Z_A3E76763_A969_438B_831C_6748CE4AFCF3_.wvu.FilterData" localSheetId="1" hidden="1">bendra!$A$12:$I$944</definedName>
    <definedName name="Z_A54AC81A_F8E5_4BCE_BA49_5DD24F763664_.wvu.FilterData" localSheetId="1" hidden="1">bendra!$A$11:$I$944</definedName>
    <definedName name="Z_A6856110_D95F_42A1_9D98_D8BF908B59C5_.wvu.FilterData" localSheetId="1" hidden="1">bendra!$A$11:$I$944</definedName>
    <definedName name="Z_A6C354EC_4807_4D98_B7A0_0BDC573D35AB_.wvu.FilterData" localSheetId="1" hidden="1">bendra!$A$12:$I$944</definedName>
    <definedName name="Z_AB8EB170_19D3_4264_ADAA_8F8118AD7844_.wvu.FilterData" localSheetId="1" hidden="1">bendra!$A$12:$I$944</definedName>
    <definedName name="Z_AC7F017E_D942_4564_B6A0_5C8BE65207D8_.wvu.FilterData" localSheetId="1" hidden="1">bendra!$A$11:$I$944</definedName>
    <definedName name="Z_AC99C2CC_7182_479F_86DF_70C1CB3546A9_.wvu.Cols" localSheetId="1" hidden="1">bendra!#REF!</definedName>
    <definedName name="Z_AC99C2CC_7182_479F_86DF_70C1CB3546A9_.wvu.FilterData" localSheetId="1" hidden="1">bendra!$A$11:$I$944</definedName>
    <definedName name="Z_AC99C2CC_7182_479F_86DF_70C1CB3546A9_.wvu.FilterData" localSheetId="2" hidden="1">Nenaudoti!$A$1:$M$1854</definedName>
    <definedName name="Z_B01DEFEE_B03C_4118_B8D8_A45799B3B0FB_.wvu.FilterData" localSheetId="1" hidden="1">bendra!$A$11:$I$944</definedName>
    <definedName name="Z_B132CF5D_64DC_421A_ABE9_71EBF3688001_.wvu.FilterData" localSheetId="1" hidden="1">bendra!$A$12:$I$944</definedName>
    <definedName name="Z_B22F54FA_7B74_4A2F_8154_15668D56435C_.wvu.FilterData" localSheetId="1" hidden="1">bendra!$A$12:$I$944</definedName>
    <definedName name="Z_B321BC0E_266E_4435_89A9_D8B73ACADAD7_.wvu.FilterData" localSheetId="1" hidden="1">bendra!$A$12:$I$944</definedName>
    <definedName name="Z_B53C58FA_F8CA_4873_ABDC_52C2CA3722E0_.wvu.FilterData" localSheetId="1" hidden="1">bendra!$A$12:$I$944</definedName>
    <definedName name="Z_B63680F2_15BC_41BC_8A7C_C5D615F19BE3_.wvu.FilterData" localSheetId="1" hidden="1">bendra!$A$12:$I$944</definedName>
    <definedName name="Z_B68512EC_EE8C_4227_8A70_5B741864D678_.wvu.FilterData" localSheetId="1" hidden="1">bendra!$A$12:$I$944</definedName>
    <definedName name="Z_B82C2E41_9E5B_4B10_9CB7_5062A2A1BF16_.wvu.FilterData" localSheetId="1" hidden="1">bendra!$A$11:$I$944</definedName>
    <definedName name="Z_B9532621_B98E_40E8_9882_D12A960D008A_.wvu.FilterData" localSheetId="1" hidden="1">bendra!$A$11:$I$944</definedName>
    <definedName name="Z_BAB096D0_BE4B_4FEA_9ACF_E3C6458AC678_.wvu.FilterData" localSheetId="1" hidden="1">bendra!$A$12:$I$944</definedName>
    <definedName name="Z_BC182FAA_14F3_4781_A8D0_4815AFD14930_.wvu.FilterData" localSheetId="1" hidden="1">bendra!$A$12:$I$944</definedName>
    <definedName name="Z_BD6B7678_462C_4AD6_A087_F8450EF21213_.wvu.FilterData" localSheetId="1" hidden="1">bendra!$A$12:$I$944</definedName>
    <definedName name="Z_BF5A0975_C5C0_4EC6_97A8_08CB87944374_.wvu.FilterData" localSheetId="1" hidden="1">bendra!$A$12:$I$944</definedName>
    <definedName name="Z_BF7DEF81_E52A_4ADF_B536_153025DC5C1A_.wvu.FilterData" localSheetId="1" hidden="1">bendra!$A$12:$I$944</definedName>
    <definedName name="Z_C0091877_B431_4B6F_AA5D_BB4A03E26C32_.wvu.FilterData" localSheetId="1" hidden="1">bendra!$A$12:$I$944</definedName>
    <definedName name="Z_C7BECF78_98C1_4EA4_AD45_A1D8C7AAD6DC_.wvu.FilterData" localSheetId="1" hidden="1">bendra!$A$12:$I$944</definedName>
    <definedName name="Z_C7F2D593_EDCD_4B9B_B934_771B17469FCD_.wvu.FilterData" localSheetId="1" hidden="1">bendra!$A$12:$I$944</definedName>
    <definedName name="Z_C802226E_AA41_4E06_BF8A_A15F0457E164_.wvu.FilterData" localSheetId="1" hidden="1">bendra!$A$11:$I$944</definedName>
    <definedName name="Z_C89BA697_BBAC_4A4B_BD60_486425F7AA8C_.wvu.FilterData" localSheetId="1" hidden="1">bendra!$A$11:$I$944</definedName>
    <definedName name="Z_C89BCB19_39F9_4A99_830B_16D0E0F31D7F_.wvu.FilterData" localSheetId="1" hidden="1">bendra!$A$12:$I$944</definedName>
    <definedName name="Z_C963BB2C_28C6_4E2A_8810_118B875C3C92_.wvu.FilterData" localSheetId="1" hidden="1">bendra!$A$11:$I$944</definedName>
    <definedName name="Z_C9DD3575_F907_4268_BDBE_03C51AF1D14E_.wvu.FilterData" localSheetId="1" hidden="1">bendra!$A$12:$I$944</definedName>
    <definedName name="Z_CA6CA380_1C2A_4D97_8E9A_E1891BE4B7A2_.wvu.FilterData" localSheetId="1" hidden="1">bendra!$A$12:$I$944</definedName>
    <definedName name="Z_CB13D73E_1392_4B4C_91FA_D84D25C02C5F_.wvu.FilterData" localSheetId="1" hidden="1">bendra!$A$12:$I$944</definedName>
    <definedName name="Z_D13B627D_1412_4429_818E_17BCD3394FA4_.wvu.FilterData" localSheetId="1" hidden="1">bendra!$A$12:$I$944</definedName>
    <definedName name="Z_D1FE69BA_5634_4F56_A14C_4BC557C9EF8F_.wvu.FilterData" localSheetId="1" hidden="1">bendra!$A$12:$I$944</definedName>
    <definedName name="Z_D2F95E08_FDD7_443A_95B3_76FE79A0CD24_.wvu.FilterData" localSheetId="1" hidden="1">bendra!$A$12:$I$944</definedName>
    <definedName name="Z_D34E8FF1_B853_494A_B303_8B9E1DB2E39D_.wvu.FilterData" localSheetId="1" hidden="1">bendra!$A$12:$I$944</definedName>
    <definedName name="Z_D526AD08_78E6_434A_AD56_9F73E0B9B241_.wvu.FilterData" localSheetId="1" hidden="1">bendra!$A$12:$I$944</definedName>
    <definedName name="Z_D5BF6AE3_A5C3_42B8_9726_650D9DA133E5_.wvu.FilterData" localSheetId="1" hidden="1">bendra!$A$11:$I$944</definedName>
    <definedName name="Z_D7C31C57_C81F_4E55_B2C7_2096C31FE5CC_.wvu.FilterData" localSheetId="1" hidden="1">bendra!$A$12:$I$944</definedName>
    <definedName name="Z_D8405565_0CC5_4349_B6DE_9D17D408FA01_.wvu.FilterData" localSheetId="1" hidden="1">bendra!$A$12:$I$944</definedName>
    <definedName name="Z_D8A4F80F_9AE1_4F2A_AC19_CCDB733BB02A_.wvu.FilterData" localSheetId="1" hidden="1">bendra!$A$12:$I$944</definedName>
    <definedName name="Z_D9883B6E_9D12_4BF0_882E_A9D6DAAF1230_.wvu.FilterData" localSheetId="1" hidden="1">bendra!$A$12:$I$944</definedName>
    <definedName name="Z_DAA12D45_17A4_4D47_B03D_4F438ACFEE48_.wvu.FilterData" localSheetId="1" hidden="1">bendra!$A$12:$I$944</definedName>
    <definedName name="Z_DAC9274E_B91C_40BD_AD24_44E472570EF7_.wvu.FilterData" localSheetId="1" hidden="1">bendra!$A$12:$I$944</definedName>
    <definedName name="Z_DB235F2F_8593_4B8B_BC60_56B737F51EBB_.wvu.FilterData" localSheetId="1" hidden="1">bendra!$A$12:$I$944</definedName>
    <definedName name="Z_DB332714_E798_44F5_852A_9E5C3D9C18B8_.wvu.FilterData" localSheetId="1" hidden="1">bendra!$A$11:$I$944</definedName>
    <definedName name="Z_DBA5A3A0_6AA9_4F5C_A7C4_1D2335162549_.wvu.FilterData" localSheetId="1" hidden="1">bendra!$A$12:$I$944</definedName>
    <definedName name="Z_DED197E8_C5F2_4691_8411_747E82EA540A_.wvu.FilterData" localSheetId="1" hidden="1">bendra!$A$12:$I$944</definedName>
    <definedName name="Z_E1725185_016D_4EE2_BC53_F3D0C5058DA9_.wvu.FilterData" localSheetId="1" hidden="1">bendra!$A$11:$I$944</definedName>
    <definedName name="Z_E2039DF0_0526_4A57_A438_8533F64114AB_.wvu.FilterData" localSheetId="1" hidden="1">bendra!$A$12:$I$944</definedName>
    <definedName name="Z_E29FF3E9_E2FA_4C5F_8AD0_6DA30B228B45_.wvu.FilterData" localSheetId="1" hidden="1">bendra!$A$11:$I$944</definedName>
    <definedName name="Z_E4EFA842_4376_4E70_B4BD_DE7CBBBCC7ED_.wvu.FilterData" localSheetId="1" hidden="1">bendra!$A$12:$I$944</definedName>
    <definedName name="Z_E4F91E7D_80F4_4FC1_85D3_7C2DF35350CF_.wvu.FilterData" localSheetId="1" hidden="1">bendra!$A$12:$I$944</definedName>
    <definedName name="Z_E6760F67_17BC_41BA_BA10_7852E068FA78_.wvu.FilterData" localSheetId="1" hidden="1">bendra!$A$11:$I$944</definedName>
    <definedName name="Z_E7175DE5_3472_4F9A_9CEF_0A5B2832ACB3_.wvu.FilterData" localSheetId="1" hidden="1">bendra!$A$12:$I$944</definedName>
    <definedName name="Z_E7FCDF48_008F_4636_980B_788BD4F1789D_.wvu.FilterData" localSheetId="1" hidden="1">bendra!$A$12:$I$944</definedName>
    <definedName name="Z_EE314C89_B45A_4025_9E5F_209B707330BF_.wvu.FilterData" localSheetId="1" hidden="1">bendra!$A$12:$I$944</definedName>
    <definedName name="Z_EE4E6AE6_85BB_43A5_9E16_EFF53C4BE4DE_.wvu.FilterData" localSheetId="1" hidden="1">bendra!$A$11:$I$944</definedName>
    <definedName name="Z_EF874365_B4FF_49BE_AF91_E756CB110BD2_.wvu.FilterData" localSheetId="1" hidden="1">bendra!$A$11:$I$944</definedName>
    <definedName name="Z_F01F52BE_BF30_4DF7_874C_B4EC09521AB4_.wvu.FilterData" localSheetId="1" hidden="1">bendra!$A$12:$I$944</definedName>
    <definedName name="Z_F07DDE11_D298_4251_85DC_61AFB00AB166_.wvu.FilterData" localSheetId="1" hidden="1">bendra!$A$12:$I$944</definedName>
    <definedName name="Z_F0AE406B_6B99_4FE2_9414_0F46F197F43C_.wvu.FilterData" localSheetId="1" hidden="1">bendra!$A$12:$I$944</definedName>
    <definedName name="Z_F0D8AAD7_8C9F_4676_A650_0776C96A3D2A_.wvu.FilterData" localSheetId="1" hidden="1">bendra!$A$12:$I$944</definedName>
    <definedName name="Z_F37FA918_806E_41CA_BD09_B7EABA1672FC_.wvu.FilterData" localSheetId="1" hidden="1">bendra!$A$11:$I$944</definedName>
    <definedName name="Z_F3AF7ACC_7F8E_485B_B67D_58C3A1EF8FB1_.wvu.FilterData" localSheetId="1" hidden="1">bendra!$A$12:$I$944</definedName>
    <definedName name="Z_F53226B2_F63E_4719_A428_6BFAF59AC052_.wvu.FilterData" localSheetId="1" hidden="1">bendra!$A$12:$I$944</definedName>
    <definedName name="Z_F664D89E_D5B9_44D6_BE21_D71936FB3DDE_.wvu.FilterData" localSheetId="1" hidden="1">bendra!$A$12:$I$944</definedName>
    <definedName name="Z_F83A7ACE_CA57_44E7_9D58_D0B86135D7B9_.wvu.FilterData" localSheetId="1" hidden="1">bendra!$A$11:$I$944</definedName>
    <definedName name="Z_F8B55B11_B876_4926_A589_F1958A45BB43_.wvu.FilterData" localSheetId="1" hidden="1">bendra!$A$12:$I$944</definedName>
    <definedName name="Z_FC54AB74_6334_4B40_A714_A240E8925CA3_.wvu.FilterData" localSheetId="1" hidden="1">bendra!$A$11:$I$944</definedName>
    <definedName name="Z_FC8FD9E9_1573_4AFB_8D15_9F0595DDE1FB_.wvu.FilterData" localSheetId="1" hidden="1">bendra!$A$12:$I$944</definedName>
    <definedName name="Z_FD13C613_3F23_4EA5_92CB_F4257143344B_.wvu.FilterData" localSheetId="1" hidden="1">bendra!$A$12:$I$944</definedName>
    <definedName name="Z_FE3B8114_5C17_4F7A_8120_A3A8873F77CF_.wvu.FilterData" localSheetId="1" hidden="1">bendra!$A$12:$I$944</definedName>
    <definedName name="Z_FF52CFC1_DCEA_497B_A882_320708670DCB_.wvu.Cols" localSheetId="1" hidden="1">bendra!#REF!</definedName>
    <definedName name="Z_FF52CFC1_DCEA_497B_A882_320708670DCB_.wvu.FilterData" localSheetId="1" hidden="1">bendra!$A$12:$I$944</definedName>
  </definedNames>
  <calcPr calcId="191029"/>
  <customWorkbookViews>
    <customWorkbookView name="Deivydas Černiauskas - Individuali peržiūra" guid="{2418B868-424F-4D1D-909E-8AD06910B095}" mergeInterval="0" personalView="1" maximized="1" windowWidth="1532" windowHeight="638" activeSheetId="2"/>
    <customWorkbookView name="Jurgita Subačienė - Individuali peržiūra" guid="{AC99C2CC-7182-479F-86DF-70C1CB3546A9}" mergeInterval="0" personalView="1" maximized="1" windowWidth="1916" windowHeight="854" activeSheetId="2"/>
    <customWorkbookView name="Jūratė Šilingienė - Individuali peržiūra" guid="{D7C31C57-C81F-4E55-B2C7-2096C31FE5CC}" mergeInterval="0" personalView="1" maximized="1" windowWidth="1362" windowHeight="482" activeSheetId="2"/>
    <customWorkbookView name="Brigita - Personal View" guid="{EAF6065A-6091-4060-8263-F095EFE57747}" mergeInterval="0" personalView="1" maximized="1" xWindow="-8" yWindow="-8" windowWidth="1936" windowHeight="1056" activeSheetId="1"/>
    <customWorkbookView name="Birūta Šiaulienė - Individuali peržiūra" guid="{F6E68949-E17A-474E-830F-E191E749FDC5}" mergeInterval="0" personalView="1" maximized="1" windowWidth="1314" windowHeight="514" activeSheetId="1"/>
    <customWorkbookView name="Roma Šotlandienė - Individuali peržiūra" guid="{A3E76763-A969-438B-831C-6748CE4AFCF3}" mergeInterval="0" personalView="1" maximized="1" windowWidth="1362" windowHeight="516" activeSheetId="2"/>
    <customWorkbookView name="Živilė Grigienė - Individuali peržiūra" guid="{D8405565-0CC5-4349-B6DE-9D17D408FA01}" mergeInterval="0" personalView="1" maximized="1" windowWidth="1532" windowHeight="618" activeSheetId="2" showComments="commIndAndComment"/>
    <customWorkbookView name="Brigita Šidlauskaitė-Riazanova - Individuali peržiūra" guid="{FF52CFC1-DCEA-497B-A882-320708670DCB}" mergeInterval="0" personalView="1" maximized="1" windowWidth="1524" windowHeight="570" activeSheetId="2"/>
    <customWorkbookView name="Rūta Damušytė - Individuali peržiūra" guid="{3A1299A1-7133-41E3-9165-1E0801063AB1}" mergeInterval="0" personalView="1" maximized="1" windowWidth="1916" windowHeight="854" activeSheetId="2"/>
    <customWorkbookView name="Vaida Matiliūnienė - Individuali peržiūra" guid="{8A4400C9-3C85-4269-A8FE-F5A425A442A7}" mergeInterval="0" personalView="1" maximized="1" windowWidth="1532" windowHeight="624" activeSheetId="2"/>
    <customWorkbookView name="Laima Mikulėnienė - Individuali peržiūra" guid="{68DB2BFB-3A47-4753-951F-C0DF24E73448}" mergeInterval="0" personalView="1" maximized="1" windowWidth="1362" windowHeight="551"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5" i="2" l="1"/>
  <c r="E525" i="2"/>
  <c r="E504" i="2"/>
  <c r="E712" i="2" l="1"/>
  <c r="D712" i="2"/>
  <c r="G708" i="2"/>
  <c r="F708" i="2"/>
  <c r="E690" i="2"/>
  <c r="D690" i="2"/>
  <c r="G693" i="2"/>
  <c r="F693" i="2"/>
  <c r="F694" i="2"/>
  <c r="G687" i="2"/>
  <c r="F687" i="2"/>
  <c r="E658" i="2"/>
  <c r="D658" i="2"/>
  <c r="F690" i="2" l="1"/>
  <c r="G658" i="2"/>
  <c r="F658" i="2"/>
  <c r="G96" i="2" l="1"/>
  <c r="E203" i="2" l="1"/>
  <c r="D203" i="2"/>
  <c r="G367" i="2" l="1"/>
  <c r="F367" i="2"/>
  <c r="G365" i="2"/>
  <c r="F365" i="2"/>
  <c r="G339" i="2" l="1"/>
  <c r="G340" i="2"/>
  <c r="G279" i="2" l="1"/>
  <c r="G278" i="2"/>
  <c r="F278" i="2"/>
  <c r="F580" i="2" l="1"/>
  <c r="G580" i="2"/>
  <c r="G578" i="2" l="1"/>
  <c r="F578" i="2"/>
  <c r="G166" i="2" l="1"/>
  <c r="F166" i="2"/>
  <c r="G164" i="2"/>
  <c r="F164" i="2"/>
  <c r="F190" i="2"/>
  <c r="G190" i="2"/>
  <c r="G191" i="2"/>
  <c r="F191" i="2"/>
  <c r="F179" i="2"/>
  <c r="G179" i="2"/>
  <c r="F180" i="2"/>
  <c r="G180" i="2"/>
  <c r="F181" i="2"/>
  <c r="G181" i="2"/>
  <c r="F182" i="2"/>
  <c r="G182" i="2"/>
  <c r="E192" i="2"/>
  <c r="D192" i="2"/>
  <c r="G548" i="2"/>
  <c r="F548" i="2"/>
  <c r="E544" i="2"/>
  <c r="D544" i="2"/>
  <c r="G531" i="2"/>
  <c r="F531" i="2"/>
  <c r="F529" i="2"/>
  <c r="G529" i="2"/>
  <c r="E543" i="2"/>
  <c r="D543" i="2"/>
  <c r="G542" i="2"/>
  <c r="F542" i="2"/>
  <c r="G537" i="2"/>
  <c r="F537" i="2"/>
  <c r="F527" i="2"/>
  <c r="G525" i="2"/>
  <c r="F525" i="2"/>
  <c r="G516" i="2"/>
  <c r="F516" i="2"/>
  <c r="G512" i="2"/>
  <c r="F512" i="2"/>
  <c r="G509" i="2"/>
  <c r="E526" i="2"/>
  <c r="D504" i="2"/>
  <c r="D526" i="2" s="1"/>
  <c r="D503" i="2"/>
  <c r="E503" i="2"/>
  <c r="G502" i="2"/>
  <c r="F502" i="2"/>
  <c r="G500" i="2"/>
  <c r="F500" i="2"/>
  <c r="G493" i="2"/>
  <c r="F493" i="2"/>
  <c r="G486" i="2"/>
  <c r="G485" i="2"/>
  <c r="F486" i="2"/>
  <c r="F485" i="2"/>
  <c r="G482" i="2"/>
  <c r="F482" i="2"/>
  <c r="G544" i="2" l="1"/>
  <c r="G543" i="2"/>
  <c r="F544" i="2"/>
  <c r="G806" i="2" l="1"/>
  <c r="F806" i="2"/>
  <c r="G805" i="2"/>
  <c r="F805" i="2"/>
  <c r="G791" i="2"/>
  <c r="F791" i="2"/>
  <c r="E730" i="2"/>
  <c r="G729" i="2" l="1"/>
  <c r="F729" i="2"/>
  <c r="D730" i="2"/>
  <c r="G220" i="2" l="1"/>
  <c r="F220" i="2"/>
  <c r="E216" i="2"/>
  <c r="D216" i="2"/>
  <c r="G215" i="2"/>
  <c r="F215" i="2"/>
  <c r="G209" i="2"/>
  <c r="E341" i="2"/>
  <c r="D341" i="2"/>
  <c r="F340" i="2"/>
  <c r="G327" i="2"/>
  <c r="F327" i="2"/>
  <c r="G325" i="2"/>
  <c r="G297" i="2"/>
  <c r="G273" i="2"/>
  <c r="G889" i="2" l="1"/>
  <c r="F889" i="2"/>
  <c r="F397" i="2"/>
  <c r="G397" i="2"/>
  <c r="G869" i="2"/>
  <c r="F869" i="2"/>
  <c r="F148" i="2" l="1"/>
  <c r="E137" i="2"/>
  <c r="D137" i="2"/>
  <c r="F117" i="2"/>
  <c r="G117" i="2"/>
  <c r="F116" i="2"/>
  <c r="G116" i="2"/>
  <c r="G112" i="2"/>
  <c r="F112" i="2"/>
  <c r="F113" i="2"/>
  <c r="G113" i="2"/>
  <c r="F96" i="2"/>
  <c r="G940" i="2" l="1"/>
  <c r="H32" i="2" l="1"/>
  <c r="G527" i="2" l="1"/>
  <c r="F565" i="2" l="1"/>
  <c r="F561" i="2"/>
  <c r="F557" i="2"/>
  <c r="F551" i="2"/>
  <c r="G565" i="2"/>
  <c r="G561" i="2"/>
  <c r="G557" i="2"/>
  <c r="G551" i="2"/>
  <c r="E222" i="2" l="1"/>
  <c r="D222" i="2"/>
  <c r="A1592" i="7"/>
  <c r="A1510" i="7"/>
  <c r="A1516" i="7"/>
  <c r="A1517" i="7"/>
  <c r="A1518" i="7"/>
  <c r="A864" i="7"/>
  <c r="A865" i="7"/>
  <c r="A866" i="7"/>
  <c r="A867" i="7"/>
  <c r="A868" i="7"/>
  <c r="A869" i="7"/>
  <c r="A870" i="7"/>
  <c r="A871" i="7"/>
  <c r="A872" i="7"/>
  <c r="A873" i="7"/>
  <c r="A874" i="7"/>
  <c r="L1864" i="7"/>
  <c r="K1864" i="7"/>
  <c r="J1864" i="7"/>
  <c r="I1864" i="7"/>
  <c r="H1864" i="7"/>
  <c r="G1864" i="7"/>
  <c r="L1863" i="7"/>
  <c r="K1863" i="7"/>
  <c r="J1863" i="7"/>
  <c r="I1863" i="7"/>
  <c r="H1863" i="7"/>
  <c r="G1863" i="7"/>
  <c r="A1854" i="7"/>
  <c r="K1853" i="7"/>
  <c r="K1854" i="7" s="1"/>
  <c r="H1853" i="7"/>
  <c r="G1853" i="7"/>
  <c r="G1854" i="7" s="1"/>
  <c r="A1853" i="7"/>
  <c r="A1852" i="7"/>
  <c r="A1851" i="7"/>
  <c r="J1850" i="7"/>
  <c r="J1853" i="7" s="1"/>
  <c r="J1854" i="7" s="1"/>
  <c r="I1850" i="7"/>
  <c r="A1850" i="7"/>
  <c r="A1849" i="7"/>
  <c r="K1848" i="7"/>
  <c r="K1849" i="7" s="1"/>
  <c r="H1848" i="7"/>
  <c r="G1848" i="7"/>
  <c r="A1848" i="7"/>
  <c r="J1847" i="7"/>
  <c r="I1847" i="7"/>
  <c r="A1847" i="7"/>
  <c r="A1846" i="7"/>
  <c r="K1845" i="7"/>
  <c r="K1846" i="7" s="1"/>
  <c r="H1845" i="7"/>
  <c r="H1846" i="7" s="1"/>
  <c r="G1845" i="7"/>
  <c r="G1846" i="7" s="1"/>
  <c r="A1845" i="7"/>
  <c r="J1844" i="7"/>
  <c r="I1844" i="7"/>
  <c r="A1844" i="7"/>
  <c r="A1843" i="7"/>
  <c r="K1842" i="7"/>
  <c r="K1843" i="7" s="1"/>
  <c r="H1842" i="7"/>
  <c r="H1843" i="7" s="1"/>
  <c r="G1842" i="7"/>
  <c r="G1843" i="7" s="1"/>
  <c r="A1842" i="7"/>
  <c r="J1841" i="7"/>
  <c r="I1841" i="7"/>
  <c r="A1841" i="7"/>
  <c r="A1840" i="7"/>
  <c r="K1839" i="7"/>
  <c r="K1840" i="7" s="1"/>
  <c r="H1839" i="7"/>
  <c r="H1840" i="7" s="1"/>
  <c r="G1839" i="7"/>
  <c r="G1840" i="7" s="1"/>
  <c r="A1839" i="7"/>
  <c r="J1838" i="7"/>
  <c r="I1838" i="7"/>
  <c r="A1838" i="7"/>
  <c r="J1837" i="7"/>
  <c r="I1837" i="7"/>
  <c r="A1837" i="7"/>
  <c r="I1836" i="7"/>
  <c r="A1836" i="7"/>
  <c r="I1835" i="7"/>
  <c r="A1835" i="7"/>
  <c r="I1834" i="7"/>
  <c r="A1834" i="7"/>
  <c r="J1833" i="7"/>
  <c r="I1833" i="7"/>
  <c r="A1833" i="7"/>
  <c r="J1832" i="7"/>
  <c r="I1832" i="7"/>
  <c r="A1832" i="7"/>
  <c r="I1831" i="7"/>
  <c r="A1831" i="7"/>
  <c r="J1830" i="7"/>
  <c r="I1830" i="7"/>
  <c r="A1830" i="7"/>
  <c r="I1829" i="7"/>
  <c r="A1829" i="7"/>
  <c r="I1828" i="7"/>
  <c r="A1828" i="7"/>
  <c r="J1827" i="7"/>
  <c r="I1827" i="7"/>
  <c r="A1827" i="7"/>
  <c r="J1826" i="7"/>
  <c r="I1826" i="7"/>
  <c r="A1826" i="7"/>
  <c r="I1825" i="7"/>
  <c r="A1825" i="7"/>
  <c r="J1824" i="7"/>
  <c r="I1824" i="7"/>
  <c r="A1824" i="7"/>
  <c r="I1823" i="7"/>
  <c r="A1823" i="7"/>
  <c r="I1822" i="7"/>
  <c r="A1822" i="7"/>
  <c r="I1821" i="7"/>
  <c r="A1821" i="7"/>
  <c r="J1820" i="7"/>
  <c r="I1820" i="7"/>
  <c r="A1820" i="7"/>
  <c r="A1819" i="7"/>
  <c r="K1818" i="7"/>
  <c r="H1818" i="7"/>
  <c r="G1818" i="7"/>
  <c r="A1818" i="7"/>
  <c r="J1817" i="7"/>
  <c r="I1817" i="7"/>
  <c r="A1817" i="7"/>
  <c r="J1816" i="7"/>
  <c r="I1816" i="7"/>
  <c r="A1816" i="7"/>
  <c r="K1815" i="7"/>
  <c r="H1815" i="7"/>
  <c r="G1815" i="7"/>
  <c r="A1815" i="7"/>
  <c r="I1814" i="7"/>
  <c r="A1814" i="7"/>
  <c r="J1813" i="7"/>
  <c r="I1813" i="7"/>
  <c r="A1813" i="7"/>
  <c r="J1811" i="7"/>
  <c r="I1811" i="7"/>
  <c r="A1811" i="7"/>
  <c r="A1810" i="7"/>
  <c r="K1809" i="7"/>
  <c r="K1810" i="7" s="1"/>
  <c r="H1809" i="7"/>
  <c r="G1809" i="7"/>
  <c r="G1810" i="7" s="1"/>
  <c r="A1809" i="7"/>
  <c r="J1808" i="7"/>
  <c r="I1808" i="7"/>
  <c r="A1808" i="7"/>
  <c r="A1807" i="7"/>
  <c r="K1806" i="7"/>
  <c r="K1807" i="7" s="1"/>
  <c r="H1806" i="7"/>
  <c r="G1806" i="7"/>
  <c r="G1807" i="7" s="1"/>
  <c r="A1806" i="7"/>
  <c r="J1805" i="7"/>
  <c r="I1805" i="7"/>
  <c r="J1804" i="7"/>
  <c r="I1804" i="7"/>
  <c r="J1803" i="7"/>
  <c r="I1803" i="7"/>
  <c r="A1803" i="7"/>
  <c r="J1802" i="7"/>
  <c r="I1802" i="7"/>
  <c r="A1802" i="7"/>
  <c r="J1801" i="7"/>
  <c r="I1801" i="7"/>
  <c r="A1801" i="7"/>
  <c r="J1800" i="7"/>
  <c r="I1800" i="7"/>
  <c r="A1800" i="7"/>
  <c r="J1799" i="7"/>
  <c r="I1799" i="7"/>
  <c r="A1799" i="7"/>
  <c r="A1798" i="7"/>
  <c r="K1797" i="7"/>
  <c r="K1798" i="7" s="1"/>
  <c r="H1797" i="7"/>
  <c r="H1798" i="7" s="1"/>
  <c r="G1797" i="7"/>
  <c r="G1798" i="7" s="1"/>
  <c r="A1797" i="7"/>
  <c r="J1796" i="7"/>
  <c r="I1796" i="7"/>
  <c r="A1796" i="7"/>
  <c r="J1795" i="7"/>
  <c r="I1795" i="7"/>
  <c r="A1795" i="7"/>
  <c r="A1794" i="7"/>
  <c r="K1793" i="7"/>
  <c r="K1794" i="7" s="1"/>
  <c r="H1793" i="7"/>
  <c r="G1793" i="7"/>
  <c r="G1794" i="7" s="1"/>
  <c r="A1793" i="7"/>
  <c r="J1792" i="7"/>
  <c r="I1792" i="7"/>
  <c r="A1792" i="7"/>
  <c r="J1791" i="7"/>
  <c r="I1791" i="7"/>
  <c r="A1791" i="7"/>
  <c r="J1790" i="7"/>
  <c r="I1790" i="7"/>
  <c r="A1790" i="7"/>
  <c r="J1789" i="7"/>
  <c r="I1789" i="7"/>
  <c r="A1789" i="7"/>
  <c r="J1788" i="7"/>
  <c r="I1788" i="7"/>
  <c r="A1788" i="7"/>
  <c r="J1787" i="7"/>
  <c r="I1787" i="7"/>
  <c r="A1787" i="7"/>
  <c r="A1786" i="7"/>
  <c r="K1785" i="7"/>
  <c r="K1786" i="7" s="1"/>
  <c r="H1785" i="7"/>
  <c r="H1786" i="7" s="1"/>
  <c r="G1785" i="7"/>
  <c r="G1786" i="7" s="1"/>
  <c r="A1785" i="7"/>
  <c r="I1784" i="7"/>
  <c r="A1784" i="7"/>
  <c r="I1783" i="7"/>
  <c r="A1783" i="7"/>
  <c r="J1782" i="7"/>
  <c r="I1782" i="7"/>
  <c r="A1782" i="7"/>
  <c r="J1778" i="7"/>
  <c r="I1778" i="7"/>
  <c r="A1778" i="7"/>
  <c r="A1777" i="7"/>
  <c r="K1776" i="7"/>
  <c r="K1777" i="7" s="1"/>
  <c r="H1776" i="7"/>
  <c r="H1777" i="7" s="1"/>
  <c r="G1776" i="7"/>
  <c r="G1777" i="7" s="1"/>
  <c r="A1776" i="7"/>
  <c r="J1773" i="7"/>
  <c r="I1773" i="7"/>
  <c r="A1773" i="7"/>
  <c r="J1769" i="7"/>
  <c r="I1769" i="7"/>
  <c r="A1769" i="7"/>
  <c r="A1768" i="7"/>
  <c r="K1767" i="7"/>
  <c r="K1768" i="7" s="1"/>
  <c r="H1767" i="7"/>
  <c r="H1768" i="7" s="1"/>
  <c r="G1767" i="7"/>
  <c r="G1768" i="7" s="1"/>
  <c r="A1767" i="7"/>
  <c r="A1766" i="7"/>
  <c r="J1765" i="7"/>
  <c r="I1765" i="7"/>
  <c r="A1765" i="7"/>
  <c r="A1764" i="7"/>
  <c r="A1763" i="7"/>
  <c r="J1762" i="7"/>
  <c r="I1762" i="7"/>
  <c r="A1762" i="7"/>
  <c r="A1761" i="7"/>
  <c r="K1760" i="7"/>
  <c r="K1761" i="7" s="1"/>
  <c r="H1760" i="7"/>
  <c r="H1761" i="7" s="1"/>
  <c r="G1760" i="7"/>
  <c r="G1761" i="7" s="1"/>
  <c r="A1760" i="7"/>
  <c r="J1759" i="7"/>
  <c r="I1759" i="7"/>
  <c r="A1759" i="7"/>
  <c r="I1758" i="7"/>
  <c r="A1758" i="7"/>
  <c r="I1757" i="7"/>
  <c r="A1757" i="7"/>
  <c r="I1756" i="7"/>
  <c r="A1756" i="7"/>
  <c r="J1755" i="7"/>
  <c r="I1755" i="7"/>
  <c r="A1755" i="7"/>
  <c r="A1754" i="7"/>
  <c r="K1753" i="7"/>
  <c r="K1754" i="7" s="1"/>
  <c r="H1753" i="7"/>
  <c r="H1754" i="7" s="1"/>
  <c r="G1753" i="7"/>
  <c r="G1754" i="7" s="1"/>
  <c r="A1753" i="7"/>
  <c r="I1752" i="7"/>
  <c r="A1752" i="7"/>
  <c r="J1751" i="7"/>
  <c r="I1751" i="7"/>
  <c r="A1751" i="7"/>
  <c r="J1747" i="7"/>
  <c r="I1747" i="7"/>
  <c r="A1747" i="7"/>
  <c r="A1746" i="7"/>
  <c r="K1745" i="7"/>
  <c r="K1746" i="7" s="1"/>
  <c r="H1745" i="7"/>
  <c r="H1746" i="7" s="1"/>
  <c r="G1745" i="7"/>
  <c r="A1745" i="7"/>
  <c r="J1744" i="7"/>
  <c r="I1744" i="7"/>
  <c r="A1744" i="7"/>
  <c r="J1743" i="7"/>
  <c r="I1743" i="7"/>
  <c r="A1743" i="7"/>
  <c r="J1742" i="7"/>
  <c r="I1742" i="7"/>
  <c r="A1742" i="7"/>
  <c r="J1741" i="7"/>
  <c r="I1741" i="7"/>
  <c r="A1741" i="7"/>
  <c r="J1740" i="7"/>
  <c r="I1740" i="7"/>
  <c r="A1740" i="7"/>
  <c r="J1739" i="7"/>
  <c r="I1739" i="7"/>
  <c r="A1739" i="7"/>
  <c r="A1738" i="7"/>
  <c r="K1737" i="7"/>
  <c r="K1738" i="7" s="1"/>
  <c r="H1737" i="7"/>
  <c r="H1738" i="7" s="1"/>
  <c r="G1737" i="7"/>
  <c r="G1738" i="7" s="1"/>
  <c r="A1737" i="7"/>
  <c r="J1734" i="7"/>
  <c r="I1734" i="7"/>
  <c r="A1734" i="7"/>
  <c r="A1733" i="7"/>
  <c r="K1732" i="7"/>
  <c r="H1732" i="7"/>
  <c r="G1732" i="7"/>
  <c r="A1732" i="7"/>
  <c r="I1731" i="7"/>
  <c r="J1730" i="7"/>
  <c r="I1730" i="7"/>
  <c r="A1730" i="7"/>
  <c r="K1729" i="7"/>
  <c r="H1729" i="7"/>
  <c r="G1729" i="7"/>
  <c r="A1729" i="7"/>
  <c r="J1726" i="7"/>
  <c r="I1726" i="7"/>
  <c r="A1726" i="7"/>
  <c r="A1725" i="7"/>
  <c r="K1724" i="7"/>
  <c r="H1724" i="7"/>
  <c r="G1724" i="7"/>
  <c r="A1724" i="7"/>
  <c r="J1723" i="7"/>
  <c r="I1723" i="7"/>
  <c r="A1723" i="7"/>
  <c r="K1722" i="7"/>
  <c r="H1722" i="7"/>
  <c r="G1722" i="7"/>
  <c r="A1722" i="7"/>
  <c r="J1721" i="7"/>
  <c r="I1721" i="7"/>
  <c r="J1720" i="7"/>
  <c r="I1720" i="7"/>
  <c r="A1720" i="7"/>
  <c r="A1719" i="7"/>
  <c r="K1718" i="7"/>
  <c r="H1718" i="7"/>
  <c r="G1718" i="7"/>
  <c r="A1718" i="7"/>
  <c r="J1717" i="7"/>
  <c r="I1717" i="7"/>
  <c r="A1717" i="7"/>
  <c r="K1716" i="7"/>
  <c r="H1716" i="7"/>
  <c r="G1716" i="7"/>
  <c r="A1716" i="7"/>
  <c r="J1715" i="7"/>
  <c r="I1715" i="7"/>
  <c r="A1715" i="7"/>
  <c r="A1714" i="7"/>
  <c r="K1713" i="7"/>
  <c r="H1713" i="7"/>
  <c r="G1713" i="7"/>
  <c r="A1713" i="7"/>
  <c r="J1712" i="7"/>
  <c r="I1712" i="7"/>
  <c r="A1712" i="7"/>
  <c r="K1711" i="7"/>
  <c r="H1711" i="7"/>
  <c r="G1711" i="7"/>
  <c r="A1711" i="7"/>
  <c r="J1709" i="7"/>
  <c r="I1709" i="7"/>
  <c r="A1709" i="7"/>
  <c r="A1708" i="7"/>
  <c r="K1707" i="7"/>
  <c r="H1707" i="7"/>
  <c r="G1707" i="7"/>
  <c r="A1707" i="7"/>
  <c r="J1706" i="7"/>
  <c r="I1706" i="7"/>
  <c r="A1706" i="7"/>
  <c r="J1705" i="7"/>
  <c r="I1705" i="7"/>
  <c r="A1705" i="7"/>
  <c r="K1704" i="7"/>
  <c r="H1704" i="7"/>
  <c r="G1704" i="7"/>
  <c r="A1704" i="7"/>
  <c r="A1703" i="7"/>
  <c r="A1702" i="7"/>
  <c r="J1701" i="7"/>
  <c r="I1701" i="7"/>
  <c r="A1701" i="7"/>
  <c r="A1700" i="7"/>
  <c r="K1699" i="7"/>
  <c r="H1699" i="7"/>
  <c r="G1699" i="7"/>
  <c r="A1699" i="7"/>
  <c r="J1698" i="7"/>
  <c r="I1698" i="7"/>
  <c r="A1698" i="7"/>
  <c r="K1697" i="7"/>
  <c r="H1697" i="7"/>
  <c r="G1697" i="7"/>
  <c r="A1697" i="7"/>
  <c r="J1696" i="7"/>
  <c r="I1696" i="7"/>
  <c r="A1696" i="7"/>
  <c r="A1695" i="7"/>
  <c r="K1694" i="7"/>
  <c r="H1694" i="7"/>
  <c r="G1694" i="7"/>
  <c r="A1694" i="7"/>
  <c r="J1693" i="7"/>
  <c r="I1693" i="7"/>
  <c r="A1693" i="7"/>
  <c r="J1692" i="7"/>
  <c r="I1692" i="7"/>
  <c r="A1692" i="7"/>
  <c r="K1691" i="7"/>
  <c r="H1691" i="7"/>
  <c r="G1691" i="7"/>
  <c r="A1691" i="7"/>
  <c r="A1690" i="7"/>
  <c r="A1689" i="7"/>
  <c r="A1688" i="7"/>
  <c r="A1687" i="7"/>
  <c r="A1686" i="7"/>
  <c r="A1685" i="7"/>
  <c r="A1684" i="7"/>
  <c r="A1683" i="7"/>
  <c r="J1682" i="7"/>
  <c r="I1682" i="7"/>
  <c r="A1682" i="7"/>
  <c r="A1681" i="7"/>
  <c r="K1680" i="7"/>
  <c r="H1680" i="7"/>
  <c r="G1680" i="7"/>
  <c r="A1680" i="7"/>
  <c r="J1679" i="7"/>
  <c r="I1679" i="7"/>
  <c r="J1678" i="7"/>
  <c r="I1678" i="7"/>
  <c r="J1677" i="7"/>
  <c r="I1677" i="7"/>
  <c r="A1677" i="7"/>
  <c r="K1676" i="7"/>
  <c r="H1676" i="7"/>
  <c r="G1676" i="7"/>
  <c r="A1676" i="7"/>
  <c r="J1675" i="7"/>
  <c r="I1675" i="7"/>
  <c r="A1675" i="7"/>
  <c r="A1674" i="7"/>
  <c r="K1673" i="7"/>
  <c r="H1673" i="7"/>
  <c r="G1673" i="7"/>
  <c r="A1673" i="7"/>
  <c r="J1672" i="7"/>
  <c r="I1672" i="7"/>
  <c r="J1671" i="7"/>
  <c r="I1671" i="7"/>
  <c r="A1671" i="7"/>
  <c r="K1670" i="7"/>
  <c r="H1670" i="7"/>
  <c r="G1670" i="7"/>
  <c r="A1670" i="7"/>
  <c r="J1669" i="7"/>
  <c r="I1669" i="7"/>
  <c r="J1668" i="7"/>
  <c r="I1668" i="7"/>
  <c r="J1667" i="7"/>
  <c r="I1667" i="7"/>
  <c r="J1666" i="7"/>
  <c r="I1666" i="7"/>
  <c r="A1666" i="7"/>
  <c r="A1665" i="7"/>
  <c r="K1664" i="7"/>
  <c r="H1664" i="7"/>
  <c r="G1664" i="7"/>
  <c r="A1664" i="7"/>
  <c r="J1663" i="7"/>
  <c r="I1663" i="7"/>
  <c r="A1663" i="7"/>
  <c r="J1662" i="7"/>
  <c r="I1662" i="7"/>
  <c r="A1662" i="7"/>
  <c r="K1661" i="7"/>
  <c r="H1661" i="7"/>
  <c r="G1661" i="7"/>
  <c r="A1661" i="7"/>
  <c r="A1660" i="7"/>
  <c r="J1659" i="7"/>
  <c r="I1659" i="7"/>
  <c r="A1659" i="7"/>
  <c r="K1658" i="7"/>
  <c r="H1658" i="7"/>
  <c r="G1658" i="7"/>
  <c r="A1658" i="7"/>
  <c r="A1657" i="7"/>
  <c r="A1656" i="7"/>
  <c r="A1655" i="7"/>
  <c r="J1654" i="7"/>
  <c r="I1654" i="7"/>
  <c r="A1654" i="7"/>
  <c r="A1653" i="7"/>
  <c r="K1652" i="7"/>
  <c r="H1652" i="7"/>
  <c r="G1652" i="7"/>
  <c r="A1652" i="7"/>
  <c r="J1651" i="7"/>
  <c r="J1650" i="7"/>
  <c r="J1649" i="7"/>
  <c r="J1648" i="7"/>
  <c r="J1647" i="7"/>
  <c r="J1646" i="7"/>
  <c r="J1645" i="7"/>
  <c r="J1644" i="7"/>
  <c r="J1643" i="7"/>
  <c r="J1642" i="7"/>
  <c r="J1641" i="7"/>
  <c r="J1640" i="7"/>
  <c r="I1640" i="7"/>
  <c r="A1640" i="7"/>
  <c r="J1639" i="7"/>
  <c r="I1639" i="7"/>
  <c r="A1639" i="7"/>
  <c r="J1638" i="7"/>
  <c r="J1637" i="7"/>
  <c r="J1636" i="7"/>
  <c r="J1635" i="7"/>
  <c r="I1635" i="7"/>
  <c r="A1635" i="7"/>
  <c r="K1634" i="7"/>
  <c r="H1634" i="7"/>
  <c r="G1634" i="7"/>
  <c r="A1634" i="7"/>
  <c r="J1633" i="7"/>
  <c r="I1633" i="7"/>
  <c r="A1633" i="7"/>
  <c r="A1632" i="7"/>
  <c r="K1631" i="7"/>
  <c r="K1632" i="7" s="1"/>
  <c r="H1631" i="7"/>
  <c r="H1632" i="7" s="1"/>
  <c r="G1631" i="7"/>
  <c r="A1631" i="7"/>
  <c r="A1630" i="7"/>
  <c r="A1629" i="7"/>
  <c r="A1628" i="7"/>
  <c r="J1627" i="7"/>
  <c r="I1627" i="7"/>
  <c r="A1627" i="7"/>
  <c r="A1626" i="7"/>
  <c r="K1625" i="7"/>
  <c r="K1626" i="7" s="1"/>
  <c r="H1625" i="7"/>
  <c r="G1625" i="7"/>
  <c r="G1626" i="7" s="1"/>
  <c r="A1625" i="7"/>
  <c r="I1624" i="7"/>
  <c r="A1624" i="7"/>
  <c r="J1623" i="7"/>
  <c r="I1623" i="7"/>
  <c r="A1623" i="7"/>
  <c r="I1622" i="7"/>
  <c r="A1622" i="7"/>
  <c r="A1621" i="7"/>
  <c r="K1620" i="7"/>
  <c r="K1621" i="7" s="1"/>
  <c r="H1620" i="7"/>
  <c r="H1621" i="7" s="1"/>
  <c r="G1620" i="7"/>
  <c r="G1621" i="7" s="1"/>
  <c r="A1620" i="7"/>
  <c r="A1619" i="7"/>
  <c r="J1618" i="7"/>
  <c r="I1618" i="7"/>
  <c r="A1618" i="7"/>
  <c r="A1617" i="7"/>
  <c r="K1616" i="7"/>
  <c r="H1616" i="7"/>
  <c r="G1616" i="7"/>
  <c r="A1616" i="7"/>
  <c r="J1615" i="7"/>
  <c r="I1615" i="7"/>
  <c r="A1615" i="7"/>
  <c r="J1614" i="7"/>
  <c r="I1614" i="7"/>
  <c r="A1614" i="7"/>
  <c r="J1613" i="7"/>
  <c r="I1613" i="7"/>
  <c r="A1613" i="7"/>
  <c r="K1612" i="7"/>
  <c r="H1612" i="7"/>
  <c r="G1612" i="7"/>
  <c r="A1612" i="7"/>
  <c r="J1611" i="7"/>
  <c r="I1611" i="7"/>
  <c r="A1611" i="7"/>
  <c r="A1610" i="7"/>
  <c r="J1609" i="7"/>
  <c r="I1609" i="7"/>
  <c r="A1609" i="7"/>
  <c r="A1608" i="7"/>
  <c r="A1607" i="7"/>
  <c r="A1606" i="7"/>
  <c r="J1605" i="7"/>
  <c r="I1605" i="7"/>
  <c r="A1605" i="7"/>
  <c r="A1604" i="7"/>
  <c r="K1603" i="7"/>
  <c r="K1604" i="7" s="1"/>
  <c r="H1603" i="7"/>
  <c r="H1604" i="7" s="1"/>
  <c r="G1603" i="7"/>
  <c r="G1604" i="7" s="1"/>
  <c r="A1603" i="7"/>
  <c r="J1602" i="7"/>
  <c r="I1602" i="7"/>
  <c r="A1602" i="7"/>
  <c r="J1601" i="7"/>
  <c r="I1601" i="7"/>
  <c r="A1601" i="7"/>
  <c r="A1600" i="7"/>
  <c r="K1599" i="7"/>
  <c r="K1600" i="7" s="1"/>
  <c r="H1599" i="7"/>
  <c r="H1600" i="7" s="1"/>
  <c r="G1599" i="7"/>
  <c r="G1600" i="7" s="1"/>
  <c r="A1599" i="7"/>
  <c r="J1598" i="7"/>
  <c r="I1598" i="7"/>
  <c r="A1598" i="7"/>
  <c r="J1597" i="7"/>
  <c r="I1597" i="7"/>
  <c r="A1597" i="7"/>
  <c r="A1596" i="7"/>
  <c r="K1595" i="7"/>
  <c r="K1596" i="7" s="1"/>
  <c r="H1595" i="7"/>
  <c r="G1595" i="7"/>
  <c r="G1596" i="7" s="1"/>
  <c r="A1595" i="7"/>
  <c r="J1594" i="7"/>
  <c r="I1594" i="7"/>
  <c r="A1594" i="7"/>
  <c r="J1593" i="7"/>
  <c r="I1593" i="7"/>
  <c r="A1593" i="7"/>
  <c r="J1591" i="7"/>
  <c r="I1591" i="7"/>
  <c r="A1591" i="7"/>
  <c r="A1590" i="7"/>
  <c r="K1589" i="7"/>
  <c r="K1590" i="7" s="1"/>
  <c r="H1589" i="7"/>
  <c r="H1590" i="7" s="1"/>
  <c r="G1589" i="7"/>
  <c r="G1590" i="7" s="1"/>
  <c r="A1589" i="7"/>
  <c r="J1588" i="7"/>
  <c r="I1588" i="7"/>
  <c r="A1588" i="7"/>
  <c r="J1587" i="7"/>
  <c r="I1587" i="7"/>
  <c r="A1587" i="7"/>
  <c r="A1586" i="7"/>
  <c r="K1585" i="7"/>
  <c r="K1586" i="7" s="1"/>
  <c r="H1585" i="7"/>
  <c r="H1586" i="7" s="1"/>
  <c r="G1585" i="7"/>
  <c r="A1585" i="7"/>
  <c r="J1584" i="7"/>
  <c r="I1584" i="7"/>
  <c r="A1584" i="7"/>
  <c r="A1583" i="7"/>
  <c r="J1582" i="7"/>
  <c r="I1582" i="7"/>
  <c r="A1582" i="7"/>
  <c r="A1581" i="7"/>
  <c r="K1580" i="7"/>
  <c r="K1581" i="7" s="1"/>
  <c r="H1580" i="7"/>
  <c r="G1580" i="7"/>
  <c r="G1581" i="7" s="1"/>
  <c r="A1580" i="7"/>
  <c r="J1579" i="7"/>
  <c r="I1579" i="7"/>
  <c r="A1579" i="7"/>
  <c r="J1578" i="7"/>
  <c r="I1578" i="7"/>
  <c r="A1578" i="7"/>
  <c r="A1577" i="7"/>
  <c r="K1576" i="7"/>
  <c r="K1577" i="7" s="1"/>
  <c r="H1576" i="7"/>
  <c r="H1577" i="7" s="1"/>
  <c r="G1576" i="7"/>
  <c r="G1577" i="7" s="1"/>
  <c r="A1576" i="7"/>
  <c r="J1574" i="7"/>
  <c r="I1574" i="7"/>
  <c r="A1574" i="7"/>
  <c r="A1573" i="7"/>
  <c r="K1572" i="7"/>
  <c r="K1573" i="7" s="1"/>
  <c r="H1572" i="7"/>
  <c r="G1572" i="7"/>
  <c r="G1573" i="7" s="1"/>
  <c r="A1572" i="7"/>
  <c r="J1571" i="7"/>
  <c r="I1571" i="7"/>
  <c r="A1571" i="7"/>
  <c r="J1570" i="7"/>
  <c r="I1570" i="7"/>
  <c r="A1570" i="7"/>
  <c r="A1569" i="7"/>
  <c r="K1568" i="7"/>
  <c r="K1569" i="7" s="1"/>
  <c r="H1568" i="7"/>
  <c r="H1569" i="7" s="1"/>
  <c r="G1568" i="7"/>
  <c r="G1569" i="7" s="1"/>
  <c r="A1568" i="7"/>
  <c r="A1567" i="7"/>
  <c r="J1566" i="7"/>
  <c r="I1566" i="7"/>
  <c r="A1566" i="7"/>
  <c r="A1565" i="7"/>
  <c r="A1564" i="7"/>
  <c r="J1563" i="7"/>
  <c r="I1563" i="7"/>
  <c r="A1563" i="7"/>
  <c r="A1562" i="7"/>
  <c r="H1561" i="7"/>
  <c r="G1561" i="7"/>
  <c r="G1562" i="7" s="1"/>
  <c r="A1561" i="7"/>
  <c r="J1560" i="7"/>
  <c r="K1560" i="7" s="1"/>
  <c r="K1561" i="7" s="1"/>
  <c r="K1562" i="7" s="1"/>
  <c r="I1560" i="7"/>
  <c r="A1560" i="7"/>
  <c r="A1559" i="7"/>
  <c r="K1558" i="7"/>
  <c r="K1559" i="7" s="1"/>
  <c r="H1558" i="7"/>
  <c r="G1558" i="7"/>
  <c r="G1559" i="7" s="1"/>
  <c r="A1558" i="7"/>
  <c r="J1557" i="7"/>
  <c r="I1557" i="7"/>
  <c r="A1557" i="7"/>
  <c r="A1556" i="7"/>
  <c r="A1555" i="7"/>
  <c r="J1554" i="7"/>
  <c r="I1554" i="7"/>
  <c r="A1554" i="7"/>
  <c r="A1553" i="7"/>
  <c r="K1552" i="7"/>
  <c r="K1553" i="7" s="1"/>
  <c r="H1552" i="7"/>
  <c r="H1553" i="7" s="1"/>
  <c r="G1552" i="7"/>
  <c r="G1553" i="7" s="1"/>
  <c r="A1552" i="7"/>
  <c r="J1551" i="7"/>
  <c r="I1551" i="7"/>
  <c r="A1551" i="7"/>
  <c r="A1550" i="7"/>
  <c r="J1549" i="7"/>
  <c r="I1549" i="7"/>
  <c r="A1549" i="7"/>
  <c r="A1548" i="7"/>
  <c r="K1547" i="7"/>
  <c r="K1548" i="7" s="1"/>
  <c r="H1547" i="7"/>
  <c r="G1547" i="7"/>
  <c r="G1548" i="7" s="1"/>
  <c r="A1547" i="7"/>
  <c r="J1546" i="7"/>
  <c r="I1546" i="7"/>
  <c r="A1546" i="7"/>
  <c r="J1545" i="7"/>
  <c r="I1545" i="7"/>
  <c r="A1545" i="7"/>
  <c r="J1544" i="7"/>
  <c r="I1544" i="7"/>
  <c r="A1544" i="7"/>
  <c r="A1543" i="7"/>
  <c r="K1542" i="7"/>
  <c r="K1543" i="7" s="1"/>
  <c r="H1542" i="7"/>
  <c r="H1543" i="7" s="1"/>
  <c r="G1542" i="7"/>
  <c r="G1543" i="7" s="1"/>
  <c r="A1542" i="7"/>
  <c r="J1541" i="7"/>
  <c r="I1541" i="7"/>
  <c r="A1541" i="7"/>
  <c r="J1540" i="7"/>
  <c r="I1540" i="7"/>
  <c r="A1540" i="7"/>
  <c r="A1539" i="7"/>
  <c r="J1538" i="7"/>
  <c r="I1538" i="7"/>
  <c r="A1538" i="7"/>
  <c r="A1537" i="7"/>
  <c r="K1536" i="7"/>
  <c r="K1537" i="7" s="1"/>
  <c r="H1536" i="7"/>
  <c r="H1537" i="7" s="1"/>
  <c r="G1536" i="7"/>
  <c r="G1537" i="7" s="1"/>
  <c r="A1536" i="7"/>
  <c r="J1535" i="7"/>
  <c r="I1535" i="7"/>
  <c r="A1535" i="7"/>
  <c r="A1534" i="7"/>
  <c r="K1533" i="7"/>
  <c r="K1534" i="7" s="1"/>
  <c r="H1533" i="7"/>
  <c r="H1534" i="7" s="1"/>
  <c r="G1533" i="7"/>
  <c r="G1534" i="7" s="1"/>
  <c r="A1533" i="7"/>
  <c r="J1532" i="7"/>
  <c r="I1532" i="7"/>
  <c r="A1532" i="7"/>
  <c r="A1531" i="7"/>
  <c r="A1530" i="7"/>
  <c r="J1529" i="7"/>
  <c r="I1529" i="7"/>
  <c r="A1529" i="7"/>
  <c r="A1528" i="7"/>
  <c r="K1527" i="7"/>
  <c r="K1528" i="7" s="1"/>
  <c r="H1527" i="7"/>
  <c r="H1528" i="7" s="1"/>
  <c r="G1527" i="7"/>
  <c r="G1528" i="7" s="1"/>
  <c r="A1527" i="7"/>
  <c r="J1525" i="7"/>
  <c r="I1525" i="7"/>
  <c r="A1525" i="7"/>
  <c r="A1524" i="7"/>
  <c r="J1522" i="7"/>
  <c r="I1522" i="7"/>
  <c r="A1522" i="7"/>
  <c r="A1521" i="7"/>
  <c r="K1520" i="7"/>
  <c r="K1521" i="7" s="1"/>
  <c r="H1520" i="7"/>
  <c r="G1520" i="7"/>
  <c r="G1521" i="7" s="1"/>
  <c r="A1520" i="7"/>
  <c r="J1519" i="7"/>
  <c r="I1519" i="7"/>
  <c r="A1519" i="7"/>
  <c r="J1518" i="7"/>
  <c r="J1515" i="7"/>
  <c r="I1515" i="7"/>
  <c r="A1515" i="7"/>
  <c r="A1514" i="7"/>
  <c r="K1513" i="7"/>
  <c r="K1514" i="7" s="1"/>
  <c r="H1513" i="7"/>
  <c r="H1514" i="7" s="1"/>
  <c r="G1513" i="7"/>
  <c r="G1514" i="7" s="1"/>
  <c r="A1513" i="7"/>
  <c r="J1512" i="7"/>
  <c r="I1512" i="7"/>
  <c r="A1512" i="7"/>
  <c r="J1511" i="7"/>
  <c r="I1511" i="7"/>
  <c r="A1511" i="7"/>
  <c r="J1509" i="7"/>
  <c r="I1509" i="7"/>
  <c r="A1509" i="7"/>
  <c r="A1508" i="7"/>
  <c r="K1507" i="7"/>
  <c r="K1508" i="7" s="1"/>
  <c r="H1507" i="7"/>
  <c r="G1507" i="7"/>
  <c r="G1508" i="7" s="1"/>
  <c r="A1507" i="7"/>
  <c r="J1506" i="7"/>
  <c r="I1506" i="7"/>
  <c r="A1506" i="7"/>
  <c r="J1505" i="7"/>
  <c r="I1505" i="7"/>
  <c r="A1505" i="7"/>
  <c r="J1504" i="7"/>
  <c r="I1504" i="7"/>
  <c r="A1504" i="7"/>
  <c r="A1503" i="7"/>
  <c r="K1502" i="7"/>
  <c r="K1503" i="7" s="1"/>
  <c r="H1502" i="7"/>
  <c r="G1502" i="7"/>
  <c r="G1503" i="7" s="1"/>
  <c r="A1502" i="7"/>
  <c r="J1501" i="7"/>
  <c r="I1501" i="7"/>
  <c r="A1501" i="7"/>
  <c r="J1500" i="7"/>
  <c r="I1500" i="7"/>
  <c r="A1500" i="7"/>
  <c r="A1499" i="7"/>
  <c r="K1498" i="7"/>
  <c r="K1499" i="7" s="1"/>
  <c r="H1498" i="7"/>
  <c r="G1498" i="7"/>
  <c r="G1499" i="7" s="1"/>
  <c r="A1498" i="7"/>
  <c r="J1497" i="7"/>
  <c r="I1497" i="7"/>
  <c r="A1497" i="7"/>
  <c r="A1496" i="7"/>
  <c r="A1495" i="7"/>
  <c r="J1494" i="7"/>
  <c r="I1494" i="7"/>
  <c r="A1494" i="7"/>
  <c r="A1493" i="7"/>
  <c r="K1492" i="7"/>
  <c r="H1492" i="7"/>
  <c r="G1492" i="7"/>
  <c r="A1492" i="7"/>
  <c r="J1491" i="7"/>
  <c r="I1491" i="7"/>
  <c r="A1491" i="7"/>
  <c r="J1490" i="7"/>
  <c r="I1490" i="7"/>
  <c r="A1490" i="7"/>
  <c r="J1489" i="7"/>
  <c r="I1489" i="7"/>
  <c r="A1489" i="7"/>
  <c r="J1488" i="7"/>
  <c r="I1488" i="7"/>
  <c r="A1488" i="7"/>
  <c r="J1487" i="7"/>
  <c r="I1487" i="7"/>
  <c r="A1487" i="7"/>
  <c r="J1486" i="7"/>
  <c r="I1486" i="7"/>
  <c r="A1486" i="7"/>
  <c r="J1485" i="7"/>
  <c r="I1485" i="7"/>
  <c r="A1485" i="7"/>
  <c r="J1484" i="7"/>
  <c r="I1484" i="7"/>
  <c r="A1484" i="7"/>
  <c r="K1483" i="7"/>
  <c r="H1483" i="7"/>
  <c r="G1483" i="7"/>
  <c r="A1483" i="7"/>
  <c r="J1482" i="7"/>
  <c r="I1482" i="7"/>
  <c r="A1482" i="7"/>
  <c r="K1481" i="7"/>
  <c r="H1481" i="7"/>
  <c r="G1481" i="7"/>
  <c r="A1481" i="7"/>
  <c r="J1480" i="7"/>
  <c r="I1480" i="7"/>
  <c r="A1480" i="7"/>
  <c r="J1479" i="7"/>
  <c r="I1479" i="7"/>
  <c r="A1479" i="7"/>
  <c r="K1478" i="7"/>
  <c r="H1478" i="7"/>
  <c r="G1478" i="7"/>
  <c r="A1478" i="7"/>
  <c r="J1476" i="7"/>
  <c r="I1476" i="7"/>
  <c r="A1476" i="7"/>
  <c r="A1475" i="7"/>
  <c r="A1474" i="7"/>
  <c r="A1473" i="7"/>
  <c r="A1472" i="7"/>
  <c r="J1471" i="7"/>
  <c r="I1471" i="7"/>
  <c r="A1471" i="7"/>
  <c r="H1470" i="7"/>
  <c r="G1470" i="7"/>
  <c r="A1470" i="7"/>
  <c r="J1468" i="7"/>
  <c r="I1468" i="7"/>
  <c r="A1468" i="7"/>
  <c r="J1467" i="7"/>
  <c r="I1467" i="7"/>
  <c r="A1467" i="7"/>
  <c r="K1466" i="7"/>
  <c r="K1470" i="7" s="1"/>
  <c r="J1466" i="7"/>
  <c r="I1466" i="7"/>
  <c r="A1466" i="7"/>
  <c r="K1465" i="7"/>
  <c r="H1465" i="7"/>
  <c r="G1465" i="7"/>
  <c r="A1465" i="7"/>
  <c r="J1463" i="7"/>
  <c r="I1463" i="7"/>
  <c r="A1463" i="7"/>
  <c r="A1462" i="7"/>
  <c r="K1461" i="7"/>
  <c r="H1461" i="7"/>
  <c r="G1461" i="7"/>
  <c r="A1461" i="7"/>
  <c r="J1460" i="7"/>
  <c r="I1460" i="7"/>
  <c r="J1459" i="7"/>
  <c r="I1459" i="7"/>
  <c r="A1459" i="7"/>
  <c r="J1456" i="7"/>
  <c r="I1456" i="7"/>
  <c r="A1456" i="7"/>
  <c r="K1455" i="7"/>
  <c r="H1455" i="7"/>
  <c r="G1455" i="7"/>
  <c r="A1455" i="7"/>
  <c r="J1453" i="7"/>
  <c r="I1453" i="7"/>
  <c r="A1453" i="7"/>
  <c r="K1452" i="7"/>
  <c r="H1452" i="7"/>
  <c r="G1452" i="7"/>
  <c r="A1452" i="7"/>
  <c r="J1451" i="7"/>
  <c r="I1451" i="7"/>
  <c r="A1451" i="7"/>
  <c r="J1450" i="7"/>
  <c r="I1450" i="7"/>
  <c r="A1450" i="7"/>
  <c r="J1449" i="7"/>
  <c r="I1449" i="7"/>
  <c r="A1449" i="7"/>
  <c r="J1448" i="7"/>
  <c r="I1448" i="7"/>
  <c r="A1448" i="7"/>
  <c r="J1447" i="7"/>
  <c r="I1447" i="7"/>
  <c r="A1447" i="7"/>
  <c r="J1446" i="7"/>
  <c r="I1446" i="7"/>
  <c r="A1446" i="7"/>
  <c r="J1445" i="7"/>
  <c r="I1445" i="7"/>
  <c r="A1445" i="7"/>
  <c r="J1444" i="7"/>
  <c r="I1444" i="7"/>
  <c r="A1444" i="7"/>
  <c r="J1443" i="7"/>
  <c r="I1443" i="7"/>
  <c r="A1443" i="7"/>
  <c r="J1442" i="7"/>
  <c r="I1442" i="7"/>
  <c r="A1442" i="7"/>
  <c r="A1441" i="7"/>
  <c r="J1440" i="7"/>
  <c r="I1440" i="7"/>
  <c r="A1440" i="7"/>
  <c r="A1439" i="7"/>
  <c r="K1438" i="7"/>
  <c r="K1439" i="7" s="1"/>
  <c r="H1438" i="7"/>
  <c r="H1439" i="7" s="1"/>
  <c r="G1438" i="7"/>
  <c r="G1439" i="7" s="1"/>
  <c r="A1438" i="7"/>
  <c r="J1437" i="7"/>
  <c r="I1437" i="7"/>
  <c r="A1437" i="7"/>
  <c r="I1435" i="7"/>
  <c r="A1435" i="7"/>
  <c r="I1434" i="7"/>
  <c r="A1434" i="7"/>
  <c r="J1433" i="7"/>
  <c r="I1433" i="7"/>
  <c r="A1433" i="7"/>
  <c r="A1432" i="7"/>
  <c r="K1431" i="7"/>
  <c r="H1431" i="7"/>
  <c r="G1431" i="7"/>
  <c r="J1429" i="7"/>
  <c r="I1429" i="7"/>
  <c r="K1428" i="7"/>
  <c r="H1428" i="7"/>
  <c r="G1428" i="7"/>
  <c r="A1428" i="7"/>
  <c r="J1427" i="7"/>
  <c r="I1427" i="7"/>
  <c r="A1427" i="7"/>
  <c r="I1426" i="7"/>
  <c r="A1426" i="7"/>
  <c r="A1425" i="7"/>
  <c r="A1424" i="7"/>
  <c r="J1423" i="7"/>
  <c r="I1423" i="7"/>
  <c r="A1423" i="7"/>
  <c r="J1422" i="7"/>
  <c r="I1422" i="7"/>
  <c r="A1422" i="7"/>
  <c r="J1421" i="7"/>
  <c r="I1421" i="7"/>
  <c r="A1421" i="7"/>
  <c r="A1420" i="7"/>
  <c r="J1419" i="7"/>
  <c r="I1419" i="7"/>
  <c r="A1419" i="7"/>
  <c r="A1418" i="7"/>
  <c r="A1417" i="7"/>
  <c r="A1416" i="7"/>
  <c r="J1415" i="7"/>
  <c r="I1415" i="7"/>
  <c r="A1415" i="7"/>
  <c r="A1414" i="7"/>
  <c r="K1413" i="7"/>
  <c r="K1414" i="7" s="1"/>
  <c r="H1413" i="7"/>
  <c r="G1413" i="7"/>
  <c r="A1413" i="7"/>
  <c r="J1412" i="7"/>
  <c r="I1412" i="7"/>
  <c r="A1412" i="7"/>
  <c r="A1411" i="7"/>
  <c r="J1410" i="7"/>
  <c r="I1410" i="7"/>
  <c r="A1410" i="7"/>
  <c r="J1409" i="7"/>
  <c r="I1409" i="7"/>
  <c r="A1409" i="7"/>
  <c r="A1408" i="7"/>
  <c r="K1407" i="7"/>
  <c r="H1407" i="7"/>
  <c r="G1407" i="7"/>
  <c r="A1407" i="7"/>
  <c r="J1406" i="7"/>
  <c r="J1405" i="7"/>
  <c r="J1404" i="7"/>
  <c r="I1404" i="7"/>
  <c r="A1404" i="7"/>
  <c r="J1403" i="7"/>
  <c r="I1403" i="7"/>
  <c r="A1403" i="7"/>
  <c r="K1402" i="7"/>
  <c r="H1402" i="7"/>
  <c r="G1402" i="7"/>
  <c r="A1402" i="7"/>
  <c r="J1401" i="7"/>
  <c r="I1401" i="7"/>
  <c r="A1401" i="7"/>
  <c r="A1400" i="7"/>
  <c r="K1399" i="7"/>
  <c r="H1399" i="7"/>
  <c r="G1399" i="7"/>
  <c r="A1399" i="7"/>
  <c r="J1398" i="7"/>
  <c r="I1398" i="7"/>
  <c r="A1398" i="7"/>
  <c r="J1397" i="7"/>
  <c r="I1397" i="7"/>
  <c r="A1397" i="7"/>
  <c r="K1396" i="7"/>
  <c r="H1396" i="7"/>
  <c r="G1396" i="7"/>
  <c r="A1396" i="7"/>
  <c r="J1395" i="7"/>
  <c r="I1395" i="7"/>
  <c r="A1395" i="7"/>
  <c r="J1394" i="7"/>
  <c r="I1394" i="7"/>
  <c r="A1394" i="7"/>
  <c r="A1393" i="7"/>
  <c r="K1392" i="7"/>
  <c r="H1392" i="7"/>
  <c r="G1392" i="7"/>
  <c r="A1392" i="7"/>
  <c r="A1391" i="7"/>
  <c r="A1390" i="7"/>
  <c r="J1389" i="7"/>
  <c r="I1389" i="7"/>
  <c r="A1389" i="7"/>
  <c r="K1388" i="7"/>
  <c r="H1388" i="7"/>
  <c r="G1388" i="7"/>
  <c r="A1388" i="7"/>
  <c r="I1387" i="7"/>
  <c r="A1387" i="7"/>
  <c r="I1386" i="7"/>
  <c r="A1386" i="7"/>
  <c r="A1385" i="7"/>
  <c r="I1384" i="7"/>
  <c r="A1384" i="7"/>
  <c r="I1383" i="7"/>
  <c r="A1383" i="7"/>
  <c r="I1382" i="7"/>
  <c r="A1382" i="7"/>
  <c r="J1381" i="7"/>
  <c r="I1381" i="7"/>
  <c r="A1381" i="7"/>
  <c r="I1380" i="7"/>
  <c r="A1380" i="7"/>
  <c r="A1379" i="7"/>
  <c r="A1378" i="7"/>
  <c r="A1377" i="7"/>
  <c r="A1376" i="7"/>
  <c r="I1375" i="7"/>
  <c r="A1375" i="7"/>
  <c r="J1374" i="7"/>
  <c r="I1374" i="7"/>
  <c r="A1374" i="7"/>
  <c r="A1373" i="7"/>
  <c r="K1372" i="7"/>
  <c r="H1372" i="7"/>
  <c r="G1372" i="7"/>
  <c r="A1372" i="7"/>
  <c r="A1371" i="7"/>
  <c r="J1370" i="7"/>
  <c r="I1370" i="7"/>
  <c r="A1370" i="7"/>
  <c r="K1369" i="7"/>
  <c r="H1369" i="7"/>
  <c r="G1369" i="7"/>
  <c r="A1369" i="7"/>
  <c r="A1368" i="7"/>
  <c r="J1367" i="7"/>
  <c r="I1367" i="7"/>
  <c r="A1367" i="7"/>
  <c r="A1366" i="7"/>
  <c r="K1365" i="7"/>
  <c r="K1366" i="7" s="1"/>
  <c r="H1365" i="7"/>
  <c r="G1365" i="7"/>
  <c r="G1366" i="7" s="1"/>
  <c r="A1365" i="7"/>
  <c r="J1364" i="7"/>
  <c r="I1364" i="7"/>
  <c r="A1364" i="7"/>
  <c r="A1363" i="7"/>
  <c r="K1362" i="7"/>
  <c r="K1363" i="7" s="1"/>
  <c r="H1362" i="7"/>
  <c r="G1362" i="7"/>
  <c r="G1363" i="7" s="1"/>
  <c r="A1362" i="7"/>
  <c r="I1361" i="7"/>
  <c r="A1361" i="7"/>
  <c r="J1360" i="7"/>
  <c r="I1360" i="7"/>
  <c r="A1360" i="7"/>
  <c r="I1359" i="7"/>
  <c r="A1359" i="7"/>
  <c r="J1358" i="7"/>
  <c r="I1358" i="7"/>
  <c r="A1358" i="7"/>
  <c r="A1357" i="7"/>
  <c r="K1356" i="7"/>
  <c r="K1357" i="7" s="1"/>
  <c r="H1356" i="7"/>
  <c r="H1357" i="7" s="1"/>
  <c r="G1356" i="7"/>
  <c r="A1356" i="7"/>
  <c r="J1355" i="7"/>
  <c r="I1355" i="7"/>
  <c r="A1355" i="7"/>
  <c r="J1354" i="7"/>
  <c r="I1354" i="7"/>
  <c r="A1354" i="7"/>
  <c r="A1353" i="7"/>
  <c r="K1352" i="7"/>
  <c r="K1353" i="7" s="1"/>
  <c r="H1352" i="7"/>
  <c r="G1352" i="7"/>
  <c r="G1353" i="7" s="1"/>
  <c r="A1352" i="7"/>
  <c r="I1351" i="7"/>
  <c r="A1351" i="7"/>
  <c r="J1350" i="7"/>
  <c r="I1350" i="7"/>
  <c r="A1350" i="7"/>
  <c r="J1349" i="7"/>
  <c r="I1349" i="7"/>
  <c r="A1349" i="7"/>
  <c r="A1348" i="7"/>
  <c r="K1347" i="7"/>
  <c r="K1348" i="7" s="1"/>
  <c r="H1347" i="7"/>
  <c r="H1348" i="7" s="1"/>
  <c r="G1347" i="7"/>
  <c r="G1348" i="7" s="1"/>
  <c r="A1347" i="7"/>
  <c r="J1346" i="7"/>
  <c r="I1346" i="7"/>
  <c r="A1346" i="7"/>
  <c r="A1345" i="7"/>
  <c r="A1344" i="7"/>
  <c r="A1343" i="7"/>
  <c r="J1342" i="7"/>
  <c r="I1342" i="7"/>
  <c r="A1342" i="7"/>
  <c r="A1341" i="7"/>
  <c r="K1340" i="7"/>
  <c r="K1341" i="7" s="1"/>
  <c r="H1340" i="7"/>
  <c r="G1340" i="7"/>
  <c r="G1341" i="7" s="1"/>
  <c r="A1340" i="7"/>
  <c r="J1339" i="7"/>
  <c r="I1339" i="7"/>
  <c r="A1339" i="7"/>
  <c r="J1338" i="7"/>
  <c r="I1338" i="7"/>
  <c r="A1338" i="7"/>
  <c r="J1337" i="7"/>
  <c r="I1337" i="7"/>
  <c r="A1337" i="7"/>
  <c r="A1336" i="7"/>
  <c r="K1335" i="7"/>
  <c r="K1336" i="7" s="1"/>
  <c r="H1335" i="7"/>
  <c r="G1335" i="7"/>
  <c r="A1335" i="7"/>
  <c r="J1334" i="7"/>
  <c r="I1334" i="7"/>
  <c r="A1334" i="7"/>
  <c r="J1332" i="7"/>
  <c r="I1332" i="7"/>
  <c r="A1332" i="7"/>
  <c r="A1331" i="7"/>
  <c r="K1330" i="7"/>
  <c r="K1331" i="7" s="1"/>
  <c r="H1330" i="7"/>
  <c r="G1330" i="7"/>
  <c r="G1331" i="7" s="1"/>
  <c r="A1330" i="7"/>
  <c r="A1329" i="7"/>
  <c r="A1328" i="7"/>
  <c r="A1327" i="7"/>
  <c r="J1326" i="7"/>
  <c r="I1326" i="7"/>
  <c r="A1326" i="7"/>
  <c r="A1325" i="7"/>
  <c r="A1324" i="7"/>
  <c r="A1323" i="7"/>
  <c r="A1322" i="7"/>
  <c r="J1321" i="7"/>
  <c r="I1321" i="7"/>
  <c r="A1321" i="7"/>
  <c r="A1320" i="7"/>
  <c r="K1319" i="7"/>
  <c r="K1320" i="7" s="1"/>
  <c r="H1319" i="7"/>
  <c r="G1319" i="7"/>
  <c r="G1320" i="7" s="1"/>
  <c r="A1319" i="7"/>
  <c r="I1318" i="7"/>
  <c r="A1318" i="7"/>
  <c r="A1317" i="7"/>
  <c r="J1316" i="7"/>
  <c r="I1316" i="7"/>
  <c r="A1316" i="7"/>
  <c r="A1315" i="7"/>
  <c r="I1314" i="7"/>
  <c r="A1314" i="7"/>
  <c r="J1313" i="7"/>
  <c r="I1313" i="7"/>
  <c r="A1313" i="7"/>
  <c r="A1312" i="7"/>
  <c r="K1311" i="7"/>
  <c r="K1312" i="7" s="1"/>
  <c r="H1311" i="7"/>
  <c r="G1311" i="7"/>
  <c r="G1312" i="7" s="1"/>
  <c r="A1311" i="7"/>
  <c r="J1310" i="7"/>
  <c r="I1310" i="7"/>
  <c r="A1310" i="7"/>
  <c r="A1309" i="7"/>
  <c r="J1308" i="7"/>
  <c r="I1308" i="7"/>
  <c r="A1308" i="7"/>
  <c r="A1307" i="7"/>
  <c r="K1306" i="7"/>
  <c r="H1306" i="7"/>
  <c r="G1306" i="7"/>
  <c r="A1306" i="7"/>
  <c r="J1305" i="7"/>
  <c r="I1305" i="7"/>
  <c r="A1305" i="7"/>
  <c r="K1304" i="7"/>
  <c r="H1304" i="7"/>
  <c r="G1304" i="7"/>
  <c r="A1304" i="7"/>
  <c r="J1303" i="7"/>
  <c r="I1303" i="7"/>
  <c r="A1303" i="7"/>
  <c r="A1302" i="7"/>
  <c r="A1301" i="7"/>
  <c r="A1300" i="7"/>
  <c r="A1299" i="7"/>
  <c r="A1298" i="7"/>
  <c r="A1297" i="7"/>
  <c r="A1296" i="7"/>
  <c r="J1295" i="7"/>
  <c r="I1295" i="7"/>
  <c r="A1295" i="7"/>
  <c r="A1294" i="7"/>
  <c r="K1293" i="7"/>
  <c r="H1293" i="7"/>
  <c r="G1293" i="7"/>
  <c r="A1293" i="7"/>
  <c r="J1292" i="7"/>
  <c r="I1292" i="7"/>
  <c r="A1292" i="7"/>
  <c r="J1291" i="7"/>
  <c r="I1291" i="7"/>
  <c r="A1291" i="7"/>
  <c r="J1290" i="7"/>
  <c r="I1290" i="7"/>
  <c r="A1290" i="7"/>
  <c r="J1289" i="7"/>
  <c r="I1289" i="7"/>
  <c r="A1289" i="7"/>
  <c r="J1288" i="7"/>
  <c r="I1288" i="7"/>
  <c r="A1288" i="7"/>
  <c r="J1287" i="7"/>
  <c r="I1287" i="7"/>
  <c r="A1287" i="7"/>
  <c r="I1286" i="7"/>
  <c r="A1286" i="7"/>
  <c r="I1285" i="7"/>
  <c r="A1285" i="7"/>
  <c r="I1284" i="7"/>
  <c r="A1284" i="7"/>
  <c r="I1283" i="7"/>
  <c r="A1283" i="7"/>
  <c r="I1282" i="7"/>
  <c r="A1282" i="7"/>
  <c r="I1281" i="7"/>
  <c r="A1281" i="7"/>
  <c r="I1280" i="7"/>
  <c r="A1280" i="7"/>
  <c r="J1279" i="7"/>
  <c r="I1279" i="7"/>
  <c r="A1279" i="7"/>
  <c r="K1278" i="7"/>
  <c r="H1278" i="7"/>
  <c r="G1278" i="7"/>
  <c r="A1278" i="7"/>
  <c r="J1277" i="7"/>
  <c r="I1277" i="7"/>
  <c r="A1277" i="7"/>
  <c r="J1276" i="7"/>
  <c r="I1276" i="7"/>
  <c r="A1276" i="7"/>
  <c r="I1275" i="7"/>
  <c r="A1275" i="7"/>
  <c r="I1274" i="7"/>
  <c r="A1274" i="7"/>
  <c r="I1273" i="7"/>
  <c r="A1273" i="7"/>
  <c r="J1272" i="7"/>
  <c r="I1272" i="7"/>
  <c r="A1272" i="7"/>
  <c r="J1271" i="7"/>
  <c r="I1271" i="7"/>
  <c r="A1271" i="7"/>
  <c r="J1270" i="7"/>
  <c r="I1270" i="7"/>
  <c r="A1270" i="7"/>
  <c r="J1269" i="7"/>
  <c r="I1269" i="7"/>
  <c r="A1269" i="7"/>
  <c r="J1268" i="7"/>
  <c r="I1268" i="7"/>
  <c r="A1268" i="7"/>
  <c r="I1267" i="7"/>
  <c r="A1267" i="7"/>
  <c r="J1266" i="7"/>
  <c r="I1266" i="7"/>
  <c r="A1266" i="7"/>
  <c r="J1265" i="7"/>
  <c r="I1265" i="7"/>
  <c r="A1265" i="7"/>
  <c r="J1264" i="7"/>
  <c r="I1264" i="7"/>
  <c r="J1263" i="7"/>
  <c r="I1263" i="7"/>
  <c r="J1262" i="7"/>
  <c r="I1262" i="7"/>
  <c r="A1262" i="7"/>
  <c r="I1261" i="7"/>
  <c r="A1261" i="7"/>
  <c r="J1260" i="7"/>
  <c r="I1260" i="7"/>
  <c r="A1260" i="7"/>
  <c r="J1259" i="7"/>
  <c r="I1259" i="7"/>
  <c r="A1259" i="7"/>
  <c r="J1258" i="7"/>
  <c r="I1258" i="7"/>
  <c r="A1258" i="7"/>
  <c r="I1257" i="7"/>
  <c r="A1257" i="7"/>
  <c r="I1256" i="7"/>
  <c r="A1256" i="7"/>
  <c r="A1255" i="7"/>
  <c r="A1254" i="7"/>
  <c r="A1253" i="7"/>
  <c r="A1252" i="7"/>
  <c r="A1251" i="7"/>
  <c r="A1250" i="7"/>
  <c r="A1249" i="7"/>
  <c r="I1248" i="7"/>
  <c r="A1248" i="7"/>
  <c r="I1247" i="7"/>
  <c r="A1247" i="7"/>
  <c r="I1246" i="7"/>
  <c r="A1246" i="7"/>
  <c r="I1245" i="7"/>
  <c r="A1245" i="7"/>
  <c r="I1244" i="7"/>
  <c r="A1244" i="7"/>
  <c r="I1243" i="7"/>
  <c r="A1243" i="7"/>
  <c r="I1242" i="7"/>
  <c r="A1242" i="7"/>
  <c r="I1241" i="7"/>
  <c r="A1241" i="7"/>
  <c r="I1240" i="7"/>
  <c r="A1240" i="7"/>
  <c r="I1239" i="7"/>
  <c r="A1239" i="7"/>
  <c r="I1238" i="7"/>
  <c r="A1238" i="7"/>
  <c r="I1237" i="7"/>
  <c r="A1237" i="7"/>
  <c r="I1236" i="7"/>
  <c r="A1236" i="7"/>
  <c r="I1235" i="7"/>
  <c r="A1235" i="7"/>
  <c r="I1234" i="7"/>
  <c r="A1234" i="7"/>
  <c r="I1233" i="7"/>
  <c r="A1233" i="7"/>
  <c r="I1232" i="7"/>
  <c r="A1232" i="7"/>
  <c r="I1231" i="7"/>
  <c r="A1231" i="7"/>
  <c r="I1230" i="7"/>
  <c r="A1230" i="7"/>
  <c r="I1229" i="7"/>
  <c r="A1229" i="7"/>
  <c r="I1228" i="7"/>
  <c r="A1228" i="7"/>
  <c r="I1227" i="7"/>
  <c r="A1227" i="7"/>
  <c r="I1226" i="7"/>
  <c r="A1226" i="7"/>
  <c r="I1225" i="7"/>
  <c r="A1225" i="7"/>
  <c r="J1224" i="7"/>
  <c r="I1224" i="7"/>
  <c r="A1224" i="7"/>
  <c r="A1223" i="7"/>
  <c r="K1222" i="7"/>
  <c r="H1222" i="7"/>
  <c r="G1222" i="7"/>
  <c r="A1222" i="7"/>
  <c r="I1221" i="7"/>
  <c r="A1221" i="7"/>
  <c r="J1220" i="7"/>
  <c r="I1220" i="7"/>
  <c r="A1220" i="7"/>
  <c r="A1219" i="7"/>
  <c r="J1218" i="7"/>
  <c r="I1218" i="7"/>
  <c r="A1218" i="7"/>
  <c r="J1217" i="7"/>
  <c r="I1217" i="7"/>
  <c r="A1217" i="7"/>
  <c r="A1216" i="7"/>
  <c r="J1215" i="7"/>
  <c r="I1215" i="7"/>
  <c r="A1215" i="7"/>
  <c r="A1214" i="7"/>
  <c r="J1213" i="7"/>
  <c r="I1213" i="7"/>
  <c r="A1213" i="7"/>
  <c r="J1212" i="7"/>
  <c r="I1212" i="7"/>
  <c r="A1212" i="7"/>
  <c r="K1211" i="7"/>
  <c r="H1211" i="7"/>
  <c r="G1211" i="7"/>
  <c r="A1211" i="7"/>
  <c r="J1210" i="7"/>
  <c r="I1210" i="7"/>
  <c r="A1210" i="7"/>
  <c r="J1209" i="7"/>
  <c r="I1209" i="7"/>
  <c r="A1209" i="7"/>
  <c r="J1208" i="7"/>
  <c r="I1208" i="7"/>
  <c r="A1208" i="7"/>
  <c r="K1207" i="7"/>
  <c r="H1207" i="7"/>
  <c r="G1207" i="7"/>
  <c r="A1207" i="7"/>
  <c r="J1206" i="7"/>
  <c r="I1206" i="7"/>
  <c r="A1206" i="7"/>
  <c r="K1205" i="7"/>
  <c r="H1205" i="7"/>
  <c r="G1205" i="7"/>
  <c r="A1205" i="7"/>
  <c r="A1204" i="7"/>
  <c r="A1203" i="7"/>
  <c r="J1202" i="7"/>
  <c r="I1202" i="7"/>
  <c r="A1202" i="7"/>
  <c r="I1201" i="7"/>
  <c r="A1201" i="7"/>
  <c r="I1200" i="7"/>
  <c r="A1200" i="7"/>
  <c r="J1199" i="7"/>
  <c r="I1199" i="7"/>
  <c r="A1199" i="7"/>
  <c r="K1198" i="7"/>
  <c r="H1198" i="7"/>
  <c r="G1198" i="7"/>
  <c r="A1198" i="7"/>
  <c r="I1197" i="7"/>
  <c r="A1197" i="7"/>
  <c r="J1196" i="7"/>
  <c r="I1196" i="7"/>
  <c r="A1196" i="7"/>
  <c r="A1195" i="7"/>
  <c r="A1194" i="7"/>
  <c r="A1193" i="7"/>
  <c r="A1192" i="7"/>
  <c r="I1191" i="7"/>
  <c r="A1191" i="7"/>
  <c r="J1190" i="7"/>
  <c r="I1190" i="7"/>
  <c r="A1190" i="7"/>
  <c r="K1189" i="7"/>
  <c r="H1189" i="7"/>
  <c r="G1189" i="7"/>
  <c r="A1189" i="7"/>
  <c r="J1188" i="7"/>
  <c r="I1188" i="7"/>
  <c r="A1188" i="7"/>
  <c r="J1187" i="7"/>
  <c r="I1187" i="7"/>
  <c r="A1187" i="7"/>
  <c r="A1186" i="7"/>
  <c r="A1185" i="7"/>
  <c r="A1184" i="7"/>
  <c r="I1183" i="7"/>
  <c r="A1183" i="7"/>
  <c r="J1182" i="7"/>
  <c r="I1182" i="7"/>
  <c r="A1182" i="7"/>
  <c r="K1181" i="7"/>
  <c r="H1181" i="7"/>
  <c r="G1181" i="7"/>
  <c r="A1181" i="7"/>
  <c r="I1180" i="7"/>
  <c r="A1180" i="7"/>
  <c r="I1179" i="7"/>
  <c r="A1179" i="7"/>
  <c r="A1178" i="7"/>
  <c r="A1177" i="7"/>
  <c r="A1176" i="7"/>
  <c r="J1175" i="7"/>
  <c r="I1175" i="7"/>
  <c r="A1175" i="7"/>
  <c r="K1174" i="7"/>
  <c r="H1174" i="7"/>
  <c r="G1174" i="7"/>
  <c r="A1174" i="7"/>
  <c r="J1173" i="7"/>
  <c r="I1173" i="7"/>
  <c r="A1173" i="7"/>
  <c r="A1172" i="7"/>
  <c r="A1171" i="7"/>
  <c r="A1170" i="7"/>
  <c r="A1169" i="7"/>
  <c r="A1168" i="7"/>
  <c r="J1167" i="7"/>
  <c r="I1167" i="7"/>
  <c r="A1167" i="7"/>
  <c r="K1166" i="7"/>
  <c r="H1166" i="7"/>
  <c r="G1166" i="7"/>
  <c r="A1166" i="7"/>
  <c r="J1165" i="7"/>
  <c r="I1165" i="7"/>
  <c r="A1165" i="7"/>
  <c r="A1164" i="7"/>
  <c r="A1163" i="7"/>
  <c r="A1162" i="7"/>
  <c r="J1161" i="7"/>
  <c r="I1161" i="7"/>
  <c r="A1161" i="7"/>
  <c r="I1160" i="7"/>
  <c r="A1160" i="7"/>
  <c r="A1159" i="7"/>
  <c r="J1158" i="7"/>
  <c r="I1158" i="7"/>
  <c r="A1158" i="7"/>
  <c r="K1157" i="7"/>
  <c r="H1157" i="7"/>
  <c r="G1157" i="7"/>
  <c r="A1157" i="7"/>
  <c r="J1156" i="7"/>
  <c r="I1156" i="7"/>
  <c r="A1156" i="7"/>
  <c r="J1155" i="7"/>
  <c r="I1155" i="7"/>
  <c r="A1155" i="7"/>
  <c r="J1154" i="7"/>
  <c r="I1154" i="7"/>
  <c r="A1154" i="7"/>
  <c r="J1153" i="7"/>
  <c r="I1153" i="7"/>
  <c r="A1153" i="7"/>
  <c r="J1152" i="7"/>
  <c r="I1152" i="7"/>
  <c r="A1152" i="7"/>
  <c r="I1151" i="7"/>
  <c r="A1151" i="7"/>
  <c r="A1150" i="7"/>
  <c r="A1149" i="7"/>
  <c r="I1148" i="7"/>
  <c r="A1148" i="7"/>
  <c r="I1147" i="7"/>
  <c r="A1147" i="7"/>
  <c r="J1146" i="7"/>
  <c r="I1146" i="7"/>
  <c r="A1146" i="7"/>
  <c r="K1145" i="7"/>
  <c r="H1145" i="7"/>
  <c r="G1145" i="7"/>
  <c r="A1145" i="7"/>
  <c r="J1144" i="7"/>
  <c r="I1144" i="7"/>
  <c r="A1144" i="7"/>
  <c r="J1143" i="7"/>
  <c r="I1143" i="7"/>
  <c r="A1143" i="7"/>
  <c r="K1142" i="7"/>
  <c r="H1142" i="7"/>
  <c r="G1142" i="7"/>
  <c r="A1142" i="7"/>
  <c r="J1141" i="7"/>
  <c r="I1141" i="7"/>
  <c r="A1141" i="7"/>
  <c r="J1140" i="7"/>
  <c r="I1140" i="7"/>
  <c r="A1140" i="7"/>
  <c r="A1139" i="7"/>
  <c r="J1138" i="7"/>
  <c r="I1138" i="7"/>
  <c r="A1138" i="7"/>
  <c r="J1137" i="7"/>
  <c r="I1137" i="7"/>
  <c r="A1137" i="7"/>
  <c r="J1136" i="7"/>
  <c r="I1136" i="7"/>
  <c r="A1136" i="7"/>
  <c r="K1135" i="7"/>
  <c r="H1135" i="7"/>
  <c r="G1135" i="7"/>
  <c r="A1135" i="7"/>
  <c r="J1134" i="7"/>
  <c r="I1134" i="7"/>
  <c r="A1134" i="7"/>
  <c r="J1133" i="7"/>
  <c r="I1133" i="7"/>
  <c r="A1133" i="7"/>
  <c r="J1132" i="7"/>
  <c r="I1132" i="7"/>
  <c r="A1132" i="7"/>
  <c r="K1131" i="7"/>
  <c r="H1131" i="7"/>
  <c r="G1131" i="7"/>
  <c r="A1131" i="7"/>
  <c r="J1130" i="7"/>
  <c r="I1130" i="7"/>
  <c r="A1130" i="7"/>
  <c r="J1129" i="7"/>
  <c r="I1129" i="7"/>
  <c r="A1129" i="7"/>
  <c r="A1128" i="7"/>
  <c r="A1127" i="7"/>
  <c r="A1126" i="7"/>
  <c r="A1125" i="7"/>
  <c r="J1124" i="7"/>
  <c r="I1124" i="7"/>
  <c r="A1124" i="7"/>
  <c r="I1123" i="7"/>
  <c r="A1123" i="7"/>
  <c r="J1122" i="7"/>
  <c r="I1122" i="7"/>
  <c r="A1122" i="7"/>
  <c r="I1121" i="7"/>
  <c r="A1121" i="7"/>
  <c r="A1120" i="7"/>
  <c r="A1119" i="7"/>
  <c r="A1118" i="7"/>
  <c r="J1117" i="7"/>
  <c r="I1117" i="7"/>
  <c r="A1117" i="7"/>
  <c r="I1116" i="7"/>
  <c r="A1116" i="7"/>
  <c r="J1115" i="7"/>
  <c r="I1115" i="7"/>
  <c r="A1115" i="7"/>
  <c r="K1114" i="7"/>
  <c r="H1114" i="7"/>
  <c r="G1114" i="7"/>
  <c r="A1114" i="7"/>
  <c r="J1113" i="7"/>
  <c r="I1113" i="7"/>
  <c r="A1113" i="7"/>
  <c r="J1112" i="7"/>
  <c r="I1112" i="7"/>
  <c r="A1112" i="7"/>
  <c r="J1111" i="7"/>
  <c r="I1111" i="7"/>
  <c r="A1111" i="7"/>
  <c r="K1110" i="7"/>
  <c r="H1110" i="7"/>
  <c r="G1110" i="7"/>
  <c r="A1110" i="7"/>
  <c r="I1109" i="7"/>
  <c r="A1109" i="7"/>
  <c r="I1108" i="7"/>
  <c r="A1108" i="7"/>
  <c r="A1107" i="7"/>
  <c r="A1106" i="7"/>
  <c r="J1105" i="7"/>
  <c r="I1105" i="7"/>
  <c r="A1105" i="7"/>
  <c r="K1104" i="7"/>
  <c r="H1104" i="7"/>
  <c r="G1104" i="7"/>
  <c r="A1104" i="7"/>
  <c r="J1103" i="7"/>
  <c r="I1103" i="7"/>
  <c r="A1103" i="7"/>
  <c r="A1102" i="7"/>
  <c r="A1101" i="7"/>
  <c r="A1100" i="7"/>
  <c r="J1099" i="7"/>
  <c r="I1099" i="7"/>
  <c r="A1099" i="7"/>
  <c r="J1098" i="7"/>
  <c r="I1098" i="7"/>
  <c r="A1098" i="7"/>
  <c r="J1097" i="7"/>
  <c r="I1097" i="7"/>
  <c r="A1097" i="7"/>
  <c r="J1096" i="7"/>
  <c r="I1096" i="7"/>
  <c r="A1096" i="7"/>
  <c r="J1095" i="7"/>
  <c r="I1095" i="7"/>
  <c r="A1095" i="7"/>
  <c r="J1094" i="7"/>
  <c r="I1094" i="7"/>
  <c r="A1094" i="7"/>
  <c r="J1093" i="7"/>
  <c r="I1093" i="7"/>
  <c r="A1093" i="7"/>
  <c r="A1092" i="7"/>
  <c r="K1091" i="7"/>
  <c r="H1091" i="7"/>
  <c r="G1091" i="7"/>
  <c r="A1091" i="7"/>
  <c r="J1090" i="7"/>
  <c r="I1090" i="7"/>
  <c r="A1090" i="7"/>
  <c r="J1089" i="7"/>
  <c r="J1088" i="7"/>
  <c r="I1088" i="7"/>
  <c r="A1088" i="7"/>
  <c r="J1087" i="7"/>
  <c r="I1087" i="7"/>
  <c r="A1087" i="7"/>
  <c r="J1086" i="7"/>
  <c r="I1086" i="7"/>
  <c r="A1086" i="7"/>
  <c r="J1085" i="7"/>
  <c r="I1085" i="7"/>
  <c r="A1085" i="7"/>
  <c r="J1084" i="7"/>
  <c r="I1084" i="7"/>
  <c r="A1084" i="7"/>
  <c r="J1083" i="7"/>
  <c r="I1083" i="7"/>
  <c r="A1083" i="7"/>
  <c r="J1082" i="7"/>
  <c r="I1082" i="7"/>
  <c r="A1082" i="7"/>
  <c r="J1081" i="7"/>
  <c r="I1081" i="7"/>
  <c r="A1081" i="7"/>
  <c r="K1080" i="7"/>
  <c r="H1080" i="7"/>
  <c r="G1080" i="7"/>
  <c r="A1080" i="7"/>
  <c r="J1079" i="7"/>
  <c r="I1079" i="7"/>
  <c r="J1078" i="7"/>
  <c r="J1077" i="7"/>
  <c r="J1076" i="7"/>
  <c r="J1075" i="7"/>
  <c r="J1074" i="7"/>
  <c r="J1073" i="7"/>
  <c r="J1072" i="7"/>
  <c r="I1072" i="7"/>
  <c r="A1072" i="7"/>
  <c r="A1071" i="7"/>
  <c r="K1070" i="7"/>
  <c r="H1070" i="7"/>
  <c r="G1070" i="7"/>
  <c r="A1070" i="7"/>
  <c r="J1069" i="7"/>
  <c r="I1069" i="7"/>
  <c r="A1069" i="7"/>
  <c r="J1068" i="7"/>
  <c r="I1068" i="7"/>
  <c r="A1068" i="7"/>
  <c r="J1067" i="7"/>
  <c r="I1067" i="7"/>
  <c r="A1067" i="7"/>
  <c r="K1066" i="7"/>
  <c r="H1066" i="7"/>
  <c r="G1066" i="7"/>
  <c r="A1066" i="7"/>
  <c r="J1065" i="7"/>
  <c r="I1065" i="7"/>
  <c r="A1065" i="7"/>
  <c r="J1064" i="7"/>
  <c r="I1064" i="7"/>
  <c r="A1064" i="7"/>
  <c r="J1063" i="7"/>
  <c r="I1063" i="7"/>
  <c r="A1063" i="7"/>
  <c r="J1062" i="7"/>
  <c r="I1062" i="7"/>
  <c r="A1062" i="7"/>
  <c r="A1061" i="7"/>
  <c r="J1060" i="7"/>
  <c r="I1060" i="7"/>
  <c r="A1060" i="7"/>
  <c r="A1059" i="7"/>
  <c r="J1058" i="7"/>
  <c r="I1058" i="7"/>
  <c r="A1058" i="7"/>
  <c r="A1057" i="7"/>
  <c r="A1056" i="7"/>
  <c r="J1055" i="7"/>
  <c r="I1055" i="7"/>
  <c r="A1055" i="7"/>
  <c r="J1053" i="7"/>
  <c r="I1053" i="7"/>
  <c r="A1053" i="7"/>
  <c r="J1052" i="7"/>
  <c r="I1052" i="7"/>
  <c r="A1052" i="7"/>
  <c r="A1051" i="7"/>
  <c r="A1050" i="7"/>
  <c r="J1049" i="7"/>
  <c r="I1049" i="7"/>
  <c r="A1049" i="7"/>
  <c r="A1048" i="7"/>
  <c r="J1047" i="7"/>
  <c r="I1047" i="7"/>
  <c r="A1047" i="7"/>
  <c r="A1046" i="7"/>
  <c r="A1045" i="7"/>
  <c r="J1044" i="7"/>
  <c r="I1044" i="7"/>
  <c r="A1044" i="7"/>
  <c r="J1043" i="7"/>
  <c r="I1043" i="7"/>
  <c r="A1043" i="7"/>
  <c r="A1042" i="7"/>
  <c r="A1041" i="7"/>
  <c r="A1040" i="7"/>
  <c r="A1039" i="7"/>
  <c r="A1038" i="7"/>
  <c r="J1037" i="7"/>
  <c r="I1037" i="7"/>
  <c r="A1037" i="7"/>
  <c r="K1036" i="7"/>
  <c r="H1036" i="7"/>
  <c r="G1036" i="7"/>
  <c r="A1036" i="7"/>
  <c r="J1035" i="7"/>
  <c r="I1035" i="7"/>
  <c r="A1035" i="7"/>
  <c r="J1033" i="7"/>
  <c r="I1033" i="7"/>
  <c r="A1033" i="7"/>
  <c r="A1032" i="7"/>
  <c r="A1031" i="7"/>
  <c r="A1030" i="7"/>
  <c r="A1029" i="7"/>
  <c r="J1028" i="7"/>
  <c r="I1028" i="7"/>
  <c r="A1028" i="7"/>
  <c r="J1027" i="7"/>
  <c r="I1027" i="7"/>
  <c r="A1027" i="7"/>
  <c r="A1026" i="7"/>
  <c r="A1025" i="7"/>
  <c r="A1024" i="7"/>
  <c r="J1023" i="7"/>
  <c r="I1023" i="7"/>
  <c r="A1023" i="7"/>
  <c r="J1022" i="7"/>
  <c r="I1022" i="7"/>
  <c r="A1022" i="7"/>
  <c r="J1021" i="7"/>
  <c r="I1021" i="7"/>
  <c r="A1021" i="7"/>
  <c r="A1020" i="7"/>
  <c r="K1019" i="7"/>
  <c r="H1019" i="7"/>
  <c r="G1019" i="7"/>
  <c r="J1018" i="7"/>
  <c r="I1018" i="7"/>
  <c r="J1017" i="7"/>
  <c r="I1017" i="7"/>
  <c r="J1016" i="7"/>
  <c r="I1016" i="7"/>
  <c r="I1015" i="7"/>
  <c r="J1014" i="7"/>
  <c r="I1014" i="7"/>
  <c r="J1013" i="7"/>
  <c r="I1013" i="7"/>
  <c r="J1011" i="7"/>
  <c r="I1011" i="7"/>
  <c r="J1005" i="7"/>
  <c r="I1005" i="7"/>
  <c r="K1004" i="7"/>
  <c r="H1004" i="7"/>
  <c r="G1004" i="7"/>
  <c r="A1004" i="7"/>
  <c r="J1003" i="7"/>
  <c r="I1003" i="7"/>
  <c r="A1003" i="7"/>
  <c r="I1002" i="7"/>
  <c r="A1002" i="7"/>
  <c r="I1001" i="7"/>
  <c r="A1001" i="7"/>
  <c r="I1000" i="7"/>
  <c r="A1000" i="7"/>
  <c r="I999" i="7"/>
  <c r="A999" i="7"/>
  <c r="I998" i="7"/>
  <c r="A998" i="7"/>
  <c r="J997" i="7"/>
  <c r="I997" i="7"/>
  <c r="A997" i="7"/>
  <c r="K996" i="7"/>
  <c r="H996" i="7"/>
  <c r="G996" i="7"/>
  <c r="A996" i="7"/>
  <c r="J995" i="7"/>
  <c r="I995" i="7"/>
  <c r="A995" i="7"/>
  <c r="J994" i="7"/>
  <c r="I994" i="7"/>
  <c r="A994" i="7"/>
  <c r="J993" i="7"/>
  <c r="I993" i="7"/>
  <c r="A993" i="7"/>
  <c r="J992" i="7"/>
  <c r="I992" i="7"/>
  <c r="A992" i="7"/>
  <c r="J991" i="7"/>
  <c r="I991" i="7"/>
  <c r="A991" i="7"/>
  <c r="J990" i="7"/>
  <c r="I990" i="7"/>
  <c r="A990" i="7"/>
  <c r="J989" i="7"/>
  <c r="I989" i="7"/>
  <c r="A989" i="7"/>
  <c r="J988" i="7"/>
  <c r="I988" i="7"/>
  <c r="A988" i="7"/>
  <c r="I987" i="7"/>
  <c r="A987" i="7"/>
  <c r="I986" i="7"/>
  <c r="A986" i="7"/>
  <c r="I985" i="7"/>
  <c r="A985" i="7"/>
  <c r="I984" i="7"/>
  <c r="A984" i="7"/>
  <c r="I983" i="7"/>
  <c r="A983" i="7"/>
  <c r="I982" i="7"/>
  <c r="A982" i="7"/>
  <c r="I981" i="7"/>
  <c r="A981" i="7"/>
  <c r="J980" i="7"/>
  <c r="I980" i="7"/>
  <c r="A980" i="7"/>
  <c r="K979" i="7"/>
  <c r="H979" i="7"/>
  <c r="G979" i="7"/>
  <c r="A979" i="7"/>
  <c r="J978" i="7"/>
  <c r="I978" i="7"/>
  <c r="A978" i="7"/>
  <c r="J977" i="7"/>
  <c r="I977" i="7"/>
  <c r="A977" i="7"/>
  <c r="J976" i="7"/>
  <c r="I976" i="7"/>
  <c r="A976" i="7"/>
  <c r="I975" i="7"/>
  <c r="A975" i="7"/>
  <c r="I974" i="7"/>
  <c r="A974" i="7"/>
  <c r="J973" i="7"/>
  <c r="I973" i="7"/>
  <c r="A973" i="7"/>
  <c r="A972" i="7"/>
  <c r="K971" i="7"/>
  <c r="H971" i="7"/>
  <c r="G971" i="7"/>
  <c r="A971" i="7"/>
  <c r="J970" i="7"/>
  <c r="J969" i="7"/>
  <c r="J968" i="7"/>
  <c r="J967" i="7"/>
  <c r="I967" i="7"/>
  <c r="A967" i="7"/>
  <c r="J966" i="7"/>
  <c r="J965" i="7"/>
  <c r="I965" i="7"/>
  <c r="A965" i="7"/>
  <c r="J964" i="7"/>
  <c r="I964" i="7"/>
  <c r="A964" i="7"/>
  <c r="J963" i="7"/>
  <c r="I963" i="7"/>
  <c r="A963" i="7"/>
  <c r="J962" i="7"/>
  <c r="J961" i="7"/>
  <c r="J960" i="7"/>
  <c r="I960" i="7"/>
  <c r="A960" i="7"/>
  <c r="J959" i="7"/>
  <c r="I959" i="7"/>
  <c r="A959" i="7"/>
  <c r="J958" i="7"/>
  <c r="I958" i="7"/>
  <c r="A958" i="7"/>
  <c r="J957" i="7"/>
  <c r="I957" i="7"/>
  <c r="A957" i="7"/>
  <c r="K956" i="7"/>
  <c r="H956" i="7"/>
  <c r="G956" i="7"/>
  <c r="A956" i="7"/>
  <c r="J955" i="7"/>
  <c r="I955" i="7"/>
  <c r="A955" i="7"/>
  <c r="J954" i="7"/>
  <c r="J953" i="7"/>
  <c r="J952" i="7"/>
  <c r="J951" i="7"/>
  <c r="I951" i="7"/>
  <c r="A951" i="7"/>
  <c r="J950" i="7"/>
  <c r="I950" i="7"/>
  <c r="A950" i="7"/>
  <c r="J949" i="7"/>
  <c r="I949" i="7"/>
  <c r="A949" i="7"/>
  <c r="J948" i="7"/>
  <c r="I948" i="7"/>
  <c r="A948" i="7"/>
  <c r="J947" i="7"/>
  <c r="I947" i="7"/>
  <c r="A947" i="7"/>
  <c r="J946" i="7"/>
  <c r="J945" i="7"/>
  <c r="J944" i="7"/>
  <c r="J943" i="7"/>
  <c r="J942" i="7"/>
  <c r="I942" i="7"/>
  <c r="A942" i="7"/>
  <c r="J941" i="7"/>
  <c r="I941" i="7"/>
  <c r="A941" i="7"/>
  <c r="J940" i="7"/>
  <c r="I940" i="7"/>
  <c r="A940" i="7"/>
  <c r="J939" i="7"/>
  <c r="I939" i="7"/>
  <c r="A939" i="7"/>
  <c r="J938" i="7"/>
  <c r="I938" i="7"/>
  <c r="A938" i="7"/>
  <c r="J937" i="7"/>
  <c r="I937" i="7"/>
  <c r="A937" i="7"/>
  <c r="J936" i="7"/>
  <c r="I936" i="7"/>
  <c r="A936" i="7"/>
  <c r="J935" i="7"/>
  <c r="I935" i="7"/>
  <c r="A935" i="7"/>
  <c r="K934" i="7"/>
  <c r="H934" i="7"/>
  <c r="G934" i="7"/>
  <c r="A934" i="7"/>
  <c r="J933" i="7"/>
  <c r="I933" i="7"/>
  <c r="A933" i="7"/>
  <c r="J932" i="7"/>
  <c r="J931" i="7"/>
  <c r="J930" i="7"/>
  <c r="J929" i="7"/>
  <c r="J928" i="7"/>
  <c r="I928" i="7"/>
  <c r="A928" i="7"/>
  <c r="J927" i="7"/>
  <c r="J926" i="7"/>
  <c r="J925" i="7"/>
  <c r="J924" i="7"/>
  <c r="I924" i="7"/>
  <c r="A924" i="7"/>
  <c r="J923" i="7"/>
  <c r="I923" i="7"/>
  <c r="A923" i="7"/>
  <c r="J922" i="7"/>
  <c r="I922" i="7"/>
  <c r="A922" i="7"/>
  <c r="J921" i="7"/>
  <c r="I921" i="7"/>
  <c r="A921" i="7"/>
  <c r="J920" i="7"/>
  <c r="I920" i="7"/>
  <c r="A920" i="7"/>
  <c r="J919" i="7"/>
  <c r="I919" i="7"/>
  <c r="A919" i="7"/>
  <c r="J918" i="7"/>
  <c r="I918" i="7"/>
  <c r="A918" i="7"/>
  <c r="J917" i="7"/>
  <c r="I917" i="7"/>
  <c r="A917" i="7"/>
  <c r="J916" i="7"/>
  <c r="I916" i="7"/>
  <c r="A916" i="7"/>
  <c r="J915" i="7"/>
  <c r="I915" i="7"/>
  <c r="A915" i="7"/>
  <c r="J914" i="7"/>
  <c r="I914" i="7"/>
  <c r="A914" i="7"/>
  <c r="J913" i="7"/>
  <c r="I913" i="7"/>
  <c r="A913" i="7"/>
  <c r="J912" i="7"/>
  <c r="I912" i="7"/>
  <c r="A912" i="7"/>
  <c r="J911" i="7"/>
  <c r="I911" i="7"/>
  <c r="A911" i="7"/>
  <c r="J910" i="7"/>
  <c r="I910" i="7"/>
  <c r="A910" i="7"/>
  <c r="J909" i="7"/>
  <c r="I909" i="7"/>
  <c r="A909" i="7"/>
  <c r="J908" i="7"/>
  <c r="I908" i="7"/>
  <c r="A908" i="7"/>
  <c r="J907" i="7"/>
  <c r="I907" i="7"/>
  <c r="A907" i="7"/>
  <c r="J906" i="7"/>
  <c r="I906" i="7"/>
  <c r="A906" i="7"/>
  <c r="J905" i="7"/>
  <c r="I905" i="7"/>
  <c r="A905" i="7"/>
  <c r="J904" i="7"/>
  <c r="I904" i="7"/>
  <c r="A904" i="7"/>
  <c r="J903" i="7"/>
  <c r="I903" i="7"/>
  <c r="A903" i="7"/>
  <c r="J902" i="7"/>
  <c r="I902" i="7"/>
  <c r="A902" i="7"/>
  <c r="J901" i="7"/>
  <c r="I901" i="7"/>
  <c r="A901" i="7"/>
  <c r="J900" i="7"/>
  <c r="I900" i="7"/>
  <c r="A900" i="7"/>
  <c r="J899" i="7"/>
  <c r="I899" i="7"/>
  <c r="A899" i="7"/>
  <c r="A898" i="7"/>
  <c r="K897" i="7"/>
  <c r="H897" i="7"/>
  <c r="G897" i="7"/>
  <c r="A897" i="7"/>
  <c r="J896" i="7"/>
  <c r="I896" i="7"/>
  <c r="A896" i="7"/>
  <c r="J895" i="7"/>
  <c r="I895" i="7"/>
  <c r="A895" i="7"/>
  <c r="J894" i="7"/>
  <c r="I894" i="7"/>
  <c r="A894" i="7"/>
  <c r="J893" i="7"/>
  <c r="I893" i="7"/>
  <c r="A893" i="7"/>
  <c r="J892" i="7"/>
  <c r="I892" i="7"/>
  <c r="A892" i="7"/>
  <c r="J891" i="7"/>
  <c r="I891" i="7"/>
  <c r="A891" i="7"/>
  <c r="K890" i="7"/>
  <c r="H890" i="7"/>
  <c r="G890" i="7"/>
  <c r="A890" i="7"/>
  <c r="J889" i="7"/>
  <c r="I889" i="7"/>
  <c r="A889" i="7"/>
  <c r="J888" i="7"/>
  <c r="I888" i="7"/>
  <c r="A888" i="7"/>
  <c r="J887" i="7"/>
  <c r="I887" i="7"/>
  <c r="A887" i="7"/>
  <c r="J886" i="7"/>
  <c r="I886" i="7"/>
  <c r="A886" i="7"/>
  <c r="J885" i="7"/>
  <c r="I885" i="7"/>
  <c r="A885" i="7"/>
  <c r="J884" i="7"/>
  <c r="I884" i="7"/>
  <c r="A884" i="7"/>
  <c r="J883" i="7"/>
  <c r="I883" i="7"/>
  <c r="A883" i="7"/>
  <c r="J882" i="7"/>
  <c r="I882" i="7"/>
  <c r="A882" i="7"/>
  <c r="J881" i="7"/>
  <c r="I881" i="7"/>
  <c r="A881" i="7"/>
  <c r="J880" i="7"/>
  <c r="I880" i="7"/>
  <c r="A880" i="7"/>
  <c r="J879" i="7"/>
  <c r="J878" i="7"/>
  <c r="J877" i="7"/>
  <c r="J876" i="7"/>
  <c r="I876" i="7"/>
  <c r="A876" i="7"/>
  <c r="A875" i="7"/>
  <c r="H874" i="7"/>
  <c r="G874" i="7"/>
  <c r="H868" i="7"/>
  <c r="G868" i="7"/>
  <c r="K863" i="7"/>
  <c r="H863" i="7"/>
  <c r="G863" i="7"/>
  <c r="A863" i="7"/>
  <c r="J862" i="7"/>
  <c r="I862" i="7"/>
  <c r="A862" i="7"/>
  <c r="J861" i="7"/>
  <c r="I861" i="7"/>
  <c r="A861" i="7"/>
  <c r="J860" i="7"/>
  <c r="I860" i="7"/>
  <c r="A860" i="7"/>
  <c r="J859" i="7"/>
  <c r="I859" i="7"/>
  <c r="A859" i="7"/>
  <c r="J858" i="7"/>
  <c r="I858" i="7"/>
  <c r="A858" i="7"/>
  <c r="J857" i="7"/>
  <c r="I857" i="7"/>
  <c r="A857" i="7"/>
  <c r="J856" i="7"/>
  <c r="I856" i="7"/>
  <c r="A856" i="7"/>
  <c r="J855" i="7"/>
  <c r="I855" i="7"/>
  <c r="A855" i="7"/>
  <c r="J854" i="7"/>
  <c r="I854" i="7"/>
  <c r="A854" i="7"/>
  <c r="J853" i="7"/>
  <c r="I853" i="7"/>
  <c r="A853" i="7"/>
  <c r="J852" i="7"/>
  <c r="I852" i="7"/>
  <c r="A852" i="7"/>
  <c r="J851" i="7"/>
  <c r="I851" i="7"/>
  <c r="A851" i="7"/>
  <c r="K850" i="7"/>
  <c r="H850" i="7"/>
  <c r="G850" i="7"/>
  <c r="A850" i="7"/>
  <c r="J849" i="7"/>
  <c r="I849" i="7"/>
  <c r="A849" i="7"/>
  <c r="J848" i="7"/>
  <c r="I848" i="7"/>
  <c r="A848" i="7"/>
  <c r="J847" i="7"/>
  <c r="I847" i="7"/>
  <c r="A847" i="7"/>
  <c r="J846" i="7"/>
  <c r="I846" i="7"/>
  <c r="A846" i="7"/>
  <c r="J845" i="7"/>
  <c r="I845" i="7"/>
  <c r="A845" i="7"/>
  <c r="J844" i="7"/>
  <c r="I844" i="7"/>
  <c r="A844" i="7"/>
  <c r="J843" i="7"/>
  <c r="I843" i="7"/>
  <c r="A843" i="7"/>
  <c r="J842" i="7"/>
  <c r="I842" i="7"/>
  <c r="A842" i="7"/>
  <c r="J841" i="7"/>
  <c r="I841" i="7"/>
  <c r="A841" i="7"/>
  <c r="J840" i="7"/>
  <c r="I840" i="7"/>
  <c r="A840" i="7"/>
  <c r="J839" i="7"/>
  <c r="I839" i="7"/>
  <c r="A839" i="7"/>
  <c r="J838" i="7"/>
  <c r="I838" i="7"/>
  <c r="A838" i="7"/>
  <c r="J837" i="7"/>
  <c r="I837" i="7"/>
  <c r="A837" i="7"/>
  <c r="J836" i="7"/>
  <c r="I836" i="7"/>
  <c r="A836" i="7"/>
  <c r="J835" i="7"/>
  <c r="I835" i="7"/>
  <c r="A835" i="7"/>
  <c r="J834" i="7"/>
  <c r="I834" i="7"/>
  <c r="A834" i="7"/>
  <c r="J833" i="7"/>
  <c r="I833" i="7"/>
  <c r="A833" i="7"/>
  <c r="J832" i="7"/>
  <c r="I832" i="7"/>
  <c r="A832" i="7"/>
  <c r="J831" i="7"/>
  <c r="I831" i="7"/>
  <c r="A831" i="7"/>
  <c r="J830" i="7"/>
  <c r="I830" i="7"/>
  <c r="A830" i="7"/>
  <c r="J829" i="7"/>
  <c r="I829" i="7"/>
  <c r="A829" i="7"/>
  <c r="J828" i="7"/>
  <c r="I828" i="7"/>
  <c r="A828" i="7"/>
  <c r="J827" i="7"/>
  <c r="I827" i="7"/>
  <c r="A827" i="7"/>
  <c r="J826" i="7"/>
  <c r="I826" i="7"/>
  <c r="A826" i="7"/>
  <c r="J825" i="7"/>
  <c r="I825" i="7"/>
  <c r="A825" i="7"/>
  <c r="K824" i="7"/>
  <c r="H824" i="7"/>
  <c r="G824" i="7"/>
  <c r="A824" i="7"/>
  <c r="J823" i="7"/>
  <c r="I823" i="7"/>
  <c r="A823" i="7"/>
  <c r="J822" i="7"/>
  <c r="I822" i="7"/>
  <c r="A822" i="7"/>
  <c r="J821" i="7"/>
  <c r="I821" i="7"/>
  <c r="A821" i="7"/>
  <c r="J820" i="7"/>
  <c r="I820" i="7"/>
  <c r="A820" i="7"/>
  <c r="J819" i="7"/>
  <c r="I819" i="7"/>
  <c r="A819" i="7"/>
  <c r="J818" i="7"/>
  <c r="I818" i="7"/>
  <c r="A818" i="7"/>
  <c r="J817" i="7"/>
  <c r="I817" i="7"/>
  <c r="A817" i="7"/>
  <c r="J816" i="7"/>
  <c r="I816" i="7"/>
  <c r="A816" i="7"/>
  <c r="J815" i="7"/>
  <c r="I815" i="7"/>
  <c r="A815" i="7"/>
  <c r="K814" i="7"/>
  <c r="H814" i="7"/>
  <c r="G814" i="7"/>
  <c r="A814" i="7"/>
  <c r="J813" i="7"/>
  <c r="I813" i="7"/>
  <c r="A813" i="7"/>
  <c r="J812" i="7"/>
  <c r="I812" i="7"/>
  <c r="A812" i="7"/>
  <c r="J811" i="7"/>
  <c r="I811" i="7"/>
  <c r="A811" i="7"/>
  <c r="J810" i="7"/>
  <c r="I810" i="7"/>
  <c r="A810" i="7"/>
  <c r="J809" i="7"/>
  <c r="I809" i="7"/>
  <c r="A809" i="7"/>
  <c r="J808" i="7"/>
  <c r="I808" i="7"/>
  <c r="A808" i="7"/>
  <c r="J807" i="7"/>
  <c r="I807" i="7"/>
  <c r="A807" i="7"/>
  <c r="J806" i="7"/>
  <c r="I806" i="7"/>
  <c r="A806" i="7"/>
  <c r="J805" i="7"/>
  <c r="I805" i="7"/>
  <c r="A805" i="7"/>
  <c r="A804" i="7"/>
  <c r="K803" i="7"/>
  <c r="H803" i="7"/>
  <c r="G803" i="7"/>
  <c r="A803" i="7"/>
  <c r="J802" i="7"/>
  <c r="I802" i="7"/>
  <c r="A802" i="7"/>
  <c r="J801" i="7"/>
  <c r="I801" i="7"/>
  <c r="A801" i="7"/>
  <c r="J800" i="7"/>
  <c r="I800" i="7"/>
  <c r="A800" i="7"/>
  <c r="J799" i="7"/>
  <c r="I799" i="7"/>
  <c r="A799" i="7"/>
  <c r="J798" i="7"/>
  <c r="I798" i="7"/>
  <c r="A798" i="7"/>
  <c r="J797" i="7"/>
  <c r="I797" i="7"/>
  <c r="A797" i="7"/>
  <c r="J796" i="7"/>
  <c r="I796" i="7"/>
  <c r="A796" i="7"/>
  <c r="K795" i="7"/>
  <c r="H795" i="7"/>
  <c r="G795" i="7"/>
  <c r="A795" i="7"/>
  <c r="J794" i="7"/>
  <c r="I794" i="7"/>
  <c r="A794" i="7"/>
  <c r="J793" i="7"/>
  <c r="I793" i="7"/>
  <c r="A793" i="7"/>
  <c r="J792" i="7"/>
  <c r="I792" i="7"/>
  <c r="A792" i="7"/>
  <c r="J791" i="7"/>
  <c r="I791" i="7"/>
  <c r="A791" i="7"/>
  <c r="J790" i="7"/>
  <c r="I790" i="7"/>
  <c r="A790" i="7"/>
  <c r="J789" i="7"/>
  <c r="I789" i="7"/>
  <c r="A789" i="7"/>
  <c r="J788" i="7"/>
  <c r="I788" i="7"/>
  <c r="A788" i="7"/>
  <c r="H787" i="7"/>
  <c r="G787" i="7"/>
  <c r="A787" i="7"/>
  <c r="J786" i="7"/>
  <c r="I786" i="7"/>
  <c r="A786" i="7"/>
  <c r="J785" i="7"/>
  <c r="I785" i="7"/>
  <c r="A785" i="7"/>
  <c r="A784" i="7"/>
  <c r="A783" i="7"/>
  <c r="A782" i="7"/>
  <c r="A781" i="7"/>
  <c r="A780" i="7"/>
  <c r="A779" i="7"/>
  <c r="A778" i="7"/>
  <c r="A777" i="7"/>
  <c r="A776" i="7"/>
  <c r="A775" i="7"/>
  <c r="A774" i="7"/>
  <c r="A773" i="7"/>
  <c r="A772" i="7"/>
  <c r="A771" i="7"/>
  <c r="A770" i="7"/>
  <c r="A769" i="7"/>
  <c r="A768" i="7"/>
  <c r="A767" i="7"/>
  <c r="A766" i="7"/>
  <c r="A765" i="7"/>
  <c r="A764" i="7"/>
  <c r="A763" i="7"/>
  <c r="A762" i="7"/>
  <c r="A761" i="7"/>
  <c r="A760" i="7"/>
  <c r="A759" i="7"/>
  <c r="A758" i="7"/>
  <c r="A757" i="7"/>
  <c r="A756" i="7"/>
  <c r="A755" i="7"/>
  <c r="A754" i="7"/>
  <c r="A753" i="7"/>
  <c r="A752" i="7"/>
  <c r="A751" i="7"/>
  <c r="A750" i="7"/>
  <c r="A749" i="7"/>
  <c r="A748" i="7"/>
  <c r="A747" i="7"/>
  <c r="A746" i="7"/>
  <c r="A745" i="7"/>
  <c r="A744" i="7"/>
  <c r="A743" i="7"/>
  <c r="A742" i="7"/>
  <c r="A741" i="7"/>
  <c r="A740" i="7"/>
  <c r="A739" i="7"/>
  <c r="A738" i="7"/>
  <c r="A737" i="7"/>
  <c r="A736" i="7"/>
  <c r="A735" i="7"/>
  <c r="A734" i="7"/>
  <c r="A733" i="7"/>
  <c r="A732" i="7"/>
  <c r="A731" i="7"/>
  <c r="A730" i="7"/>
  <c r="A729" i="7"/>
  <c r="A728" i="7"/>
  <c r="A727" i="7"/>
  <c r="A726" i="7"/>
  <c r="A725" i="7"/>
  <c r="A724" i="7"/>
  <c r="A723" i="7"/>
  <c r="A722" i="7"/>
  <c r="A721" i="7"/>
  <c r="A720" i="7"/>
  <c r="A719" i="7"/>
  <c r="A718" i="7"/>
  <c r="A717" i="7"/>
  <c r="A716" i="7"/>
  <c r="A715" i="7"/>
  <c r="A714" i="7"/>
  <c r="A713" i="7"/>
  <c r="A712" i="7"/>
  <c r="A711" i="7"/>
  <c r="A710" i="7"/>
  <c r="A709" i="7"/>
  <c r="A708" i="7"/>
  <c r="A707" i="7"/>
  <c r="A706" i="7"/>
  <c r="A705" i="7"/>
  <c r="A704" i="7"/>
  <c r="A703" i="7"/>
  <c r="A702" i="7"/>
  <c r="A701" i="7"/>
  <c r="A700" i="7"/>
  <c r="A699" i="7"/>
  <c r="A698" i="7"/>
  <c r="A697" i="7"/>
  <c r="A696" i="7"/>
  <c r="A695" i="7"/>
  <c r="A694" i="7"/>
  <c r="J693" i="7"/>
  <c r="I693" i="7"/>
  <c r="A693" i="7"/>
  <c r="J692" i="7"/>
  <c r="I692" i="7"/>
  <c r="A692" i="7"/>
  <c r="J691" i="7"/>
  <c r="I691" i="7"/>
  <c r="A691" i="7"/>
  <c r="J690" i="7"/>
  <c r="I690" i="7"/>
  <c r="A690" i="7"/>
  <c r="J689" i="7"/>
  <c r="I689" i="7"/>
  <c r="A689" i="7"/>
  <c r="A688" i="7"/>
  <c r="A687" i="7"/>
  <c r="A686" i="7"/>
  <c r="A685" i="7"/>
  <c r="A684" i="7"/>
  <c r="A683" i="7"/>
  <c r="A682" i="7"/>
  <c r="A681" i="7"/>
  <c r="A680" i="7"/>
  <c r="A679" i="7"/>
  <c r="A678" i="7"/>
  <c r="A677" i="7"/>
  <c r="J676" i="7"/>
  <c r="I676" i="7"/>
  <c r="A676" i="7"/>
  <c r="J675" i="7"/>
  <c r="I675" i="7"/>
  <c r="A675" i="7"/>
  <c r="A674" i="7"/>
  <c r="A673" i="7"/>
  <c r="A672" i="7"/>
  <c r="A671" i="7"/>
  <c r="A670" i="7"/>
  <c r="A669" i="7"/>
  <c r="A668" i="7"/>
  <c r="A667" i="7"/>
  <c r="A666" i="7"/>
  <c r="A665" i="7"/>
  <c r="A664" i="7"/>
  <c r="A663" i="7"/>
  <c r="A662" i="7"/>
  <c r="A661" i="7"/>
  <c r="A660" i="7"/>
  <c r="A659" i="7"/>
  <c r="A658" i="7"/>
  <c r="A657" i="7"/>
  <c r="A656" i="7"/>
  <c r="A655" i="7"/>
  <c r="A654" i="7"/>
  <c r="A653" i="7"/>
  <c r="A652" i="7"/>
  <c r="A651" i="7"/>
  <c r="A650" i="7"/>
  <c r="A649" i="7"/>
  <c r="A648" i="7"/>
  <c r="A647" i="7"/>
  <c r="A646" i="7"/>
  <c r="A645" i="7"/>
  <c r="A644" i="7"/>
  <c r="A643" i="7"/>
  <c r="A642" i="7"/>
  <c r="A641" i="7"/>
  <c r="A640" i="7"/>
  <c r="A639" i="7"/>
  <c r="A638" i="7"/>
  <c r="A637" i="7"/>
  <c r="A636" i="7"/>
  <c r="A635" i="7"/>
  <c r="A634" i="7"/>
  <c r="A633" i="7"/>
  <c r="A632" i="7"/>
  <c r="A631" i="7"/>
  <c r="A630" i="7"/>
  <c r="A629" i="7"/>
  <c r="A628" i="7"/>
  <c r="A627" i="7"/>
  <c r="A626" i="7"/>
  <c r="A625" i="7"/>
  <c r="A624" i="7"/>
  <c r="A623" i="7"/>
  <c r="A622" i="7"/>
  <c r="A621" i="7"/>
  <c r="A620" i="7"/>
  <c r="A619" i="7"/>
  <c r="A618" i="7"/>
  <c r="A617" i="7"/>
  <c r="A616" i="7"/>
  <c r="A615" i="7"/>
  <c r="A614" i="7"/>
  <c r="A613" i="7"/>
  <c r="A612" i="7"/>
  <c r="A611" i="7"/>
  <c r="A610" i="7"/>
  <c r="A609" i="7"/>
  <c r="A608" i="7"/>
  <c r="A607" i="7"/>
  <c r="A606" i="7"/>
  <c r="K605" i="7"/>
  <c r="K787" i="7" s="1"/>
  <c r="A605" i="7"/>
  <c r="A604" i="7"/>
  <c r="A603" i="7"/>
  <c r="A602" i="7"/>
  <c r="A601" i="7"/>
  <c r="A600" i="7"/>
  <c r="A599" i="7"/>
  <c r="A598" i="7"/>
  <c r="A597" i="7"/>
  <c r="A596" i="7"/>
  <c r="A595" i="7"/>
  <c r="A594" i="7"/>
  <c r="A593" i="7"/>
  <c r="A592" i="7"/>
  <c r="A591" i="7"/>
  <c r="A590" i="7"/>
  <c r="A589" i="7"/>
  <c r="A588" i="7"/>
  <c r="A587" i="7"/>
  <c r="A586" i="7"/>
  <c r="A585" i="7"/>
  <c r="A584" i="7"/>
  <c r="A583" i="7"/>
  <c r="A582" i="7"/>
  <c r="A581" i="7"/>
  <c r="A580" i="7"/>
  <c r="A579" i="7"/>
  <c r="A578" i="7"/>
  <c r="A577" i="7"/>
  <c r="A576" i="7"/>
  <c r="A575" i="7"/>
  <c r="A574" i="7"/>
  <c r="A573" i="7"/>
  <c r="A572" i="7"/>
  <c r="A571" i="7"/>
  <c r="A570" i="7"/>
  <c r="A569" i="7"/>
  <c r="A568" i="7"/>
  <c r="A567" i="7"/>
  <c r="A566" i="7"/>
  <c r="A565" i="7"/>
  <c r="A564" i="7"/>
  <c r="A563" i="7"/>
  <c r="A562" i="7"/>
  <c r="A561" i="7"/>
  <c r="A560" i="7"/>
  <c r="A559" i="7"/>
  <c r="A558" i="7"/>
  <c r="A557" i="7"/>
  <c r="A556" i="7"/>
  <c r="A555" i="7"/>
  <c r="A554" i="7"/>
  <c r="A553" i="7"/>
  <c r="A552" i="7"/>
  <c r="A551" i="7"/>
  <c r="A550" i="7"/>
  <c r="A549" i="7"/>
  <c r="A548" i="7"/>
  <c r="A547" i="7"/>
  <c r="A546" i="7"/>
  <c r="A545" i="7"/>
  <c r="A544" i="7"/>
  <c r="A543" i="7"/>
  <c r="A542" i="7"/>
  <c r="A541" i="7"/>
  <c r="A540" i="7"/>
  <c r="J539" i="7"/>
  <c r="I539" i="7"/>
  <c r="A539" i="7"/>
  <c r="A538" i="7"/>
  <c r="K537" i="7"/>
  <c r="H537" i="7"/>
  <c r="G537" i="7"/>
  <c r="A537" i="7"/>
  <c r="J536" i="7"/>
  <c r="I536" i="7"/>
  <c r="A536" i="7"/>
  <c r="I535" i="7"/>
  <c r="A535" i="7"/>
  <c r="A534" i="7"/>
  <c r="I533" i="7"/>
  <c r="A533" i="7"/>
  <c r="I532" i="7"/>
  <c r="A532" i="7"/>
  <c r="I531" i="7"/>
  <c r="A531" i="7"/>
  <c r="J530" i="7"/>
  <c r="I530" i="7"/>
  <c r="A530" i="7"/>
  <c r="K529" i="7"/>
  <c r="H529" i="7"/>
  <c r="G529" i="7"/>
  <c r="A529" i="7"/>
  <c r="I528" i="7"/>
  <c r="A528" i="7"/>
  <c r="I527" i="7"/>
  <c r="A527" i="7"/>
  <c r="A526" i="7"/>
  <c r="I525" i="7"/>
  <c r="A525" i="7"/>
  <c r="I524" i="7"/>
  <c r="A524" i="7"/>
  <c r="J523" i="7"/>
  <c r="I523" i="7"/>
  <c r="A523" i="7"/>
  <c r="K522" i="7"/>
  <c r="H522" i="7"/>
  <c r="G522" i="7"/>
  <c r="A522" i="7"/>
  <c r="J521" i="7"/>
  <c r="I521" i="7"/>
  <c r="A521" i="7"/>
  <c r="J520" i="7"/>
  <c r="I520" i="7"/>
  <c r="A520" i="7"/>
  <c r="I519" i="7"/>
  <c r="A519" i="7"/>
  <c r="I518" i="7"/>
  <c r="A518" i="7"/>
  <c r="A517" i="7"/>
  <c r="I516" i="7"/>
  <c r="A516" i="7"/>
  <c r="J515" i="7"/>
  <c r="I515" i="7"/>
  <c r="A515" i="7"/>
  <c r="K514" i="7"/>
  <c r="H514" i="7"/>
  <c r="G514" i="7"/>
  <c r="A514" i="7"/>
  <c r="I513" i="7"/>
  <c r="A513" i="7"/>
  <c r="I512" i="7"/>
  <c r="A512" i="7"/>
  <c r="A511" i="7"/>
  <c r="I510" i="7"/>
  <c r="A510" i="7"/>
  <c r="J509" i="7"/>
  <c r="I509" i="7"/>
  <c r="A509" i="7"/>
  <c r="K508" i="7"/>
  <c r="H508" i="7"/>
  <c r="G508" i="7"/>
  <c r="A508" i="7"/>
  <c r="I507" i="7"/>
  <c r="A507" i="7"/>
  <c r="J506" i="7"/>
  <c r="I506" i="7"/>
  <c r="A506" i="7"/>
  <c r="I505" i="7"/>
  <c r="A505" i="7"/>
  <c r="A504" i="7"/>
  <c r="A503" i="7"/>
  <c r="I502" i="7"/>
  <c r="A502" i="7"/>
  <c r="I501" i="7"/>
  <c r="A501" i="7"/>
  <c r="J500" i="7"/>
  <c r="I500" i="7"/>
  <c r="A500" i="7"/>
  <c r="K499" i="7"/>
  <c r="H499" i="7"/>
  <c r="G499" i="7"/>
  <c r="A499" i="7"/>
  <c r="I498" i="7"/>
  <c r="A498" i="7"/>
  <c r="A497" i="7"/>
  <c r="A496" i="7"/>
  <c r="J495" i="7"/>
  <c r="I495" i="7"/>
  <c r="A495" i="7"/>
  <c r="A494" i="7"/>
  <c r="A493" i="7"/>
  <c r="J492" i="7"/>
  <c r="I492" i="7"/>
  <c r="A492" i="7"/>
  <c r="I491" i="7"/>
  <c r="A491" i="7"/>
  <c r="I490" i="7"/>
  <c r="A490" i="7"/>
  <c r="I489" i="7"/>
  <c r="A489" i="7"/>
  <c r="I488" i="7"/>
  <c r="A488" i="7"/>
  <c r="I487" i="7"/>
  <c r="A487" i="7"/>
  <c r="I486" i="7"/>
  <c r="A486" i="7"/>
  <c r="J485" i="7"/>
  <c r="I485" i="7"/>
  <c r="A485" i="7"/>
  <c r="K484" i="7"/>
  <c r="H484" i="7"/>
  <c r="G484" i="7"/>
  <c r="A484" i="7"/>
  <c r="J483" i="7"/>
  <c r="I483" i="7"/>
  <c r="A483" i="7"/>
  <c r="I482" i="7"/>
  <c r="A482" i="7"/>
  <c r="A481" i="7"/>
  <c r="A480" i="7"/>
  <c r="I479" i="7"/>
  <c r="A479" i="7"/>
  <c r="I478" i="7"/>
  <c r="A478" i="7"/>
  <c r="J477" i="7"/>
  <c r="I477" i="7"/>
  <c r="A477" i="7"/>
  <c r="K476" i="7"/>
  <c r="H476" i="7"/>
  <c r="G476" i="7"/>
  <c r="A476" i="7"/>
  <c r="J475" i="7"/>
  <c r="I475" i="7"/>
  <c r="A475" i="7"/>
  <c r="I474" i="7"/>
  <c r="A474" i="7"/>
  <c r="I473" i="7"/>
  <c r="A473" i="7"/>
  <c r="I472" i="7"/>
  <c r="A472" i="7"/>
  <c r="J471" i="7"/>
  <c r="I471" i="7"/>
  <c r="A471" i="7"/>
  <c r="K470" i="7"/>
  <c r="H470" i="7"/>
  <c r="G470" i="7"/>
  <c r="A470" i="7"/>
  <c r="J469" i="7"/>
  <c r="I469" i="7"/>
  <c r="A469" i="7"/>
  <c r="A468" i="7"/>
  <c r="A467" i="7"/>
  <c r="I466" i="7"/>
  <c r="A466" i="7"/>
  <c r="I465" i="7"/>
  <c r="A465" i="7"/>
  <c r="I464" i="7"/>
  <c r="A464" i="7"/>
  <c r="I463" i="7"/>
  <c r="A463" i="7"/>
  <c r="J462" i="7"/>
  <c r="I462" i="7"/>
  <c r="A462" i="7"/>
  <c r="A461" i="7"/>
  <c r="K460" i="7"/>
  <c r="H460" i="7"/>
  <c r="G460" i="7"/>
  <c r="A460" i="7"/>
  <c r="J459" i="7"/>
  <c r="I459" i="7"/>
  <c r="A459" i="7"/>
  <c r="A458" i="7"/>
  <c r="J457" i="7"/>
  <c r="I457" i="7"/>
  <c r="A457" i="7"/>
  <c r="A456" i="7"/>
  <c r="J455" i="7"/>
  <c r="I455" i="7"/>
  <c r="A455" i="7"/>
  <c r="J454" i="7"/>
  <c r="I454" i="7"/>
  <c r="A454" i="7"/>
  <c r="J453" i="7"/>
  <c r="I453" i="7"/>
  <c r="A453" i="7"/>
  <c r="J452" i="7"/>
  <c r="I452" i="7"/>
  <c r="A452" i="7"/>
  <c r="I451" i="7"/>
  <c r="A451" i="7"/>
  <c r="I450" i="7"/>
  <c r="A450" i="7"/>
  <c r="I449" i="7"/>
  <c r="A449" i="7"/>
  <c r="I448" i="7"/>
  <c r="A448" i="7"/>
  <c r="I447" i="7"/>
  <c r="A447" i="7"/>
  <c r="J446" i="7"/>
  <c r="I446" i="7"/>
  <c r="A446" i="7"/>
  <c r="H445" i="7"/>
  <c r="G445" i="7"/>
  <c r="A445" i="7"/>
  <c r="I444" i="7"/>
  <c r="A444" i="7"/>
  <c r="J443" i="7"/>
  <c r="I443" i="7"/>
  <c r="A443" i="7"/>
  <c r="A442" i="7"/>
  <c r="A441" i="7"/>
  <c r="A440" i="7"/>
  <c r="J439" i="7"/>
  <c r="I439" i="7"/>
  <c r="A439" i="7"/>
  <c r="I438" i="7"/>
  <c r="A438" i="7"/>
  <c r="I437" i="7"/>
  <c r="A437" i="7"/>
  <c r="I436" i="7"/>
  <c r="A436" i="7"/>
  <c r="A435" i="7"/>
  <c r="A434" i="7"/>
  <c r="A433" i="7"/>
  <c r="I432" i="7"/>
  <c r="A432" i="7"/>
  <c r="J431" i="7"/>
  <c r="I431" i="7"/>
  <c r="A431" i="7"/>
  <c r="J430" i="7"/>
  <c r="I430" i="7"/>
  <c r="A430" i="7"/>
  <c r="J429" i="7"/>
  <c r="I429" i="7"/>
  <c r="A429" i="7"/>
  <c r="J428" i="7"/>
  <c r="I428" i="7"/>
  <c r="A428" i="7"/>
  <c r="J427" i="7"/>
  <c r="I427" i="7"/>
  <c r="A427" i="7"/>
  <c r="J426" i="7"/>
  <c r="I426" i="7"/>
  <c r="A426" i="7"/>
  <c r="J425" i="7"/>
  <c r="I425" i="7"/>
  <c r="A425" i="7"/>
  <c r="I424" i="7"/>
  <c r="A424" i="7"/>
  <c r="I423" i="7"/>
  <c r="A423" i="7"/>
  <c r="J422" i="7"/>
  <c r="I422" i="7"/>
  <c r="A422" i="7"/>
  <c r="I421" i="7"/>
  <c r="A421" i="7"/>
  <c r="I420" i="7"/>
  <c r="A420" i="7"/>
  <c r="J419" i="7"/>
  <c r="I419" i="7"/>
  <c r="A419" i="7"/>
  <c r="J418" i="7"/>
  <c r="I418" i="7"/>
  <c r="A418" i="7"/>
  <c r="J417" i="7"/>
  <c r="I417" i="7"/>
  <c r="A417" i="7"/>
  <c r="A416" i="7"/>
  <c r="A415" i="7"/>
  <c r="J414" i="7"/>
  <c r="I414" i="7"/>
  <c r="A414" i="7"/>
  <c r="J413" i="7"/>
  <c r="I413" i="7"/>
  <c r="A413" i="7"/>
  <c r="I412" i="7"/>
  <c r="A412" i="7"/>
  <c r="I411" i="7"/>
  <c r="A411" i="7"/>
  <c r="I410" i="7"/>
  <c r="A410" i="7"/>
  <c r="I409" i="7"/>
  <c r="A409" i="7"/>
  <c r="J408" i="7"/>
  <c r="I408" i="7"/>
  <c r="A408" i="7"/>
  <c r="J407" i="7"/>
  <c r="I407" i="7"/>
  <c r="A407" i="7"/>
  <c r="J406" i="7"/>
  <c r="I406" i="7"/>
  <c r="A406" i="7"/>
  <c r="J405" i="7"/>
  <c r="I405" i="7"/>
  <c r="A405" i="7"/>
  <c r="J404" i="7"/>
  <c r="I404" i="7"/>
  <c r="A404" i="7"/>
  <c r="A403" i="7"/>
  <c r="J402" i="7"/>
  <c r="I402" i="7"/>
  <c r="A402" i="7"/>
  <c r="I401" i="7"/>
  <c r="A401" i="7"/>
  <c r="J400" i="7"/>
  <c r="I400" i="7"/>
  <c r="A400" i="7"/>
  <c r="J399" i="7"/>
  <c r="I399" i="7"/>
  <c r="A399" i="7"/>
  <c r="J398" i="7"/>
  <c r="I398" i="7"/>
  <c r="A398" i="7"/>
  <c r="J397" i="7"/>
  <c r="I397" i="7"/>
  <c r="A397" i="7"/>
  <c r="I396" i="7"/>
  <c r="A396" i="7"/>
  <c r="I395" i="7"/>
  <c r="A395" i="7"/>
  <c r="I394" i="7"/>
  <c r="A394" i="7"/>
  <c r="I393" i="7"/>
  <c r="A393" i="7"/>
  <c r="K392" i="7"/>
  <c r="K445" i="7" s="1"/>
  <c r="J392" i="7"/>
  <c r="I392" i="7"/>
  <c r="A392" i="7"/>
  <c r="J391" i="7"/>
  <c r="I391" i="7"/>
  <c r="A391" i="7"/>
  <c r="J390" i="7"/>
  <c r="I390" i="7"/>
  <c r="A390" i="7"/>
  <c r="I389" i="7"/>
  <c r="A389" i="7"/>
  <c r="I388" i="7"/>
  <c r="A388" i="7"/>
  <c r="I387" i="7"/>
  <c r="A387" i="7"/>
  <c r="I386" i="7"/>
  <c r="A386" i="7"/>
  <c r="I385" i="7"/>
  <c r="A385" i="7"/>
  <c r="I384" i="7"/>
  <c r="A384" i="7"/>
  <c r="I383" i="7"/>
  <c r="A383" i="7"/>
  <c r="I382" i="7"/>
  <c r="A382" i="7"/>
  <c r="I381" i="7"/>
  <c r="A381" i="7"/>
  <c r="I380" i="7"/>
  <c r="A380" i="7"/>
  <c r="I379" i="7"/>
  <c r="A379" i="7"/>
  <c r="I378" i="7"/>
  <c r="A378" i="7"/>
  <c r="I377" i="7"/>
  <c r="A377" i="7"/>
  <c r="I376" i="7"/>
  <c r="A376" i="7"/>
  <c r="I375" i="7"/>
  <c r="A375" i="7"/>
  <c r="I374" i="7"/>
  <c r="A374" i="7"/>
  <c r="I373" i="7"/>
  <c r="A373" i="7"/>
  <c r="I372" i="7"/>
  <c r="A372" i="7"/>
  <c r="I371" i="7"/>
  <c r="A371" i="7"/>
  <c r="I370" i="7"/>
  <c r="A370" i="7"/>
  <c r="I369" i="7"/>
  <c r="A369" i="7"/>
  <c r="I368" i="7"/>
  <c r="A368" i="7"/>
  <c r="I367" i="7"/>
  <c r="A367" i="7"/>
  <c r="I366" i="7"/>
  <c r="A366" i="7"/>
  <c r="I365" i="7"/>
  <c r="A365" i="7"/>
  <c r="A364" i="7"/>
  <c r="A363" i="7"/>
  <c r="A362" i="7"/>
  <c r="A361" i="7"/>
  <c r="A360" i="7"/>
  <c r="A359" i="7"/>
  <c r="A358" i="7"/>
  <c r="A357" i="7"/>
  <c r="A356" i="7"/>
  <c r="A355" i="7"/>
  <c r="A354" i="7"/>
  <c r="A353" i="7"/>
  <c r="A352" i="7"/>
  <c r="A351" i="7"/>
  <c r="A350" i="7"/>
  <c r="A349" i="7"/>
  <c r="A348" i="7"/>
  <c r="A347" i="7"/>
  <c r="A346" i="7"/>
  <c r="A345" i="7"/>
  <c r="A344" i="7"/>
  <c r="A343" i="7"/>
  <c r="A342" i="7"/>
  <c r="A341" i="7"/>
  <c r="I340" i="7"/>
  <c r="A340" i="7"/>
  <c r="J339" i="7"/>
  <c r="I339" i="7"/>
  <c r="A339" i="7"/>
  <c r="A338" i="7"/>
  <c r="K337" i="7"/>
  <c r="H337" i="7"/>
  <c r="G337" i="7"/>
  <c r="A337" i="7"/>
  <c r="J336" i="7"/>
  <c r="I336" i="7"/>
  <c r="A336" i="7"/>
  <c r="J335" i="7"/>
  <c r="I335" i="7"/>
  <c r="A335" i="7"/>
  <c r="J334" i="7"/>
  <c r="I334" i="7"/>
  <c r="A334" i="7"/>
  <c r="J333" i="7"/>
  <c r="I333" i="7"/>
  <c r="A333" i="7"/>
  <c r="J332" i="7"/>
  <c r="I332" i="7"/>
  <c r="A332" i="7"/>
  <c r="A331" i="7"/>
  <c r="A330" i="7"/>
  <c r="A329" i="7"/>
  <c r="A328" i="7"/>
  <c r="J327" i="7"/>
  <c r="I327" i="7"/>
  <c r="A327" i="7"/>
  <c r="K326" i="7"/>
  <c r="H326" i="7"/>
  <c r="G326" i="7"/>
  <c r="A326" i="7"/>
  <c r="J325" i="7"/>
  <c r="I325" i="7"/>
  <c r="A325" i="7"/>
  <c r="J324" i="7"/>
  <c r="I324" i="7"/>
  <c r="A324" i="7"/>
  <c r="J323" i="7"/>
  <c r="I323" i="7"/>
  <c r="A323" i="7"/>
  <c r="J322" i="7"/>
  <c r="I322" i="7"/>
  <c r="A322" i="7"/>
  <c r="K321" i="7"/>
  <c r="H321" i="7"/>
  <c r="G321" i="7"/>
  <c r="A321" i="7"/>
  <c r="J320" i="7"/>
  <c r="I320" i="7"/>
  <c r="A320" i="7"/>
  <c r="J319" i="7"/>
  <c r="I319" i="7"/>
  <c r="A319" i="7"/>
  <c r="J318" i="7"/>
  <c r="I318" i="7"/>
  <c r="A318" i="7"/>
  <c r="J317" i="7"/>
  <c r="I317" i="7"/>
  <c r="A317" i="7"/>
  <c r="J316" i="7"/>
  <c r="I316" i="7"/>
  <c r="A316" i="7"/>
  <c r="I315" i="7"/>
  <c r="A315" i="7"/>
  <c r="J314" i="7"/>
  <c r="I314" i="7"/>
  <c r="A314" i="7"/>
  <c r="A313" i="7"/>
  <c r="H312" i="7"/>
  <c r="G312" i="7"/>
  <c r="A312" i="7"/>
  <c r="A311" i="7"/>
  <c r="J310" i="7"/>
  <c r="I310" i="7"/>
  <c r="A310" i="7"/>
  <c r="K309" i="7"/>
  <c r="A309" i="7"/>
  <c r="K308" i="7"/>
  <c r="J308" i="7"/>
  <c r="I308" i="7"/>
  <c r="A308" i="7"/>
  <c r="K307" i="7"/>
  <c r="J307" i="7"/>
  <c r="I307" i="7"/>
  <c r="A307" i="7"/>
  <c r="A306" i="7"/>
  <c r="J305" i="7"/>
  <c r="I305" i="7"/>
  <c r="A305" i="7"/>
  <c r="K304" i="7"/>
  <c r="J304" i="7"/>
  <c r="I304" i="7"/>
  <c r="A304" i="7"/>
  <c r="J303" i="7"/>
  <c r="I303" i="7"/>
  <c r="A303" i="7"/>
  <c r="A302" i="7"/>
  <c r="A301" i="7"/>
  <c r="A300" i="7"/>
  <c r="K299" i="7"/>
  <c r="J299" i="7"/>
  <c r="I299" i="7"/>
  <c r="A299" i="7"/>
  <c r="K298" i="7"/>
  <c r="H298" i="7"/>
  <c r="G298" i="7"/>
  <c r="A298" i="7"/>
  <c r="A297" i="7"/>
  <c r="J296" i="7"/>
  <c r="I296" i="7"/>
  <c r="A296" i="7"/>
  <c r="H295" i="7"/>
  <c r="G295" i="7"/>
  <c r="A295" i="7"/>
  <c r="J294" i="7"/>
  <c r="I294" i="7"/>
  <c r="A294" i="7"/>
  <c r="A293" i="7"/>
  <c r="J292" i="7"/>
  <c r="I292" i="7"/>
  <c r="A292" i="7"/>
  <c r="A291" i="7"/>
  <c r="A290" i="7"/>
  <c r="A289" i="7"/>
  <c r="J288" i="7"/>
  <c r="I288" i="7"/>
  <c r="A288" i="7"/>
  <c r="A287" i="7"/>
  <c r="J286" i="7"/>
  <c r="I286" i="7"/>
  <c r="A286" i="7"/>
  <c r="J285" i="7"/>
  <c r="I285" i="7"/>
  <c r="A285" i="7"/>
  <c r="K284" i="7"/>
  <c r="A284" i="7"/>
  <c r="K283" i="7"/>
  <c r="A283" i="7"/>
  <c r="K282" i="7"/>
  <c r="A282" i="7"/>
  <c r="J281" i="7"/>
  <c r="I281" i="7"/>
  <c r="A281" i="7"/>
  <c r="A280" i="7"/>
  <c r="K279" i="7"/>
  <c r="J279" i="7"/>
  <c r="I279" i="7"/>
  <c r="A279" i="7"/>
  <c r="J278" i="7"/>
  <c r="I278" i="7"/>
  <c r="A278" i="7"/>
  <c r="J277" i="7"/>
  <c r="I277" i="7"/>
  <c r="A277" i="7"/>
  <c r="K276" i="7"/>
  <c r="A276" i="7"/>
  <c r="K275" i="7"/>
  <c r="A275" i="7"/>
  <c r="K274" i="7"/>
  <c r="A274" i="7"/>
  <c r="J273" i="7"/>
  <c r="I273" i="7"/>
  <c r="A273" i="7"/>
  <c r="A272" i="7"/>
  <c r="J271" i="7"/>
  <c r="I271" i="7"/>
  <c r="A271" i="7"/>
  <c r="A270" i="7"/>
  <c r="J269" i="7"/>
  <c r="I269" i="7"/>
  <c r="A269" i="7"/>
  <c r="A268" i="7"/>
  <c r="A267" i="7"/>
  <c r="K266" i="7"/>
  <c r="A266" i="7"/>
  <c r="K265" i="7"/>
  <c r="A265" i="7"/>
  <c r="K264" i="7"/>
  <c r="A264" i="7"/>
  <c r="A263" i="7"/>
  <c r="A262" i="7"/>
  <c r="A261" i="7"/>
  <c r="J260" i="7"/>
  <c r="I260" i="7"/>
  <c r="A260" i="7"/>
  <c r="J259" i="7"/>
  <c r="I259" i="7"/>
  <c r="A259" i="7"/>
  <c r="A258" i="7"/>
  <c r="K257" i="7"/>
  <c r="H257" i="7"/>
  <c r="G257" i="7"/>
  <c r="A257" i="7"/>
  <c r="J256" i="7"/>
  <c r="I256" i="7"/>
  <c r="A256" i="7"/>
  <c r="J255" i="7"/>
  <c r="J254" i="7"/>
  <c r="J253" i="7"/>
  <c r="I253" i="7"/>
  <c r="A253" i="7"/>
  <c r="J252" i="7"/>
  <c r="I252" i="7"/>
  <c r="A252" i="7"/>
  <c r="J251" i="7"/>
  <c r="I251" i="7"/>
  <c r="A251" i="7"/>
  <c r="J250" i="7"/>
  <c r="I250" i="7"/>
  <c r="A250" i="7"/>
  <c r="J249" i="7"/>
  <c r="I249" i="7"/>
  <c r="A249" i="7"/>
  <c r="J248" i="7"/>
  <c r="I248" i="7"/>
  <c r="A248" i="7"/>
  <c r="J247" i="7"/>
  <c r="I247" i="7"/>
  <c r="A247" i="7"/>
  <c r="J246" i="7"/>
  <c r="I246" i="7"/>
  <c r="A246" i="7"/>
  <c r="J245" i="7"/>
  <c r="I245" i="7"/>
  <c r="A245" i="7"/>
  <c r="J244" i="7"/>
  <c r="I244" i="7"/>
  <c r="A244" i="7"/>
  <c r="J243" i="7"/>
  <c r="I243" i="7"/>
  <c r="A243" i="7"/>
  <c r="J242" i="7"/>
  <c r="J241" i="7"/>
  <c r="J240" i="7"/>
  <c r="J239" i="7"/>
  <c r="J238" i="7"/>
  <c r="J237" i="7"/>
  <c r="I237" i="7"/>
  <c r="A237" i="7"/>
  <c r="J236" i="7"/>
  <c r="I236" i="7"/>
  <c r="A236" i="7"/>
  <c r="K235" i="7"/>
  <c r="H235" i="7"/>
  <c r="G235" i="7"/>
  <c r="A235" i="7"/>
  <c r="J234" i="7"/>
  <c r="I234" i="7"/>
  <c r="A234" i="7"/>
  <c r="J233" i="7"/>
  <c r="J232" i="7"/>
  <c r="J231" i="7"/>
  <c r="J230" i="7"/>
  <c r="J229" i="7"/>
  <c r="J228" i="7"/>
  <c r="I228" i="7"/>
  <c r="A228" i="7"/>
  <c r="J227" i="7"/>
  <c r="I227" i="7"/>
  <c r="A227" i="7"/>
  <c r="J226" i="7"/>
  <c r="J225" i="7"/>
  <c r="J224" i="7"/>
  <c r="J223" i="7"/>
  <c r="J222" i="7"/>
  <c r="J221" i="7"/>
  <c r="J220" i="7"/>
  <c r="J219" i="7"/>
  <c r="J218" i="7"/>
  <c r="I218" i="7"/>
  <c r="A218" i="7"/>
  <c r="J217" i="7"/>
  <c r="I217" i="7"/>
  <c r="A217" i="7"/>
  <c r="J216" i="7"/>
  <c r="I216" i="7"/>
  <c r="A216" i="7"/>
  <c r="J215" i="7"/>
  <c r="I215" i="7"/>
  <c r="A215" i="7"/>
  <c r="J214" i="7"/>
  <c r="I214" i="7"/>
  <c r="A214" i="7"/>
  <c r="J213" i="7"/>
  <c r="I213" i="7"/>
  <c r="J212" i="7"/>
  <c r="J211" i="7"/>
  <c r="J210" i="7"/>
  <c r="A210" i="7"/>
  <c r="J209" i="7"/>
  <c r="I209" i="7"/>
  <c r="A209" i="7"/>
  <c r="J208" i="7"/>
  <c r="I208" i="7"/>
  <c r="A208" i="7"/>
  <c r="J207" i="7"/>
  <c r="I207" i="7"/>
  <c r="A207" i="7"/>
  <c r="J206" i="7"/>
  <c r="I206" i="7"/>
  <c r="J205" i="7"/>
  <c r="I205" i="7"/>
  <c r="A205" i="7"/>
  <c r="J204" i="7"/>
  <c r="I204" i="7"/>
  <c r="A204" i="7"/>
  <c r="J203" i="7"/>
  <c r="I203" i="7"/>
  <c r="A203" i="7"/>
  <c r="J202" i="7"/>
  <c r="J201" i="7"/>
  <c r="J200" i="7"/>
  <c r="J199" i="7"/>
  <c r="J198" i="7"/>
  <c r="J197" i="7"/>
  <c r="J196" i="7"/>
  <c r="J195" i="7"/>
  <c r="J194" i="7"/>
  <c r="I194" i="7"/>
  <c r="A194" i="7"/>
  <c r="A193" i="7"/>
  <c r="K192" i="7"/>
  <c r="K193" i="7" s="1"/>
  <c r="H192" i="7"/>
  <c r="H193" i="7" s="1"/>
  <c r="G192" i="7"/>
  <c r="G193" i="7" s="1"/>
  <c r="A192" i="7"/>
  <c r="I191" i="7"/>
  <c r="A191" i="7"/>
  <c r="A190" i="7"/>
  <c r="A189" i="7"/>
  <c r="A188" i="7"/>
  <c r="A187" i="7"/>
  <c r="A186" i="7"/>
  <c r="J185" i="7"/>
  <c r="I185" i="7"/>
  <c r="A185" i="7"/>
  <c r="A184" i="7"/>
  <c r="K183" i="7"/>
  <c r="H183" i="7"/>
  <c r="G183" i="7"/>
  <c r="A183" i="7"/>
  <c r="I182" i="7"/>
  <c r="A182" i="7"/>
  <c r="A181" i="7"/>
  <c r="J180" i="7"/>
  <c r="J183" i="7" s="1"/>
  <c r="I180" i="7"/>
  <c r="A180" i="7"/>
  <c r="H179" i="7"/>
  <c r="G179" i="7"/>
  <c r="A179" i="7"/>
  <c r="J178" i="7"/>
  <c r="K178" i="7" s="1"/>
  <c r="I178" i="7"/>
  <c r="A178" i="7"/>
  <c r="J177" i="7"/>
  <c r="K177" i="7" s="1"/>
  <c r="I177" i="7"/>
  <c r="A177" i="7"/>
  <c r="J176" i="7"/>
  <c r="I176" i="7"/>
  <c r="A176" i="7"/>
  <c r="I175" i="7"/>
  <c r="A175" i="7"/>
  <c r="I174" i="7"/>
  <c r="A174" i="7"/>
  <c r="I173" i="7"/>
  <c r="A173" i="7"/>
  <c r="I172" i="7"/>
  <c r="A172" i="7"/>
  <c r="I171" i="7"/>
  <c r="A171" i="7"/>
  <c r="I170" i="7"/>
  <c r="A170" i="7"/>
  <c r="I169" i="7"/>
  <c r="A169" i="7"/>
  <c r="J168" i="7"/>
  <c r="I168" i="7"/>
  <c r="A168" i="7"/>
  <c r="A167" i="7"/>
  <c r="K166" i="7"/>
  <c r="H166" i="7"/>
  <c r="G166" i="7"/>
  <c r="A166" i="7"/>
  <c r="A165" i="7"/>
  <c r="A164" i="7"/>
  <c r="J163" i="7"/>
  <c r="I163" i="7"/>
  <c r="A163" i="7"/>
  <c r="K162" i="7"/>
  <c r="H162" i="7"/>
  <c r="G162" i="7"/>
  <c r="A162" i="7"/>
  <c r="J161" i="7"/>
  <c r="I161" i="7"/>
  <c r="A161" i="7"/>
  <c r="J160" i="7"/>
  <c r="I160" i="7"/>
  <c r="A160" i="7"/>
  <c r="I159" i="7"/>
  <c r="A159" i="7"/>
  <c r="I158" i="7"/>
  <c r="A158" i="7"/>
  <c r="I157" i="7"/>
  <c r="A157" i="7"/>
  <c r="A156" i="7"/>
  <c r="A155" i="7"/>
  <c r="A154" i="7"/>
  <c r="A153" i="7"/>
  <c r="A152" i="7"/>
  <c r="J151" i="7"/>
  <c r="I151" i="7"/>
  <c r="A151" i="7"/>
  <c r="A150" i="7"/>
  <c r="K149" i="7"/>
  <c r="K150" i="7" s="1"/>
  <c r="H149" i="7"/>
  <c r="G149" i="7"/>
  <c r="G150" i="7" s="1"/>
  <c r="A149" i="7"/>
  <c r="J148" i="7"/>
  <c r="I148" i="7"/>
  <c r="A148" i="7"/>
  <c r="J147" i="7"/>
  <c r="I147" i="7"/>
  <c r="A147" i="7"/>
  <c r="J143" i="7"/>
  <c r="I143" i="7"/>
  <c r="A143" i="7"/>
  <c r="A142" i="7"/>
  <c r="K141" i="7"/>
  <c r="K142" i="7" s="1"/>
  <c r="H141" i="7"/>
  <c r="G141" i="7"/>
  <c r="G142" i="7" s="1"/>
  <c r="A141" i="7"/>
  <c r="A140" i="7"/>
  <c r="A139" i="7"/>
  <c r="J138" i="7"/>
  <c r="I138" i="7"/>
  <c r="A138" i="7"/>
  <c r="A137" i="7"/>
  <c r="K136" i="7"/>
  <c r="K137" i="7" s="1"/>
  <c r="H136" i="7"/>
  <c r="H137" i="7" s="1"/>
  <c r="G136" i="7"/>
  <c r="G137" i="7" s="1"/>
  <c r="A136" i="7"/>
  <c r="A135" i="7"/>
  <c r="A134" i="7"/>
  <c r="I133" i="7"/>
  <c r="A133" i="7"/>
  <c r="J132" i="7"/>
  <c r="I132" i="7"/>
  <c r="A132" i="7"/>
  <c r="A131" i="7"/>
  <c r="K130" i="7"/>
  <c r="K131" i="7" s="1"/>
  <c r="H130" i="7"/>
  <c r="H131" i="7" s="1"/>
  <c r="G130" i="7"/>
  <c r="G131" i="7" s="1"/>
  <c r="A130" i="7"/>
  <c r="I129" i="7"/>
  <c r="A129" i="7"/>
  <c r="J128" i="7"/>
  <c r="I128" i="7"/>
  <c r="A128" i="7"/>
  <c r="A127" i="7"/>
  <c r="I126" i="7"/>
  <c r="A126" i="7"/>
  <c r="I125" i="7"/>
  <c r="A125" i="7"/>
  <c r="I124" i="7"/>
  <c r="A124" i="7"/>
  <c r="I123" i="7"/>
  <c r="A123" i="7"/>
  <c r="I122" i="7"/>
  <c r="A122" i="7"/>
  <c r="J121" i="7"/>
  <c r="I121" i="7"/>
  <c r="A121" i="7"/>
  <c r="A120" i="7"/>
  <c r="K119" i="7"/>
  <c r="H119" i="7"/>
  <c r="G119" i="7"/>
  <c r="A119" i="7"/>
  <c r="J118" i="7"/>
  <c r="I118" i="7"/>
  <c r="A118" i="7"/>
  <c r="A117" i="7"/>
  <c r="A116" i="7"/>
  <c r="J115" i="7"/>
  <c r="I115" i="7"/>
  <c r="A115" i="7"/>
  <c r="K114" i="7"/>
  <c r="H114" i="7"/>
  <c r="G114" i="7"/>
  <c r="A114" i="7"/>
  <c r="J113" i="7"/>
  <c r="I113" i="7"/>
  <c r="A113" i="7"/>
  <c r="J112" i="7"/>
  <c r="A112" i="7"/>
  <c r="J111" i="7"/>
  <c r="I111" i="7"/>
  <c r="A111" i="7"/>
  <c r="J110" i="7"/>
  <c r="I110" i="7"/>
  <c r="A110" i="7"/>
  <c r="J109" i="7"/>
  <c r="I109" i="7"/>
  <c r="A109" i="7"/>
  <c r="J108" i="7"/>
  <c r="I108" i="7"/>
  <c r="A108" i="7"/>
  <c r="J107" i="7"/>
  <c r="I107" i="7"/>
  <c r="A107" i="7"/>
  <c r="J106" i="7"/>
  <c r="I106" i="7"/>
  <c r="A106" i="7"/>
  <c r="J105" i="7"/>
  <c r="I105" i="7"/>
  <c r="A105" i="7"/>
  <c r="J104" i="7"/>
  <c r="I104" i="7"/>
  <c r="A104" i="7"/>
  <c r="J103" i="7"/>
  <c r="I103" i="7"/>
  <c r="A103" i="7"/>
  <c r="A102" i="7"/>
  <c r="K101" i="7"/>
  <c r="K102" i="7" s="1"/>
  <c r="H101" i="7"/>
  <c r="H102" i="7" s="1"/>
  <c r="G101" i="7"/>
  <c r="G102" i="7" s="1"/>
  <c r="A101" i="7"/>
  <c r="A100" i="7"/>
  <c r="J99" i="7"/>
  <c r="I99" i="7"/>
  <c r="A99" i="7"/>
  <c r="A98" i="7"/>
  <c r="K97" i="7"/>
  <c r="K98" i="7" s="1"/>
  <c r="H97" i="7"/>
  <c r="G97" i="7"/>
  <c r="G98" i="7" s="1"/>
  <c r="A97" i="7"/>
  <c r="A96" i="7"/>
  <c r="A95" i="7"/>
  <c r="A94" i="7"/>
  <c r="J93" i="7"/>
  <c r="I93" i="7"/>
  <c r="A93" i="7"/>
  <c r="A92" i="7"/>
  <c r="K91" i="7"/>
  <c r="K92" i="7" s="1"/>
  <c r="H91" i="7"/>
  <c r="H92" i="7" s="1"/>
  <c r="G91" i="7"/>
  <c r="G92" i="7" s="1"/>
  <c r="A91" i="7"/>
  <c r="A90" i="7"/>
  <c r="A89" i="7"/>
  <c r="A88" i="7"/>
  <c r="J87" i="7"/>
  <c r="I87" i="7"/>
  <c r="A87" i="7"/>
  <c r="A86" i="7"/>
  <c r="K85" i="7"/>
  <c r="K86" i="7" s="1"/>
  <c r="H85" i="7"/>
  <c r="G85" i="7"/>
  <c r="G86" i="7" s="1"/>
  <c r="A85" i="7"/>
  <c r="J84" i="7"/>
  <c r="I84" i="7"/>
  <c r="A84" i="7"/>
  <c r="J83" i="7"/>
  <c r="J82" i="7"/>
  <c r="I82" i="7"/>
  <c r="A82" i="7"/>
  <c r="A81" i="7"/>
  <c r="K80" i="7"/>
  <c r="K81" i="7" s="1"/>
  <c r="H80" i="7"/>
  <c r="G80" i="7"/>
  <c r="G81" i="7" s="1"/>
  <c r="A80" i="7"/>
  <c r="J79" i="7"/>
  <c r="I79" i="7"/>
  <c r="A79" i="7"/>
  <c r="J78" i="7"/>
  <c r="I78" i="7"/>
  <c r="A78" i="7"/>
  <c r="A77" i="7"/>
  <c r="K76" i="7"/>
  <c r="K77" i="7" s="1"/>
  <c r="H76" i="7"/>
  <c r="H77" i="7" s="1"/>
  <c r="G76" i="7"/>
  <c r="G77" i="7" s="1"/>
  <c r="A76" i="7"/>
  <c r="J75" i="7"/>
  <c r="I75" i="7"/>
  <c r="A75" i="7"/>
  <c r="A74" i="7"/>
  <c r="K73" i="7"/>
  <c r="K74" i="7" s="1"/>
  <c r="H73" i="7"/>
  <c r="G73" i="7"/>
  <c r="G74" i="7" s="1"/>
  <c r="A73" i="7"/>
  <c r="A72" i="7"/>
  <c r="A71" i="7"/>
  <c r="J70" i="7"/>
  <c r="I70" i="7"/>
  <c r="A70" i="7"/>
  <c r="A69" i="7"/>
  <c r="K68" i="7"/>
  <c r="K69" i="7" s="1"/>
  <c r="H68" i="7"/>
  <c r="H69" i="7" s="1"/>
  <c r="G68" i="7"/>
  <c r="G69" i="7" s="1"/>
  <c r="A68" i="7"/>
  <c r="I67" i="7"/>
  <c r="A67" i="7"/>
  <c r="J66" i="7"/>
  <c r="I66" i="7"/>
  <c r="A66" i="7"/>
  <c r="A65" i="7"/>
  <c r="H64" i="7"/>
  <c r="G64" i="7"/>
  <c r="A64" i="7"/>
  <c r="J63" i="7"/>
  <c r="I63" i="7"/>
  <c r="A63" i="7"/>
  <c r="J62" i="7"/>
  <c r="I62" i="7"/>
  <c r="A62" i="7"/>
  <c r="J61" i="7"/>
  <c r="A61" i="7"/>
  <c r="J60" i="7"/>
  <c r="I60" i="7"/>
  <c r="A60" i="7"/>
  <c r="J59" i="7"/>
  <c r="I59" i="7"/>
  <c r="A59" i="7"/>
  <c r="J58" i="7"/>
  <c r="I58" i="7"/>
  <c r="A58" i="7"/>
  <c r="J57" i="7"/>
  <c r="I57" i="7"/>
  <c r="A57" i="7"/>
  <c r="J56" i="7"/>
  <c r="I56" i="7"/>
  <c r="A56" i="7"/>
  <c r="J55" i="7"/>
  <c r="I55" i="7"/>
  <c r="A55" i="7"/>
  <c r="J54" i="7"/>
  <c r="I54" i="7"/>
  <c r="A54" i="7"/>
  <c r="J53" i="7"/>
  <c r="I53" i="7"/>
  <c r="A53" i="7"/>
  <c r="K52" i="7"/>
  <c r="K64" i="7" s="1"/>
  <c r="K65" i="7" s="1"/>
  <c r="H52" i="7"/>
  <c r="G52" i="7"/>
  <c r="A52" i="7"/>
  <c r="J51" i="7"/>
  <c r="I51" i="7"/>
  <c r="A51" i="7"/>
  <c r="A50" i="7"/>
  <c r="K49" i="7"/>
  <c r="H49" i="7"/>
  <c r="G49" i="7"/>
  <c r="A49" i="7"/>
  <c r="J48" i="7"/>
  <c r="I48" i="7"/>
  <c r="A48" i="7"/>
  <c r="K47" i="7"/>
  <c r="H47" i="7"/>
  <c r="G47" i="7"/>
  <c r="A47" i="7"/>
  <c r="J46" i="7"/>
  <c r="I46" i="7"/>
  <c r="A46" i="7"/>
  <c r="K45" i="7"/>
  <c r="H45" i="7"/>
  <c r="G45" i="7"/>
  <c r="A45" i="7"/>
  <c r="J44" i="7"/>
  <c r="I44" i="7"/>
  <c r="A44" i="7"/>
  <c r="A43" i="7"/>
  <c r="K42" i="7"/>
  <c r="K43" i="7" s="1"/>
  <c r="H42" i="7"/>
  <c r="H43" i="7" s="1"/>
  <c r="G42" i="7"/>
  <c r="G43" i="7" s="1"/>
  <c r="A42" i="7"/>
  <c r="I41" i="7"/>
  <c r="A41" i="7"/>
  <c r="A40" i="7"/>
  <c r="J39" i="7"/>
  <c r="I39" i="7"/>
  <c r="A39" i="7"/>
  <c r="I38" i="7"/>
  <c r="A38" i="7"/>
  <c r="I37" i="7"/>
  <c r="A37" i="7"/>
  <c r="J36" i="7"/>
  <c r="I36" i="7"/>
  <c r="A36" i="7"/>
  <c r="A35" i="7"/>
  <c r="A34" i="7"/>
  <c r="A33" i="7"/>
  <c r="J32" i="7"/>
  <c r="I32" i="7"/>
  <c r="A32" i="7"/>
  <c r="A31" i="7"/>
  <c r="K30" i="7"/>
  <c r="K31" i="7" s="1"/>
  <c r="H30" i="7"/>
  <c r="H31" i="7" s="1"/>
  <c r="G30" i="7"/>
  <c r="G31" i="7" s="1"/>
  <c r="A30" i="7"/>
  <c r="J29" i="7"/>
  <c r="I29" i="7"/>
  <c r="A29" i="7"/>
  <c r="J28" i="7"/>
  <c r="A28" i="7"/>
  <c r="J27" i="7"/>
  <c r="I27" i="7"/>
  <c r="A27" i="7"/>
  <c r="J26" i="7"/>
  <c r="I26" i="7"/>
  <c r="A26" i="7"/>
  <c r="A25" i="7"/>
  <c r="K24" i="7"/>
  <c r="H24" i="7"/>
  <c r="G24" i="7"/>
  <c r="A24" i="7"/>
  <c r="J23" i="7"/>
  <c r="I23" i="7"/>
  <c r="A23" i="7"/>
  <c r="K22" i="7"/>
  <c r="H22" i="7"/>
  <c r="G22" i="7"/>
  <c r="A22" i="7"/>
  <c r="I21" i="7"/>
  <c r="A21" i="7"/>
  <c r="I20" i="7"/>
  <c r="A20" i="7"/>
  <c r="I19" i="7"/>
  <c r="A19" i="7"/>
  <c r="J18" i="7"/>
  <c r="I18" i="7"/>
  <c r="A18" i="7"/>
  <c r="A17" i="7"/>
  <c r="K16" i="7"/>
  <c r="K17" i="7" s="1"/>
  <c r="H16" i="7"/>
  <c r="G16" i="7"/>
  <c r="G17" i="7" s="1"/>
  <c r="A16" i="7"/>
  <c r="J15" i="7"/>
  <c r="I15" i="7"/>
  <c r="A15" i="7"/>
  <c r="J14" i="7"/>
  <c r="I14" i="7"/>
  <c r="A14" i="7"/>
  <c r="J13" i="7"/>
  <c r="I13" i="7"/>
  <c r="A13" i="7"/>
  <c r="A12" i="7"/>
  <c r="K11" i="7"/>
  <c r="K12" i="7" s="1"/>
  <c r="H11" i="7"/>
  <c r="H12" i="7" s="1"/>
  <c r="G11" i="7"/>
  <c r="G12" i="7" s="1"/>
  <c r="A11" i="7"/>
  <c r="A10" i="7"/>
  <c r="A9" i="7"/>
  <c r="A8" i="7"/>
  <c r="A7" i="7"/>
  <c r="A6" i="7"/>
  <c r="A5" i="7"/>
  <c r="I4" i="7"/>
  <c r="A4" i="7"/>
  <c r="J3" i="7"/>
  <c r="I3" i="7"/>
  <c r="A3" i="7"/>
  <c r="K295" i="7" l="1"/>
  <c r="J1634" i="7"/>
  <c r="J1846" i="7"/>
  <c r="I1848" i="7"/>
  <c r="I1585" i="7"/>
  <c r="K1674" i="7"/>
  <c r="I1713" i="7"/>
  <c r="H1719" i="7"/>
  <c r="I934" i="7"/>
  <c r="K1708" i="7"/>
  <c r="J979" i="7"/>
  <c r="G1708" i="7"/>
  <c r="I1853" i="7"/>
  <c r="K1695" i="7"/>
  <c r="H1819" i="7"/>
  <c r="J235" i="7"/>
  <c r="J874" i="7"/>
  <c r="J1461" i="7"/>
  <c r="I1631" i="7"/>
  <c r="J141" i="7"/>
  <c r="K167" i="7"/>
  <c r="J1806" i="7"/>
  <c r="J24" i="7"/>
  <c r="I445" i="7"/>
  <c r="I522" i="7"/>
  <c r="J1369" i="7"/>
  <c r="J1372" i="7"/>
  <c r="I1396" i="7"/>
  <c r="K120" i="7"/>
  <c r="K1400" i="7"/>
  <c r="G1400" i="7"/>
  <c r="I1815" i="7"/>
  <c r="I85" i="7"/>
  <c r="H1674" i="7"/>
  <c r="I1704" i="7"/>
  <c r="I1724" i="7"/>
  <c r="J1732" i="7"/>
  <c r="J1157" i="7"/>
  <c r="G1408" i="7"/>
  <c r="I1673" i="7"/>
  <c r="J1676" i="7"/>
  <c r="J508" i="7"/>
  <c r="J803" i="7"/>
  <c r="J1019" i="7"/>
  <c r="I1181" i="7"/>
  <c r="I1402" i="7"/>
  <c r="H1681" i="7"/>
  <c r="J1362" i="7"/>
  <c r="J80" i="7"/>
  <c r="J312" i="7"/>
  <c r="J1080" i="7"/>
  <c r="J1104" i="7"/>
  <c r="I1174" i="7"/>
  <c r="I1207" i="7"/>
  <c r="J1428" i="7"/>
  <c r="J1652" i="7"/>
  <c r="I1680" i="7"/>
  <c r="K25" i="7"/>
  <c r="I97" i="7"/>
  <c r="I179" i="7"/>
  <c r="J1304" i="7"/>
  <c r="I1407" i="7"/>
  <c r="J137" i="7"/>
  <c r="K312" i="7"/>
  <c r="K313" i="7" s="1"/>
  <c r="I1452" i="7"/>
  <c r="J1481" i="7"/>
  <c r="J1745" i="7"/>
  <c r="J149" i="7"/>
  <c r="J787" i="7"/>
  <c r="J795" i="7"/>
  <c r="J824" i="7"/>
  <c r="I1004" i="7"/>
  <c r="J1205" i="7"/>
  <c r="J1388" i="7"/>
  <c r="I1670" i="7"/>
  <c r="J52" i="7"/>
  <c r="J22" i="7"/>
  <c r="J30" i="7"/>
  <c r="J47" i="7"/>
  <c r="I130" i="7"/>
  <c r="J1631" i="7"/>
  <c r="H1695" i="7"/>
  <c r="I1697" i="7"/>
  <c r="I80" i="7"/>
  <c r="G120" i="7"/>
  <c r="I166" i="7"/>
  <c r="J179" i="7"/>
  <c r="G184" i="7"/>
  <c r="I235" i="7"/>
  <c r="H338" i="7"/>
  <c r="J445" i="7"/>
  <c r="J470" i="7"/>
  <c r="J529" i="7"/>
  <c r="J890" i="7"/>
  <c r="K898" i="7"/>
  <c r="J1396" i="7"/>
  <c r="K1432" i="7"/>
  <c r="I1572" i="7"/>
  <c r="I1676" i="7"/>
  <c r="G1719" i="7"/>
  <c r="I1793" i="7"/>
  <c r="H120" i="7"/>
  <c r="K1719" i="7"/>
  <c r="H1725" i="7"/>
  <c r="J1777" i="7"/>
  <c r="I102" i="7"/>
  <c r="I1776" i="7"/>
  <c r="G313" i="7"/>
  <c r="I1839" i="7"/>
  <c r="J136" i="7"/>
  <c r="J956" i="7"/>
  <c r="I979" i="7"/>
  <c r="J1135" i="7"/>
  <c r="J1431" i="7"/>
  <c r="J1174" i="7"/>
  <c r="I1335" i="7"/>
  <c r="G1393" i="7"/>
  <c r="I1552" i="7"/>
  <c r="J1585" i="7"/>
  <c r="I1599" i="7"/>
  <c r="K1819" i="7"/>
  <c r="K1653" i="7"/>
  <c r="J1704" i="7"/>
  <c r="J1776" i="7"/>
  <c r="H1849" i="7"/>
  <c r="G50" i="7"/>
  <c r="J49" i="7"/>
  <c r="H65" i="7"/>
  <c r="H167" i="7"/>
  <c r="I874" i="7"/>
  <c r="I890" i="7"/>
  <c r="J1319" i="7"/>
  <c r="J1352" i="7"/>
  <c r="K1393" i="7"/>
  <c r="J1507" i="7"/>
  <c r="J42" i="7"/>
  <c r="H81" i="7"/>
  <c r="J81" i="7" s="1"/>
  <c r="J514" i="7"/>
  <c r="H898" i="7"/>
  <c r="J1110" i="7"/>
  <c r="J1131" i="7"/>
  <c r="H1336" i="7"/>
  <c r="J1413" i="7"/>
  <c r="G1432" i="7"/>
  <c r="J1465" i="7"/>
  <c r="I1502" i="7"/>
  <c r="I1503" i="7" s="1"/>
  <c r="J1547" i="7"/>
  <c r="G1586" i="7"/>
  <c r="J1586" i="7" s="1"/>
  <c r="J1616" i="7"/>
  <c r="J1658" i="7"/>
  <c r="H50" i="7"/>
  <c r="I49" i="7"/>
  <c r="K50" i="7"/>
  <c r="I73" i="7"/>
  <c r="K258" i="7"/>
  <c r="J850" i="7"/>
  <c r="J863" i="7"/>
  <c r="I1131" i="7"/>
  <c r="J1198" i="7"/>
  <c r="I1205" i="7"/>
  <c r="I1222" i="7"/>
  <c r="G1294" i="7"/>
  <c r="I1293" i="7"/>
  <c r="G1307" i="7"/>
  <c r="J1330" i="7"/>
  <c r="I1533" i="7"/>
  <c r="J1595" i="7"/>
  <c r="K1617" i="7"/>
  <c r="K1665" i="7"/>
  <c r="G1665" i="7"/>
  <c r="G1674" i="7"/>
  <c r="H1708" i="7"/>
  <c r="J1708" i="7" s="1"/>
  <c r="J1711" i="7"/>
  <c r="K1714" i="7"/>
  <c r="J1729" i="7"/>
  <c r="I1806" i="7"/>
  <c r="J1815" i="7"/>
  <c r="J43" i="7"/>
  <c r="H1071" i="7"/>
  <c r="I1356" i="7"/>
  <c r="G1493" i="7"/>
  <c r="J1528" i="7"/>
  <c r="J1533" i="7"/>
  <c r="J1612" i="7"/>
  <c r="J1697" i="7"/>
  <c r="J119" i="7"/>
  <c r="J130" i="7"/>
  <c r="K179" i="7"/>
  <c r="K184" i="7" s="1"/>
  <c r="G1020" i="7"/>
  <c r="H1700" i="7"/>
  <c r="G1725" i="7"/>
  <c r="I1760" i="7"/>
  <c r="I1809" i="7"/>
  <c r="I30" i="7"/>
  <c r="I64" i="7"/>
  <c r="J131" i="7"/>
  <c r="H184" i="7"/>
  <c r="K338" i="7"/>
  <c r="G338" i="7"/>
  <c r="J868" i="7"/>
  <c r="I1145" i="7"/>
  <c r="J1181" i="7"/>
  <c r="K1307" i="7"/>
  <c r="J1340" i="7"/>
  <c r="J1365" i="7"/>
  <c r="I1388" i="7"/>
  <c r="J1399" i="7"/>
  <c r="J1455" i="7"/>
  <c r="J1483" i="7"/>
  <c r="J1520" i="7"/>
  <c r="J1553" i="7"/>
  <c r="J1572" i="7"/>
  <c r="J1600" i="7"/>
  <c r="J1699" i="7"/>
  <c r="J12" i="7"/>
  <c r="H1653" i="7"/>
  <c r="G25" i="7"/>
  <c r="J73" i="7"/>
  <c r="I114" i="7"/>
  <c r="H142" i="7"/>
  <c r="J142" i="7" s="1"/>
  <c r="G258" i="7"/>
  <c r="I257" i="7"/>
  <c r="I295" i="7"/>
  <c r="J298" i="7"/>
  <c r="I508" i="7"/>
  <c r="J537" i="7"/>
  <c r="H804" i="7"/>
  <c r="J934" i="7"/>
  <c r="J1066" i="7"/>
  <c r="K1092" i="7"/>
  <c r="J1142" i="7"/>
  <c r="J1189" i="7"/>
  <c r="I1304" i="7"/>
  <c r="H1307" i="7"/>
  <c r="J1335" i="7"/>
  <c r="K1373" i="7"/>
  <c r="J1392" i="7"/>
  <c r="J1407" i="7"/>
  <c r="I1413" i="7"/>
  <c r="J1438" i="7"/>
  <c r="J1478" i="7"/>
  <c r="H1493" i="7"/>
  <c r="I1536" i="7"/>
  <c r="J1552" i="7"/>
  <c r="J1558" i="7"/>
  <c r="H1617" i="7"/>
  <c r="I1616" i="7"/>
  <c r="J1625" i="7"/>
  <c r="G1632" i="7"/>
  <c r="I1632" i="7" s="1"/>
  <c r="I1661" i="7"/>
  <c r="J1673" i="7"/>
  <c r="J1691" i="7"/>
  <c r="K1700" i="7"/>
  <c r="J1716" i="7"/>
  <c r="K1733" i="7"/>
  <c r="I1737" i="7"/>
  <c r="J1760" i="7"/>
  <c r="I1845" i="7"/>
  <c r="G167" i="7"/>
  <c r="I42" i="7"/>
  <c r="H86" i="7"/>
  <c r="J86" i="7" s="1"/>
  <c r="I101" i="7"/>
  <c r="J114" i="7"/>
  <c r="I183" i="7"/>
  <c r="J257" i="7"/>
  <c r="J295" i="7"/>
  <c r="J476" i="7"/>
  <c r="K538" i="7"/>
  <c r="J996" i="7"/>
  <c r="I1019" i="7"/>
  <c r="J1114" i="7"/>
  <c r="I1157" i="7"/>
  <c r="J1306" i="7"/>
  <c r="H1408" i="7"/>
  <c r="I1408" i="7" s="1"/>
  <c r="I1481" i="7"/>
  <c r="J1492" i="7"/>
  <c r="J1502" i="7"/>
  <c r="J1536" i="7"/>
  <c r="I1542" i="7"/>
  <c r="I1612" i="7"/>
  <c r="J1632" i="7"/>
  <c r="G1653" i="7"/>
  <c r="G1681" i="7"/>
  <c r="J1681" i="7" s="1"/>
  <c r="G1695" i="7"/>
  <c r="G1714" i="7"/>
  <c r="J1737" i="7"/>
  <c r="I1745" i="7"/>
  <c r="J1809" i="7"/>
  <c r="J1845" i="7"/>
  <c r="G538" i="7"/>
  <c r="G898" i="7"/>
  <c r="H1223" i="7"/>
  <c r="H1714" i="7"/>
  <c r="I1753" i="7"/>
  <c r="J1848" i="7"/>
  <c r="J11" i="7"/>
  <c r="I16" i="7"/>
  <c r="I22" i="7"/>
  <c r="H25" i="7"/>
  <c r="I47" i="7"/>
  <c r="J64" i="7"/>
  <c r="H74" i="7"/>
  <c r="J74" i="7" s="1"/>
  <c r="I91" i="7"/>
  <c r="I141" i="7"/>
  <c r="J166" i="7"/>
  <c r="I312" i="7"/>
  <c r="I460" i="7"/>
  <c r="J484" i="7"/>
  <c r="J499" i="7"/>
  <c r="I795" i="7"/>
  <c r="G875" i="7"/>
  <c r="I1036" i="7"/>
  <c r="I1110" i="7"/>
  <c r="I1135" i="7"/>
  <c r="J1145" i="7"/>
  <c r="I1198" i="7"/>
  <c r="J1207" i="7"/>
  <c r="J1211" i="7"/>
  <c r="H1393" i="7"/>
  <c r="J1402" i="7"/>
  <c r="G1414" i="7"/>
  <c r="I1461" i="7"/>
  <c r="J1470" i="7"/>
  <c r="I1483" i="7"/>
  <c r="J1561" i="7"/>
  <c r="H1573" i="7"/>
  <c r="J1573" i="7" s="1"/>
  <c r="J1576" i="7"/>
  <c r="I1620" i="7"/>
  <c r="I1652" i="7"/>
  <c r="H1665" i="7"/>
  <c r="I1694" i="7"/>
  <c r="J1753" i="7"/>
  <c r="H1794" i="7"/>
  <c r="J1794" i="7" s="1"/>
  <c r="H1807" i="7"/>
  <c r="J1807" i="7" s="1"/>
  <c r="H972" i="7"/>
  <c r="I24" i="7"/>
  <c r="J31" i="7"/>
  <c r="J162" i="7"/>
  <c r="H313" i="7"/>
  <c r="I313" i="7" s="1"/>
  <c r="I321" i="7"/>
  <c r="J460" i="7"/>
  <c r="I484" i="7"/>
  <c r="J522" i="7"/>
  <c r="I529" i="7"/>
  <c r="G804" i="7"/>
  <c r="I897" i="7"/>
  <c r="J1036" i="7"/>
  <c r="I1166" i="7"/>
  <c r="J1293" i="7"/>
  <c r="G1336" i="7"/>
  <c r="H1400" i="7"/>
  <c r="I1400" i="7" s="1"/>
  <c r="K1408" i="7"/>
  <c r="H1414" i="7"/>
  <c r="J1414" i="7" s="1"/>
  <c r="K1462" i="7"/>
  <c r="I1527" i="7"/>
  <c r="J1620" i="7"/>
  <c r="I1664" i="7"/>
  <c r="J1670" i="7"/>
  <c r="K1681" i="7"/>
  <c r="J1694" i="7"/>
  <c r="G1700" i="7"/>
  <c r="J1700" i="7" s="1"/>
  <c r="I1707" i="7"/>
  <c r="J1722" i="7"/>
  <c r="J1724" i="7"/>
  <c r="G1733" i="7"/>
  <c r="G1746" i="7"/>
  <c r="J1746" i="7" s="1"/>
  <c r="J1818" i="7"/>
  <c r="J1839" i="7"/>
  <c r="K1223" i="7"/>
  <c r="H1462" i="7"/>
  <c r="H98" i="7"/>
  <c r="J98" i="7" s="1"/>
  <c r="K875" i="7"/>
  <c r="J897" i="7"/>
  <c r="I1543" i="7"/>
  <c r="H1596" i="7"/>
  <c r="J1596" i="7" s="1"/>
  <c r="J1664" i="7"/>
  <c r="K1725" i="7"/>
  <c r="H1733" i="7"/>
  <c r="J85" i="7"/>
  <c r="I136" i="7"/>
  <c r="J321" i="7"/>
  <c r="J326" i="7"/>
  <c r="I514" i="7"/>
  <c r="J814" i="7"/>
  <c r="K972" i="7"/>
  <c r="G972" i="7"/>
  <c r="K1020" i="7"/>
  <c r="H1020" i="7"/>
  <c r="I1020" i="7" s="1"/>
  <c r="K1071" i="7"/>
  <c r="I1091" i="7"/>
  <c r="J1278" i="7"/>
  <c r="K1294" i="7"/>
  <c r="J1311" i="7"/>
  <c r="G1357" i="7"/>
  <c r="J1357" i="7" s="1"/>
  <c r="G1373" i="7"/>
  <c r="J1452" i="7"/>
  <c r="G1462" i="7"/>
  <c r="J1498" i="7"/>
  <c r="H1503" i="7"/>
  <c r="J1503" i="7" s="1"/>
  <c r="J1542" i="7"/>
  <c r="J1543" i="7" s="1"/>
  <c r="J1580" i="7"/>
  <c r="J1599" i="7"/>
  <c r="J1603" i="7"/>
  <c r="G1617" i="7"/>
  <c r="I1699" i="7"/>
  <c r="I1718" i="7"/>
  <c r="I1732" i="7"/>
  <c r="J1793" i="7"/>
  <c r="H1810" i="7"/>
  <c r="J1810" i="7" s="1"/>
  <c r="J1842" i="7"/>
  <c r="G1849" i="7"/>
  <c r="J77" i="7"/>
  <c r="I77" i="7"/>
  <c r="J92" i="7"/>
  <c r="I92" i="7"/>
  <c r="J193" i="7"/>
  <c r="I193" i="7"/>
  <c r="J69" i="7"/>
  <c r="I69" i="7"/>
  <c r="J102" i="7"/>
  <c r="K461" i="7"/>
  <c r="K804" i="7"/>
  <c r="I12" i="7"/>
  <c r="J16" i="7"/>
  <c r="I43" i="7"/>
  <c r="I11" i="7"/>
  <c r="I31" i="7"/>
  <c r="I45" i="7"/>
  <c r="I68" i="7"/>
  <c r="I76" i="7"/>
  <c r="J91" i="7"/>
  <c r="I131" i="7"/>
  <c r="H150" i="7"/>
  <c r="I192" i="7"/>
  <c r="I499" i="7"/>
  <c r="H538" i="7"/>
  <c r="J1439" i="7"/>
  <c r="I1439" i="7"/>
  <c r="J1537" i="7"/>
  <c r="I1537" i="7"/>
  <c r="I1738" i="7"/>
  <c r="J1738" i="7"/>
  <c r="J1786" i="7"/>
  <c r="I1786" i="7"/>
  <c r="J45" i="7"/>
  <c r="I52" i="7"/>
  <c r="J68" i="7"/>
  <c r="J76" i="7"/>
  <c r="J192" i="7"/>
  <c r="I337" i="7"/>
  <c r="G461" i="7"/>
  <c r="I470" i="7"/>
  <c r="I814" i="7"/>
  <c r="I971" i="7"/>
  <c r="J1768" i="7"/>
  <c r="I1768" i="7"/>
  <c r="H17" i="7"/>
  <c r="J97" i="7"/>
  <c r="J101" i="7"/>
  <c r="H258" i="7"/>
  <c r="J337" i="7"/>
  <c r="H461" i="7"/>
  <c r="I803" i="7"/>
  <c r="I824" i="7"/>
  <c r="I868" i="7"/>
  <c r="J971" i="7"/>
  <c r="I1348" i="7"/>
  <c r="J1348" i="7"/>
  <c r="I1569" i="7"/>
  <c r="J1569" i="7"/>
  <c r="J1754" i="7"/>
  <c r="I1754" i="7"/>
  <c r="G65" i="7"/>
  <c r="I119" i="7"/>
  <c r="I137" i="7"/>
  <c r="I149" i="7"/>
  <c r="I162" i="7"/>
  <c r="I476" i="7"/>
  <c r="I537" i="7"/>
  <c r="I850" i="7"/>
  <c r="J1004" i="7"/>
  <c r="K1493" i="7"/>
  <c r="I1514" i="7"/>
  <c r="J1514" i="7"/>
  <c r="J1577" i="7"/>
  <c r="I1577" i="7"/>
  <c r="J1621" i="7"/>
  <c r="I1621" i="7"/>
  <c r="I1840" i="7"/>
  <c r="J1840" i="7"/>
  <c r="I787" i="7"/>
  <c r="K868" i="7"/>
  <c r="K874" i="7" s="1"/>
  <c r="H875" i="7"/>
  <c r="I996" i="7"/>
  <c r="I1590" i="7"/>
  <c r="J1590" i="7"/>
  <c r="I1725" i="7"/>
  <c r="I298" i="7"/>
  <c r="I326" i="7"/>
  <c r="I863" i="7"/>
  <c r="I956" i="7"/>
  <c r="I1070" i="7"/>
  <c r="G1071" i="7"/>
  <c r="J1400" i="7"/>
  <c r="J1534" i="7"/>
  <c r="I1534" i="7"/>
  <c r="J1798" i="7"/>
  <c r="I1798" i="7"/>
  <c r="J1070" i="7"/>
  <c r="J1604" i="7"/>
  <c r="I1604" i="7"/>
  <c r="J1843" i="7"/>
  <c r="I1843" i="7"/>
  <c r="I1080" i="7"/>
  <c r="G1092" i="7"/>
  <c r="J1761" i="7"/>
  <c r="I1761" i="7"/>
  <c r="J1091" i="7"/>
  <c r="J1166" i="7"/>
  <c r="J1222" i="7"/>
  <c r="J1356" i="7"/>
  <c r="J1527" i="7"/>
  <c r="J1661" i="7"/>
  <c r="J1680" i="7"/>
  <c r="J1707" i="7"/>
  <c r="J1713" i="7"/>
  <c r="J1718" i="7"/>
  <c r="I1722" i="7"/>
  <c r="I1729" i="7"/>
  <c r="I1767" i="7"/>
  <c r="I1777" i="7"/>
  <c r="I1785" i="7"/>
  <c r="I1797" i="7"/>
  <c r="I1842" i="7"/>
  <c r="I1306" i="7"/>
  <c r="H1312" i="7"/>
  <c r="H1320" i="7"/>
  <c r="H1341" i="7"/>
  <c r="I1347" i="7"/>
  <c r="H1366" i="7"/>
  <c r="H1432" i="7"/>
  <c r="I1455" i="7"/>
  <c r="I1492" i="7"/>
  <c r="H1508" i="7"/>
  <c r="I1513" i="7"/>
  <c r="H1521" i="7"/>
  <c r="H1559" i="7"/>
  <c r="H1562" i="7"/>
  <c r="I1568" i="7"/>
  <c r="H1581" i="7"/>
  <c r="I1589" i="7"/>
  <c r="J1767" i="7"/>
  <c r="J1785" i="7"/>
  <c r="J1797" i="7"/>
  <c r="I1211" i="7"/>
  <c r="H1331" i="7"/>
  <c r="J1347" i="7"/>
  <c r="H1353" i="7"/>
  <c r="H1363" i="7"/>
  <c r="I1438" i="7"/>
  <c r="H1499" i="7"/>
  <c r="J1513" i="7"/>
  <c r="H1548" i="7"/>
  <c r="J1568" i="7"/>
  <c r="I1576" i="7"/>
  <c r="J1589" i="7"/>
  <c r="I1603" i="7"/>
  <c r="H1626" i="7"/>
  <c r="G1819" i="7"/>
  <c r="I1819" i="7" s="1"/>
  <c r="G1223" i="7"/>
  <c r="H1373" i="7"/>
  <c r="H1092" i="7"/>
  <c r="I1114" i="7"/>
  <c r="I1189" i="7"/>
  <c r="H1294" i="7"/>
  <c r="I1311" i="7"/>
  <c r="I1319" i="7"/>
  <c r="I1340" i="7"/>
  <c r="I1365" i="7"/>
  <c r="I1369" i="7"/>
  <c r="I1399" i="7"/>
  <c r="I1431" i="7"/>
  <c r="I1507" i="7"/>
  <c r="I1520" i="7"/>
  <c r="I1558" i="7"/>
  <c r="I1561" i="7"/>
  <c r="I1580" i="7"/>
  <c r="H1854" i="7"/>
  <c r="I1854" i="7" s="1"/>
  <c r="I1330" i="7"/>
  <c r="I1352" i="7"/>
  <c r="I1362" i="7"/>
  <c r="I1428" i="7"/>
  <c r="I1498" i="7"/>
  <c r="I1528" i="7"/>
  <c r="I1547" i="7"/>
  <c r="I1625" i="7"/>
  <c r="I1658" i="7"/>
  <c r="I1746" i="7"/>
  <c r="I1807" i="7"/>
  <c r="I1846" i="7"/>
  <c r="I1066" i="7"/>
  <c r="I1104" i="7"/>
  <c r="I1142" i="7"/>
  <c r="I1278" i="7"/>
  <c r="I1372" i="7"/>
  <c r="I1392" i="7"/>
  <c r="I1465" i="7"/>
  <c r="I1470" i="7"/>
  <c r="I1478" i="7"/>
  <c r="I1553" i="7"/>
  <c r="I1595" i="7"/>
  <c r="I1600" i="7"/>
  <c r="I1634" i="7"/>
  <c r="I1691" i="7"/>
  <c r="I1711" i="7"/>
  <c r="I1716" i="7"/>
  <c r="I1818" i="7"/>
  <c r="H1856" i="7" l="1"/>
  <c r="I184" i="7"/>
  <c r="I1719" i="7"/>
  <c r="I1462" i="7"/>
  <c r="I1596" i="7"/>
  <c r="K1856" i="7"/>
  <c r="I1681" i="7"/>
  <c r="I1573" i="7"/>
  <c r="J1725" i="7"/>
  <c r="J120" i="7"/>
  <c r="I142" i="7"/>
  <c r="I1586" i="7"/>
  <c r="I1307" i="7"/>
  <c r="J1223" i="7"/>
  <c r="I1708" i="7"/>
  <c r="J184" i="7"/>
  <c r="I1393" i="7"/>
  <c r="I120" i="7"/>
  <c r="I1849" i="7"/>
  <c r="I1493" i="7"/>
  <c r="J804" i="7"/>
  <c r="J1393" i="7"/>
  <c r="J898" i="7"/>
  <c r="J313" i="7"/>
  <c r="J1408" i="7"/>
  <c r="J1493" i="7"/>
  <c r="I1653" i="7"/>
  <c r="I338" i="7"/>
  <c r="J1695" i="7"/>
  <c r="J1674" i="7"/>
  <c r="J1307" i="7"/>
  <c r="J1719" i="7"/>
  <c r="I1810" i="7"/>
  <c r="J1071" i="7"/>
  <c r="I898" i="7"/>
  <c r="I81" i="7"/>
  <c r="I1665" i="7"/>
  <c r="J338" i="7"/>
  <c r="I1674" i="7"/>
  <c r="I1695" i="7"/>
  <c r="J1653" i="7"/>
  <c r="I972" i="7"/>
  <c r="I74" i="7"/>
  <c r="I167" i="7"/>
  <c r="J1733" i="7"/>
  <c r="J50" i="7"/>
  <c r="J167" i="7"/>
  <c r="J25" i="7"/>
  <c r="J1665" i="7"/>
  <c r="J1617" i="7"/>
  <c r="I25" i="7"/>
  <c r="I1700" i="7"/>
  <c r="I1414" i="7"/>
  <c r="J1020" i="7"/>
  <c r="I1336" i="7"/>
  <c r="J1714" i="7"/>
  <c r="I1733" i="7"/>
  <c r="I1617" i="7"/>
  <c r="I1357" i="7"/>
  <c r="I1714" i="7"/>
  <c r="I804" i="7"/>
  <c r="I50" i="7"/>
  <c r="I86" i="7"/>
  <c r="G1856" i="7"/>
  <c r="J65" i="7"/>
  <c r="I1794" i="7"/>
  <c r="I98" i="7"/>
  <c r="I65" i="7"/>
  <c r="J1336" i="7"/>
  <c r="J972" i="7"/>
  <c r="J1849" i="7"/>
  <c r="J1462" i="7"/>
  <c r="J1373" i="7"/>
  <c r="I1373" i="7"/>
  <c r="J1432" i="7"/>
  <c r="I1432" i="7"/>
  <c r="J1562" i="7"/>
  <c r="I1562" i="7"/>
  <c r="J1366" i="7"/>
  <c r="I1366" i="7"/>
  <c r="I1071" i="7"/>
  <c r="J258" i="7"/>
  <c r="I258" i="7"/>
  <c r="J1548" i="7"/>
  <c r="I1548" i="7"/>
  <c r="J1499" i="7"/>
  <c r="I1499" i="7"/>
  <c r="J1559" i="7"/>
  <c r="I1559" i="7"/>
  <c r="J1626" i="7"/>
  <c r="I1626" i="7"/>
  <c r="J1341" i="7"/>
  <c r="I1341" i="7"/>
  <c r="J1294" i="7"/>
  <c r="I1294" i="7"/>
  <c r="J1363" i="7"/>
  <c r="I1363" i="7"/>
  <c r="J1320" i="7"/>
  <c r="I1320" i="7"/>
  <c r="I1223" i="7"/>
  <c r="I17" i="7"/>
  <c r="J17" i="7"/>
  <c r="J1521" i="7"/>
  <c r="I1521" i="7"/>
  <c r="J538" i="7"/>
  <c r="I538" i="7"/>
  <c r="J1353" i="7"/>
  <c r="I1353" i="7"/>
  <c r="J1508" i="7"/>
  <c r="I1508" i="7"/>
  <c r="J1312" i="7"/>
  <c r="I1312" i="7"/>
  <c r="J1819" i="7"/>
  <c r="J875" i="7"/>
  <c r="I875" i="7"/>
  <c r="J1581" i="7"/>
  <c r="I1581" i="7"/>
  <c r="J1092" i="7"/>
  <c r="I1092" i="7"/>
  <c r="J1331" i="7"/>
  <c r="I1331" i="7"/>
  <c r="J461" i="7"/>
  <c r="I461" i="7"/>
  <c r="J150" i="7"/>
  <c r="I150" i="7"/>
  <c r="F704" i="2"/>
  <c r="F705" i="2"/>
  <c r="F706" i="2"/>
  <c r="F707" i="2"/>
  <c r="F703" i="2"/>
  <c r="F701" i="2"/>
  <c r="F697" i="2"/>
  <c r="G701" i="2"/>
  <c r="G703" i="2"/>
  <c r="G704" i="2"/>
  <c r="G706" i="2"/>
  <c r="G707" i="2"/>
  <c r="G697" i="2"/>
  <c r="J1856" i="7" l="1"/>
  <c r="F712" i="2"/>
  <c r="G712" i="2"/>
  <c r="G829" i="2" l="1"/>
  <c r="F829" i="2"/>
  <c r="G812" i="2"/>
  <c r="F812" i="2"/>
  <c r="G785" i="2"/>
  <c r="F786" i="2"/>
  <c r="G786" i="2"/>
  <c r="G766" i="2"/>
  <c r="F766" i="2"/>
  <c r="G769" i="2" l="1"/>
  <c r="F769" i="2"/>
  <c r="G906" i="2" l="1"/>
  <c r="F876" i="2" l="1"/>
  <c r="G876" i="2"/>
  <c r="F874" i="2"/>
  <c r="G874" i="2"/>
  <c r="D898" i="2"/>
  <c r="G728" i="2"/>
  <c r="F728" i="2"/>
  <c r="G720" i="2"/>
  <c r="F720" i="2"/>
  <c r="E233" i="2" l="1"/>
  <c r="D233" i="2"/>
  <c r="G232" i="2"/>
  <c r="F232" i="2"/>
  <c r="G231" i="2"/>
  <c r="F231" i="2"/>
  <c r="E566" i="2" l="1"/>
  <c r="D566" i="2"/>
  <c r="D550" i="2" l="1"/>
  <c r="E550" i="2"/>
  <c r="E355" i="2" l="1"/>
  <c r="D355" i="2"/>
  <c r="G352" i="2"/>
  <c r="G353" i="2"/>
  <c r="G354" i="2"/>
  <c r="G349" i="2"/>
  <c r="G347" i="2"/>
  <c r="F347" i="2"/>
  <c r="F349" i="2"/>
  <c r="F352" i="2"/>
  <c r="F353" i="2"/>
  <c r="F354" i="2"/>
  <c r="G345" i="2"/>
  <c r="F345" i="2"/>
  <c r="F342" i="2"/>
  <c r="G342" i="2"/>
  <c r="F473" i="2" l="1"/>
  <c r="F468" i="2"/>
  <c r="F396" i="2"/>
  <c r="F395" i="2"/>
  <c r="F393" i="2"/>
  <c r="F392" i="2"/>
  <c r="E186" i="2"/>
  <c r="D186" i="2"/>
  <c r="G925" i="2" l="1"/>
  <c r="G926" i="2"/>
  <c r="G927" i="2"/>
  <c r="G928" i="2"/>
  <c r="G929" i="2"/>
  <c r="G930" i="2"/>
  <c r="G931" i="2"/>
  <c r="G932" i="2"/>
  <c r="G933" i="2"/>
  <c r="G934" i="2"/>
  <c r="G922" i="2"/>
  <c r="G747" i="2"/>
  <c r="G748" i="2"/>
  <c r="G749" i="2"/>
  <c r="G750" i="2"/>
  <c r="G751" i="2"/>
  <c r="G752" i="2"/>
  <c r="G753" i="2"/>
  <c r="G755" i="2"/>
  <c r="G146" i="2"/>
  <c r="G147" i="2"/>
  <c r="G148" i="2"/>
  <c r="G149" i="2"/>
  <c r="G136" i="2"/>
  <c r="G647" i="2"/>
  <c r="G613" i="2"/>
  <c r="G614" i="2"/>
  <c r="G615" i="2"/>
  <c r="G616" i="2"/>
  <c r="G610" i="2"/>
  <c r="G611" i="2"/>
  <c r="G111" i="2" l="1"/>
  <c r="F111" i="2"/>
  <c r="F99" i="2"/>
  <c r="G99" i="2"/>
  <c r="F33" i="2" l="1"/>
  <c r="G33" i="2"/>
  <c r="F41" i="2" l="1"/>
  <c r="E60" i="2"/>
  <c r="G41" i="2"/>
  <c r="G222" i="2" l="1"/>
  <c r="F222" i="2"/>
  <c r="E944" i="2" l="1"/>
  <c r="D944" i="2"/>
  <c r="G944" i="2" l="1"/>
  <c r="G72" i="2" l="1"/>
  <c r="G76" i="2" s="1"/>
  <c r="F72" i="2"/>
  <c r="E76" i="2"/>
  <c r="D76" i="2"/>
  <c r="E68" i="2" l="1"/>
  <c r="D68" i="2"/>
  <c r="E70" i="2"/>
  <c r="D70" i="2"/>
  <c r="F68" i="2" l="1"/>
  <c r="G69" i="2"/>
  <c r="F69" i="2"/>
  <c r="G67" i="2" l="1"/>
  <c r="F67" i="2"/>
  <c r="G66" i="2"/>
  <c r="F66" i="2"/>
  <c r="D20" i="2" l="1"/>
  <c r="G943" i="2" l="1"/>
  <c r="G924" i="2"/>
  <c r="G923" i="2"/>
  <c r="G921" i="2"/>
  <c r="G918" i="2"/>
  <c r="G917" i="2"/>
  <c r="G916" i="2"/>
  <c r="G915" i="2"/>
  <c r="G914" i="2"/>
  <c r="G913" i="2"/>
  <c r="G911" i="2"/>
  <c r="G909" i="2"/>
  <c r="G904" i="2"/>
  <c r="G903" i="2"/>
  <c r="G902" i="2"/>
  <c r="G901" i="2"/>
  <c r="G900" i="2"/>
  <c r="G897" i="2"/>
  <c r="G896" i="2"/>
  <c r="G890" i="2"/>
  <c r="G888" i="2"/>
  <c r="G885" i="2"/>
  <c r="G883" i="2"/>
  <c r="G882" i="2"/>
  <c r="G880" i="2"/>
  <c r="G879" i="2"/>
  <c r="G873" i="2"/>
  <c r="G871" i="2"/>
  <c r="G870" i="2"/>
  <c r="G868" i="2"/>
  <c r="G833" i="2"/>
  <c r="G827" i="2"/>
  <c r="G826" i="2"/>
  <c r="G824" i="2"/>
  <c r="G822" i="2"/>
  <c r="G821" i="2"/>
  <c r="G819" i="2"/>
  <c r="G818" i="2"/>
  <c r="G817" i="2"/>
  <c r="G815" i="2"/>
  <c r="G809" i="2"/>
  <c r="G807" i="2"/>
  <c r="G804" i="2"/>
  <c r="G802" i="2"/>
  <c r="G797" i="2"/>
  <c r="G794" i="2"/>
  <c r="G792" i="2"/>
  <c r="G788" i="2"/>
  <c r="G784" i="2"/>
  <c r="G783" i="2"/>
  <c r="G781" i="2"/>
  <c r="G780" i="2"/>
  <c r="G778" i="2"/>
  <c r="G777" i="2"/>
  <c r="G776" i="2"/>
  <c r="G774" i="2"/>
  <c r="G773" i="2"/>
  <c r="G772" i="2"/>
  <c r="G770" i="2"/>
  <c r="G764" i="2"/>
  <c r="G761" i="2"/>
  <c r="G759" i="2"/>
  <c r="G756" i="2"/>
  <c r="G746" i="2"/>
  <c r="G743" i="2"/>
  <c r="G742" i="2"/>
  <c r="G741" i="2"/>
  <c r="G740" i="2"/>
  <c r="G739" i="2"/>
  <c r="G738" i="2"/>
  <c r="G737" i="2"/>
  <c r="G736" i="2"/>
  <c r="G735" i="2"/>
  <c r="G731" i="2"/>
  <c r="G719" i="2"/>
  <c r="G716" i="2"/>
  <c r="G715" i="2"/>
  <c r="G714" i="2"/>
  <c r="G691" i="2"/>
  <c r="G686" i="2"/>
  <c r="G681" i="2"/>
  <c r="G680" i="2"/>
  <c r="G679" i="2"/>
  <c r="G678" i="2"/>
  <c r="G677" i="2"/>
  <c r="G676" i="2"/>
  <c r="G659" i="2"/>
  <c r="G657" i="2"/>
  <c r="G656" i="2"/>
  <c r="G655" i="2"/>
  <c r="G654" i="2"/>
  <c r="G648" i="2"/>
  <c r="G646" i="2"/>
  <c r="G645" i="2"/>
  <c r="G644" i="2"/>
  <c r="G643" i="2"/>
  <c r="G642" i="2"/>
  <c r="G637" i="2"/>
  <c r="G636" i="2"/>
  <c r="G635" i="2"/>
  <c r="G634" i="2"/>
  <c r="G621" i="2"/>
  <c r="G619" i="2"/>
  <c r="G612" i="2"/>
  <c r="G609" i="2"/>
  <c r="G608" i="2"/>
  <c r="G607" i="2"/>
  <c r="G606" i="2"/>
  <c r="G604" i="2"/>
  <c r="G603" i="2"/>
  <c r="G602" i="2"/>
  <c r="G600" i="2"/>
  <c r="G599" i="2"/>
  <c r="G598" i="2"/>
  <c r="G597" i="2"/>
  <c r="G596" i="2"/>
  <c r="G595" i="2"/>
  <c r="G594" i="2"/>
  <c r="G593" i="2"/>
  <c r="G592" i="2"/>
  <c r="G591" i="2"/>
  <c r="G590" i="2"/>
  <c r="G589" i="2"/>
  <c r="G588" i="2"/>
  <c r="G587" i="2"/>
  <c r="G584" i="2"/>
  <c r="G583" i="2"/>
  <c r="G581" i="2"/>
  <c r="G579" i="2"/>
  <c r="G576" i="2"/>
  <c r="G575" i="2"/>
  <c r="G574" i="2"/>
  <c r="G573" i="2"/>
  <c r="G568" i="2"/>
  <c r="G541" i="2"/>
  <c r="G539" i="2"/>
  <c r="G538" i="2"/>
  <c r="G535" i="2"/>
  <c r="G533" i="2"/>
  <c r="G532" i="2"/>
  <c r="G523" i="2"/>
  <c r="G522" i="2"/>
  <c r="G521" i="2"/>
  <c r="G517" i="2"/>
  <c r="G514" i="2"/>
  <c r="G513" i="2"/>
  <c r="G511" i="2"/>
  <c r="G510" i="2"/>
  <c r="G504" i="2"/>
  <c r="G501" i="2"/>
  <c r="G497" i="2"/>
  <c r="G494" i="2"/>
  <c r="G490" i="2"/>
  <c r="G488" i="2"/>
  <c r="G483" i="2"/>
  <c r="G481" i="2"/>
  <c r="G480" i="2"/>
  <c r="G476" i="2"/>
  <c r="G473" i="2"/>
  <c r="G468" i="2"/>
  <c r="G396" i="2"/>
  <c r="G395" i="2"/>
  <c r="G393" i="2"/>
  <c r="G392" i="2"/>
  <c r="G391" i="2"/>
  <c r="G390" i="2"/>
  <c r="G388" i="2"/>
  <c r="G372" i="2"/>
  <c r="G357" i="2"/>
  <c r="G338" i="2"/>
  <c r="G334" i="2"/>
  <c r="G324" i="2"/>
  <c r="G323" i="2"/>
  <c r="G321" i="2"/>
  <c r="G320" i="2"/>
  <c r="G319" i="2"/>
  <c r="G318" i="2"/>
  <c r="G317" i="2"/>
  <c r="G313" i="2"/>
  <c r="G309" i="2"/>
  <c r="G307" i="2"/>
  <c r="G306" i="2"/>
  <c r="G303" i="2"/>
  <c r="G302" i="2"/>
  <c r="G296" i="2"/>
  <c r="G295" i="2"/>
  <c r="G294" i="2"/>
  <c r="G293" i="2"/>
  <c r="G292" i="2"/>
  <c r="G289" i="2"/>
  <c r="G286" i="2"/>
  <c r="G284" i="2"/>
  <c r="G283" i="2"/>
  <c r="G277" i="2"/>
  <c r="G276" i="2"/>
  <c r="G275" i="2"/>
  <c r="G235" i="2"/>
  <c r="G230" i="2"/>
  <c r="G229" i="2"/>
  <c r="G228" i="2"/>
  <c r="G223" i="2"/>
  <c r="G221" i="2"/>
  <c r="G219" i="2"/>
  <c r="G218" i="2"/>
  <c r="G217" i="2"/>
  <c r="G214" i="2"/>
  <c r="G213" i="2"/>
  <c r="G212" i="2"/>
  <c r="G211" i="2"/>
  <c r="G210" i="2"/>
  <c r="G205" i="2"/>
  <c r="G202" i="2"/>
  <c r="G201" i="2"/>
  <c r="G199" i="2"/>
  <c r="G198" i="2"/>
  <c r="G196" i="2"/>
  <c r="G193" i="2"/>
  <c r="G187" i="2"/>
  <c r="G185" i="2"/>
  <c r="G184" i="2"/>
  <c r="G183" i="2"/>
  <c r="G177" i="2"/>
  <c r="G176" i="2"/>
  <c r="G174" i="2"/>
  <c r="G173" i="2"/>
  <c r="G171" i="2"/>
  <c r="G170" i="2"/>
  <c r="G168" i="2"/>
  <c r="G167" i="2"/>
  <c r="G165" i="2"/>
  <c r="G156" i="2"/>
  <c r="G145" i="2"/>
  <c r="G144" i="2"/>
  <c r="G138" i="2"/>
  <c r="G129" i="2"/>
  <c r="G128" i="2"/>
  <c r="G118" i="2"/>
  <c r="G115" i="2"/>
  <c r="G114" i="2"/>
  <c r="G102" i="2"/>
  <c r="G100" i="2"/>
  <c r="G98" i="2"/>
  <c r="G97" i="2"/>
  <c r="G95" i="2"/>
  <c r="G78" i="2"/>
  <c r="G62" i="2"/>
  <c r="G68" i="2" s="1"/>
  <c r="G38" i="2"/>
  <c r="G35" i="2"/>
  <c r="G34" i="2"/>
  <c r="G26" i="2"/>
  <c r="G22" i="2"/>
  <c r="G18" i="2"/>
  <c r="G12" i="2"/>
  <c r="F943" i="2"/>
  <c r="F924" i="2"/>
  <c r="F923" i="2"/>
  <c r="F921" i="2"/>
  <c r="F918" i="2"/>
  <c r="F917" i="2"/>
  <c r="F916" i="2"/>
  <c r="F915" i="2"/>
  <c r="F914" i="2"/>
  <c r="F913" i="2"/>
  <c r="F912" i="2"/>
  <c r="F911" i="2"/>
  <c r="F909" i="2"/>
  <c r="F906" i="2"/>
  <c r="F904" i="2"/>
  <c r="F903" i="2"/>
  <c r="F902" i="2"/>
  <c r="F901" i="2"/>
  <c r="F900" i="2"/>
  <c r="F897" i="2"/>
  <c r="F896" i="2"/>
  <c r="F895" i="2"/>
  <c r="F894" i="2"/>
  <c r="F891" i="2"/>
  <c r="F890" i="2"/>
  <c r="F888" i="2"/>
  <c r="F885" i="2"/>
  <c r="F883" i="2"/>
  <c r="F882" i="2"/>
  <c r="F881" i="2"/>
  <c r="F880" i="2"/>
  <c r="F879" i="2"/>
  <c r="F873" i="2"/>
  <c r="F872" i="2"/>
  <c r="F871" i="2"/>
  <c r="F870" i="2"/>
  <c r="F868" i="2"/>
  <c r="F867" i="2"/>
  <c r="F865"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0" i="2"/>
  <c r="F827" i="2"/>
  <c r="F826" i="2"/>
  <c r="F824" i="2"/>
  <c r="F822" i="2"/>
  <c r="F821" i="2"/>
  <c r="F819" i="2"/>
  <c r="F818" i="2"/>
  <c r="F817" i="2"/>
  <c r="F815" i="2"/>
  <c r="F813" i="2"/>
  <c r="F810" i="2"/>
  <c r="F809" i="2"/>
  <c r="F807" i="2"/>
  <c r="F804" i="2"/>
  <c r="F802" i="2"/>
  <c r="F797" i="2"/>
  <c r="F796" i="2"/>
  <c r="F794" i="2"/>
  <c r="F792" i="2"/>
  <c r="F788" i="2"/>
  <c r="F785" i="2"/>
  <c r="F784" i="2"/>
  <c r="F783" i="2"/>
  <c r="F781" i="2"/>
  <c r="F780" i="2"/>
  <c r="F778" i="2"/>
  <c r="F777" i="2"/>
  <c r="F776" i="2"/>
  <c r="F774" i="2"/>
  <c r="F773" i="2"/>
  <c r="F772" i="2"/>
  <c r="F770" i="2"/>
  <c r="F765" i="2"/>
  <c r="F764" i="2"/>
  <c r="F761" i="2"/>
  <c r="F760" i="2"/>
  <c r="F759" i="2"/>
  <c r="F756" i="2"/>
  <c r="F753" i="2"/>
  <c r="F752" i="2"/>
  <c r="F751" i="2"/>
  <c r="F750" i="2"/>
  <c r="F749" i="2"/>
  <c r="F748" i="2"/>
  <c r="F747" i="2"/>
  <c r="F746" i="2"/>
  <c r="F743" i="2"/>
  <c r="F742" i="2"/>
  <c r="F741" i="2"/>
  <c r="F740" i="2"/>
  <c r="F739" i="2"/>
  <c r="F738" i="2"/>
  <c r="F737" i="2"/>
  <c r="F736" i="2"/>
  <c r="F735" i="2"/>
  <c r="F731" i="2"/>
  <c r="F719" i="2"/>
  <c r="F716" i="2"/>
  <c r="F715" i="2"/>
  <c r="F714" i="2"/>
  <c r="F692" i="2"/>
  <c r="F691" i="2"/>
  <c r="F686" i="2"/>
  <c r="F681" i="2"/>
  <c r="F680" i="2"/>
  <c r="F679" i="2"/>
  <c r="F678" i="2"/>
  <c r="F677" i="2"/>
  <c r="F676" i="2"/>
  <c r="F675" i="2"/>
  <c r="F674" i="2"/>
  <c r="F673" i="2"/>
  <c r="F672" i="2"/>
  <c r="F671" i="2"/>
  <c r="F670" i="2"/>
  <c r="F660" i="2"/>
  <c r="F659" i="2"/>
  <c r="F657" i="2"/>
  <c r="F656" i="2"/>
  <c r="F655" i="2"/>
  <c r="F654" i="2"/>
  <c r="F648" i="2"/>
  <c r="F646" i="2"/>
  <c r="F645" i="2"/>
  <c r="F644" i="2"/>
  <c r="F643" i="2"/>
  <c r="F642" i="2"/>
  <c r="F637" i="2"/>
  <c r="F636" i="2"/>
  <c r="F635" i="2"/>
  <c r="F634" i="2"/>
  <c r="F621" i="2"/>
  <c r="F619" i="2"/>
  <c r="F612" i="2"/>
  <c r="F609" i="2"/>
  <c r="F608" i="2"/>
  <c r="F607" i="2"/>
  <c r="F606" i="2"/>
  <c r="F605" i="2"/>
  <c r="F604" i="2"/>
  <c r="F603" i="2"/>
  <c r="F602" i="2"/>
  <c r="F600" i="2"/>
  <c r="F599" i="2"/>
  <c r="F598" i="2"/>
  <c r="F597" i="2"/>
  <c r="F596" i="2"/>
  <c r="F595" i="2"/>
  <c r="F594" i="2"/>
  <c r="F593" i="2"/>
  <c r="F592" i="2"/>
  <c r="F591" i="2"/>
  <c r="F590" i="2"/>
  <c r="F589" i="2"/>
  <c r="F588" i="2"/>
  <c r="F587" i="2"/>
  <c r="F584" i="2"/>
  <c r="F583" i="2"/>
  <c r="F581" i="2"/>
  <c r="F579" i="2"/>
  <c r="F576" i="2"/>
  <c r="F575" i="2"/>
  <c r="F574" i="2"/>
  <c r="F573" i="2"/>
  <c r="F572" i="2"/>
  <c r="F568" i="2"/>
  <c r="F541" i="2"/>
  <c r="F539" i="2"/>
  <c r="F538" i="2"/>
  <c r="F535" i="2"/>
  <c r="F533" i="2"/>
  <c r="F532" i="2"/>
  <c r="F523" i="2"/>
  <c r="F522" i="2"/>
  <c r="F521" i="2"/>
  <c r="F517" i="2"/>
  <c r="F514" i="2"/>
  <c r="F513" i="2"/>
  <c r="F511" i="2"/>
  <c r="F510" i="2"/>
  <c r="F509" i="2"/>
  <c r="F504" i="2"/>
  <c r="F501" i="2"/>
  <c r="F497" i="2"/>
  <c r="F494" i="2"/>
  <c r="F490" i="2"/>
  <c r="F488" i="2"/>
  <c r="F483" i="2"/>
  <c r="F481" i="2"/>
  <c r="F480" i="2"/>
  <c r="F476" i="2"/>
  <c r="F391" i="2"/>
  <c r="F390" i="2"/>
  <c r="F388" i="2"/>
  <c r="F372" i="2"/>
  <c r="F357" i="2"/>
  <c r="F339" i="2"/>
  <c r="F338" i="2"/>
  <c r="F334" i="2"/>
  <c r="F325" i="2"/>
  <c r="F323" i="2"/>
  <c r="F321" i="2"/>
  <c r="F320" i="2"/>
  <c r="F319" i="2"/>
  <c r="F318" i="2"/>
  <c r="F317" i="2"/>
  <c r="F313" i="2"/>
  <c r="F309" i="2"/>
  <c r="F307" i="2"/>
  <c r="F306" i="2"/>
  <c r="F303" i="2"/>
  <c r="F302" i="2"/>
  <c r="F297" i="2"/>
  <c r="F296" i="2"/>
  <c r="F295" i="2"/>
  <c r="F294" i="2"/>
  <c r="F293" i="2"/>
  <c r="F292" i="2"/>
  <c r="F289" i="2"/>
  <c r="F286" i="2"/>
  <c r="F284" i="2"/>
  <c r="F283" i="2"/>
  <c r="F279" i="2"/>
  <c r="F277" i="2"/>
  <c r="F276" i="2"/>
  <c r="F275" i="2"/>
  <c r="F273" i="2"/>
  <c r="F235" i="2"/>
  <c r="F230" i="2"/>
  <c r="F229" i="2"/>
  <c r="F228" i="2"/>
  <c r="F223" i="2"/>
  <c r="F221" i="2"/>
  <c r="F219" i="2"/>
  <c r="F218" i="2"/>
  <c r="F217" i="2"/>
  <c r="F214" i="2"/>
  <c r="F213" i="2"/>
  <c r="F212" i="2"/>
  <c r="F211" i="2"/>
  <c r="F210" i="2"/>
  <c r="F209" i="2"/>
  <c r="F205" i="2"/>
  <c r="F202" i="2"/>
  <c r="F201" i="2"/>
  <c r="F199" i="2"/>
  <c r="F198" i="2"/>
  <c r="F196" i="2"/>
  <c r="F193" i="2"/>
  <c r="F187" i="2"/>
  <c r="F185" i="2"/>
  <c r="F184" i="2"/>
  <c r="F183" i="2"/>
  <c r="F177" i="2"/>
  <c r="F176" i="2"/>
  <c r="F174" i="2"/>
  <c r="F173" i="2"/>
  <c r="F171" i="2"/>
  <c r="F170" i="2"/>
  <c r="F168" i="2"/>
  <c r="F167" i="2"/>
  <c r="F165" i="2"/>
  <c r="F156" i="2"/>
  <c r="F149" i="2"/>
  <c r="F147" i="2"/>
  <c r="F146" i="2"/>
  <c r="F145" i="2"/>
  <c r="F144" i="2"/>
  <c r="F138" i="2"/>
  <c r="F136" i="2"/>
  <c r="F129" i="2"/>
  <c r="F128" i="2"/>
  <c r="F118" i="2"/>
  <c r="F115" i="2"/>
  <c r="F114" i="2"/>
  <c r="F102" i="2"/>
  <c r="F100" i="2"/>
  <c r="F98" i="2"/>
  <c r="F97" i="2"/>
  <c r="F95" i="2"/>
  <c r="F78" i="2"/>
  <c r="F62" i="2"/>
  <c r="F38" i="2"/>
  <c r="F35" i="2"/>
  <c r="F26" i="2"/>
  <c r="F22" i="2"/>
  <c r="F18" i="2"/>
  <c r="F12" i="2"/>
  <c r="E816" i="2"/>
  <c r="D816" i="2"/>
  <c r="E793" i="2"/>
  <c r="D793" i="2"/>
  <c r="E910" i="2"/>
  <c r="D60" i="2"/>
  <c r="E20" i="2"/>
  <c r="E16" i="2"/>
  <c r="D16" i="2"/>
  <c r="E941" i="2"/>
  <c r="D941" i="2"/>
  <c r="E919" i="2"/>
  <c r="D919" i="2"/>
  <c r="D910" i="2"/>
  <c r="E907" i="2"/>
  <c r="D907" i="2"/>
  <c r="E898" i="2"/>
  <c r="E831" i="2"/>
  <c r="D831" i="2"/>
  <c r="E820" i="2"/>
  <c r="D820" i="2"/>
  <c r="E814" i="2"/>
  <c r="D814" i="2"/>
  <c r="E808" i="2"/>
  <c r="D808" i="2"/>
  <c r="E803" i="2"/>
  <c r="D803" i="2"/>
  <c r="E782" i="2"/>
  <c r="D782" i="2"/>
  <c r="E775" i="2"/>
  <c r="D775" i="2"/>
  <c r="E771" i="2"/>
  <c r="D771" i="2"/>
  <c r="E757" i="2"/>
  <c r="D757" i="2"/>
  <c r="E744" i="2"/>
  <c r="D744" i="2"/>
  <c r="E696" i="2"/>
  <c r="D696" i="2"/>
  <c r="E652" i="2"/>
  <c r="D652" i="2"/>
  <c r="E641" i="2"/>
  <c r="D641" i="2"/>
  <c r="E620" i="2"/>
  <c r="D620" i="2"/>
  <c r="E489" i="2"/>
  <c r="D489" i="2"/>
  <c r="E474" i="2"/>
  <c r="D474" i="2"/>
  <c r="E370" i="2"/>
  <c r="D370" i="2"/>
  <c r="E154" i="2"/>
  <c r="D154" i="2"/>
  <c r="E36" i="2"/>
  <c r="D36" i="2"/>
  <c r="E24" i="2"/>
  <c r="D24" i="2"/>
  <c r="D585" i="2"/>
  <c r="E585" i="2"/>
  <c r="G696" i="2" l="1"/>
  <c r="G137" i="2"/>
  <c r="F620" i="2"/>
  <c r="G652" i="2"/>
  <c r="G730" i="2"/>
  <c r="G216" i="2"/>
  <c r="G341" i="2"/>
  <c r="G489" i="2"/>
  <c r="F941" i="2"/>
  <c r="G585" i="2"/>
  <c r="F543" i="2"/>
  <c r="G744" i="2"/>
  <c r="G814" i="2"/>
  <c r="G816" i="2"/>
  <c r="F137" i="2"/>
  <c r="F820" i="2"/>
  <c r="F831" i="2"/>
  <c r="G690" i="2"/>
  <c r="G941" i="2"/>
  <c r="G757" i="2"/>
  <c r="G898" i="2"/>
  <c r="F489" i="2"/>
  <c r="F36" i="2"/>
  <c r="F76" i="2"/>
  <c r="F730" i="2"/>
  <c r="F944" i="2"/>
  <c r="G20" i="2"/>
  <c r="F216" i="2"/>
  <c r="F803" i="2"/>
  <c r="F16" i="2"/>
  <c r="F370" i="2"/>
  <c r="F814" i="2"/>
  <c r="F585" i="2"/>
  <c r="F898" i="2"/>
  <c r="G370" i="2"/>
  <c r="G60" i="2"/>
  <c r="G474" i="2"/>
  <c r="F20" i="2"/>
  <c r="F907" i="2"/>
  <c r="F816" i="2"/>
  <c r="G24" i="2"/>
  <c r="F474" i="2"/>
  <c r="F60" i="2"/>
  <c r="F744" i="2"/>
  <c r="F757" i="2"/>
  <c r="G16" i="2"/>
  <c r="F341" i="2"/>
  <c r="G620" i="2"/>
  <c r="F652" i="2"/>
  <c r="F70" i="2"/>
  <c r="F24" i="2"/>
  <c r="G503" i="2"/>
  <c r="G831" i="2"/>
  <c r="G36" i="2"/>
  <c r="F503" i="2"/>
  <c r="G820" i="2"/>
  <c r="G910" i="2"/>
  <c r="F910" i="2"/>
  <c r="F793" i="2"/>
  <c r="G793" i="2"/>
  <c r="F154" i="2"/>
  <c r="G154" i="2"/>
  <c r="G233" i="2"/>
  <c r="F233" i="2"/>
  <c r="F641" i="2"/>
  <c r="G641" i="2"/>
  <c r="F771" i="2"/>
  <c r="G771" i="2"/>
  <c r="F775" i="2"/>
  <c r="G775" i="2"/>
  <c r="F782" i="2"/>
  <c r="G782" i="2"/>
  <c r="F808" i="2"/>
  <c r="G808" i="2"/>
  <c r="G355" i="2"/>
  <c r="F355" i="2"/>
  <c r="F696" i="2"/>
  <c r="G907" i="2"/>
  <c r="G70" i="2"/>
  <c r="G526" i="2"/>
  <c r="F526" i="2"/>
  <c r="F919" i="2"/>
  <c r="G919" i="2"/>
  <c r="G803" i="2"/>
  <c r="G550" i="2" l="1"/>
  <c r="G566" i="2"/>
  <c r="F550" i="2"/>
  <c r="G192" i="2" l="1"/>
  <c r="F192" i="2"/>
  <c r="F566" i="2"/>
  <c r="F186" i="2"/>
  <c r="G186" i="2"/>
  <c r="F203" i="2" l="1"/>
  <c r="G203" i="2"/>
</calcChain>
</file>

<file path=xl/sharedStrings.xml><?xml version="1.0" encoding="utf-8"?>
<sst xmlns="http://schemas.openxmlformats.org/spreadsheetml/2006/main" count="11752" uniqueCount="2273">
  <si>
    <t>Programos kodas</t>
  </si>
  <si>
    <t>Planas su leistinais patikslinimais</t>
  </si>
  <si>
    <t>Vykdymas</t>
  </si>
  <si>
    <t xml:space="preserve">Nuokrypis  (5-4)                  </t>
  </si>
  <si>
    <t>Patikslinto plano vykdymas, proc.</t>
  </si>
  <si>
    <t>01.001</t>
  </si>
  <si>
    <t>Lietuvos Respublikos Prezidento kanceliarija</t>
  </si>
  <si>
    <t>1. 1.1.1. 1</t>
  </si>
  <si>
    <t>2.8.</t>
  </si>
  <si>
    <t>2.4.</t>
  </si>
  <si>
    <t>1. 4.1.1. 1</t>
  </si>
  <si>
    <t>Iš viso pagal programą:</t>
  </si>
  <si>
    <t>Iš viso pagal programas:</t>
  </si>
  <si>
    <t>0002</t>
  </si>
  <si>
    <t>01.002</t>
  </si>
  <si>
    <t>Lietuvos Respublikos Seimo kanceliarija</t>
  </si>
  <si>
    <t>Lietuvos Respublikos Seimo ir Seimo kanceliarijos veiklos užtikrinimas</t>
  </si>
  <si>
    <t>2.1.</t>
  </si>
  <si>
    <t>1. 5.1.1. 1</t>
  </si>
  <si>
    <t>01.005</t>
  </si>
  <si>
    <t>Valstybinė lietuvių kalbos komisija</t>
  </si>
  <si>
    <t>02.001</t>
  </si>
  <si>
    <t>Valstybinės kalbos vartojimas, norminimas ir sklaida</t>
  </si>
  <si>
    <t>Lietuvos Respublikos konkurencijos taryba</t>
  </si>
  <si>
    <t>1. 2.2.7. 2</t>
  </si>
  <si>
    <t>1. 3.2.7. 2</t>
  </si>
  <si>
    <t>1.1.</t>
  </si>
  <si>
    <t>Lietuvos Respublikos akademinės etikos ir procedūrų kontrolieriaus tarnyba</t>
  </si>
  <si>
    <t>Vyriausioji tarnybinės etikos komisija</t>
  </si>
  <si>
    <t>Žurnalistų etikos inspektoriaus tarnyba</t>
  </si>
  <si>
    <t>1. 2.2.7. 1</t>
  </si>
  <si>
    <t>Lietuvos radijo ir televizijos komisija</t>
  </si>
  <si>
    <t>1. 4.2.1. 1</t>
  </si>
  <si>
    <t>Nacionalinė sveikatos taryba</t>
  </si>
  <si>
    <t>Vaiko teisių apsaugos kontrolieriaus įstaiga</t>
  </si>
  <si>
    <t>Vaiko teisių ir jo teisėtų interesų apsauga ir gynimas</t>
  </si>
  <si>
    <t>Lietuvos Respublikos valstybinė kultūros paveldo komisija</t>
  </si>
  <si>
    <t>04.001</t>
  </si>
  <si>
    <t>0008</t>
  </si>
  <si>
    <t>Lietuvos Respublikos Vyriausybės kanceliarija</t>
  </si>
  <si>
    <t>Efektyvus sprendimų priėmimas, veiklos ir pokyčių valdymas</t>
  </si>
  <si>
    <t>Valstybinė atominės energetikos saugos inspekcija</t>
  </si>
  <si>
    <t>Branduolinės energetikos saugos reglamentavimas ir priežiūra</t>
  </si>
  <si>
    <t>Etninės kultūros globos taryba</t>
  </si>
  <si>
    <t>Viešųjų pirkimų tarnyba</t>
  </si>
  <si>
    <t>Lietuvos Respublikos valstybės saugumo departamentas</t>
  </si>
  <si>
    <t>Valstybės suvereniteto, ekonominių ir konstitucinių pagrindų saugumas, kova su terorizmu</t>
  </si>
  <si>
    <t>01.004</t>
  </si>
  <si>
    <t>Lietuvos Respublikos specialiųjų tyrimų tarnyba</t>
  </si>
  <si>
    <t>2.2.</t>
  </si>
  <si>
    <t>0009</t>
  </si>
  <si>
    <t>01.030</t>
  </si>
  <si>
    <t>Aplinkos ministerija</t>
  </si>
  <si>
    <t xml:space="preserve">Aplinkos apsaugos kontrolė ir būklės vertinimas, hidrometeorologiniai stebėjimai bei prognozės   </t>
  </si>
  <si>
    <t>1. 3.2.7. 1</t>
  </si>
  <si>
    <t>1.2.</t>
  </si>
  <si>
    <t>01.031</t>
  </si>
  <si>
    <t xml:space="preserve">Aplinkos taršos mažinimas ir prevencija   </t>
  </si>
  <si>
    <t>01.032</t>
  </si>
  <si>
    <t xml:space="preserve">Biologinės įvairovės apsauga, kraštovaizdžio tvarkymas ir išsaugojimas   </t>
  </si>
  <si>
    <t>1. 1.1.1. 2</t>
  </si>
  <si>
    <t>1. 2.3.2. 1</t>
  </si>
  <si>
    <t>02.033</t>
  </si>
  <si>
    <t xml:space="preserve">Gamtos išteklių ir paveldo vertybių apsauga   </t>
  </si>
  <si>
    <t>02.039</t>
  </si>
  <si>
    <t xml:space="preserve">Bendrųjų miškų ūkio reikmių finansavimo programa   </t>
  </si>
  <si>
    <t>03.037</t>
  </si>
  <si>
    <t xml:space="preserve">Teritorijų planavimo, statybos ir būsto politikos įgyvendinimo koordinavimas   </t>
  </si>
  <si>
    <t>04.038</t>
  </si>
  <si>
    <t xml:space="preserve">Bendrosios aplinkos politikos įgyvendinimo koordinavimas   </t>
  </si>
  <si>
    <t>1. 2.3.1.49</t>
  </si>
  <si>
    <t>1. 3.3.1.49</t>
  </si>
  <si>
    <t>1. 3.3.1.34</t>
  </si>
  <si>
    <t>0091</t>
  </si>
  <si>
    <t>Krašto apsaugos ministerija</t>
  </si>
  <si>
    <t>Sausumos pajėgos</t>
  </si>
  <si>
    <t>Karinės oro pajėgos</t>
  </si>
  <si>
    <t>01.003</t>
  </si>
  <si>
    <t>Karinės jūrų pajėgos</t>
  </si>
  <si>
    <t>Logistika</t>
  </si>
  <si>
    <t>Krašto apsaugos sistemos personalo rengimas</t>
  </si>
  <si>
    <t>01.006</t>
  </si>
  <si>
    <t>Specialiųjų operacijų pajėgos</t>
  </si>
  <si>
    <t>Centralizuotos tarnybos</t>
  </si>
  <si>
    <t>02.002</t>
  </si>
  <si>
    <t>Krašto apsaugos politikos formavimas ir jos įgyvendinimo organizavimas</t>
  </si>
  <si>
    <t>03.001</t>
  </si>
  <si>
    <t>Karinės operacijos</t>
  </si>
  <si>
    <t>0173</t>
  </si>
  <si>
    <t>Socialinės apsaugos ir darbo ministerija</t>
  </si>
  <si>
    <t>Užimtumo didinimas</t>
  </si>
  <si>
    <t>1. 1.1.1. 3</t>
  </si>
  <si>
    <t>03.003</t>
  </si>
  <si>
    <t>Socialinių paslaugų ir integracijos plėtra</t>
  </si>
  <si>
    <t>04.005</t>
  </si>
  <si>
    <t>Socialinės apsaugos ir darbo politikos įgyvendinimo administravimas</t>
  </si>
  <si>
    <t>0220</t>
  </si>
  <si>
    <t>01.010</t>
  </si>
  <si>
    <t>Sveikatos apsaugos ministerija</t>
  </si>
  <si>
    <t>Visuomenės sveikatos stiprinimas</t>
  </si>
  <si>
    <t>01.011</t>
  </si>
  <si>
    <t>Valstybinis visuomenės sveikatos stiprinimo fondas</t>
  </si>
  <si>
    <t>02.021</t>
  </si>
  <si>
    <t>Sveikatos sistemos valdymas</t>
  </si>
  <si>
    <t>02.022</t>
  </si>
  <si>
    <t>Asmens sveikatos priežiūros kokybės užtikrinimas</t>
  </si>
  <si>
    <t>0326</t>
  </si>
  <si>
    <t>11.001</t>
  </si>
  <si>
    <t>Švietimo, mokslo ir sporto ministerija</t>
  </si>
  <si>
    <t>Valstybinės švietimo strategijos įgyvendinimas</t>
  </si>
  <si>
    <t>11.002</t>
  </si>
  <si>
    <t>12.001</t>
  </si>
  <si>
    <t>Studijų ir mokslo plėtra</t>
  </si>
  <si>
    <t>0551</t>
  </si>
  <si>
    <t>Teisingumo ministerija</t>
  </si>
  <si>
    <t>Teisės sistema</t>
  </si>
  <si>
    <t>02.007</t>
  </si>
  <si>
    <t xml:space="preserve">Bausmių sistema   </t>
  </si>
  <si>
    <t>Ekonomikos ir inovacijų ministerija</t>
  </si>
  <si>
    <t xml:space="preserve">Ekonomikos plėtros ir konkurencingumo didinimas </t>
  </si>
  <si>
    <t>2.6.</t>
  </si>
  <si>
    <t>2.5.</t>
  </si>
  <si>
    <t>0554</t>
  </si>
  <si>
    <t>Užsienio reikalų ministerija</t>
  </si>
  <si>
    <t>Užsienio reikalų politikos formavimas</t>
  </si>
  <si>
    <t>Diplomatinės tarnybos veiklos užtikrinimas</t>
  </si>
  <si>
    <t>0617</t>
  </si>
  <si>
    <t>Vidaus reikalų ministerija</t>
  </si>
  <si>
    <t xml:space="preserve">Saugomų asmenų apsauga   </t>
  </si>
  <si>
    <t xml:space="preserve">Viešosios tvarkos atkūrimas, konvojavimas ir svarbių valstybės objektų apsauga   </t>
  </si>
  <si>
    <t xml:space="preserve">Priešgaisrinė, civilinė sauga ir gelbėjimo darbai   </t>
  </si>
  <si>
    <t>Valstybės sienos apsauga</t>
  </si>
  <si>
    <t>01.009</t>
  </si>
  <si>
    <t>01.057</t>
  </si>
  <si>
    <t xml:space="preserve">Vidaus saugumo fondo programa   </t>
  </si>
  <si>
    <t xml:space="preserve">Regionų plėtros ir Europos Sąjungos struktūrinės paramos programų įgyvendinimo užtikrinimas   </t>
  </si>
  <si>
    <t>03.054</t>
  </si>
  <si>
    <t xml:space="preserve">Europos kaimynystės priemonės programa   </t>
  </si>
  <si>
    <t>iš viso pagal programas:</t>
  </si>
  <si>
    <t>Žemės ūkio ministerija</t>
  </si>
  <si>
    <t xml:space="preserve">Žemės ūkio, maisto ūkio ir kaimo plėtros skatinimas   </t>
  </si>
  <si>
    <t>1. 2.3.1. 3</t>
  </si>
  <si>
    <t xml:space="preserve">Žuvininkystės plėtra ir konkurencingumas   </t>
  </si>
  <si>
    <t>Žemės tvarkymas ir administravimas bei erdvinės informacijos infrastruktūros vystymas</t>
  </si>
  <si>
    <t>1. 2.3.1. 2</t>
  </si>
  <si>
    <t>1. 3.3.1. 2</t>
  </si>
  <si>
    <t>Lietuvos nacionalinė Martyno Mažvydo biblioteka</t>
  </si>
  <si>
    <t>Lietuvos nacionalinis muziejus</t>
  </si>
  <si>
    <t>Lietuvos dailės muziejus</t>
  </si>
  <si>
    <t>Muziejaus rinkinių kaupimas, saugojimas, pristatymas ir populiarinimas</t>
  </si>
  <si>
    <t>Nacionalinis M. K. Čiurlionio dailės muziejus</t>
  </si>
  <si>
    <t>Meno ir kultūros vertybių saugojimas, kaupimas ir populiarinimas</t>
  </si>
  <si>
    <t>Lietuvos nacionalinis operos ir baleto teatras</t>
  </si>
  <si>
    <t>Teatro meno pristatymas žiūrovui</t>
  </si>
  <si>
    <t>2.3.</t>
  </si>
  <si>
    <t>Lietuvos nacionalinis dramos teatras</t>
  </si>
  <si>
    <t>Teatro meno pristatymas</t>
  </si>
  <si>
    <t>Nacionalinis Kauno dramos teatras</t>
  </si>
  <si>
    <t>Koncertinė įstaiga Lietuvos nacionalinė filharmonija</t>
  </si>
  <si>
    <t>Klasikinės ir šiuolaikinės muzikos meno sklaida</t>
  </si>
  <si>
    <t>Nacionalinis muziejus Lietuvos Didžiosios Kunigaikštystės valdovų rūmai</t>
  </si>
  <si>
    <t>Viešoji įstaiga "Lietuvos nacionalinis radijas ir televizija"</t>
  </si>
  <si>
    <t>Visuomenės informavimas radijo ir televizijos komunikacijų tinklais</t>
  </si>
  <si>
    <t>Radijo ir televizijos programų siuntimas komunikacijų tinklais</t>
  </si>
  <si>
    <t>Lietuvos vyriausiojo archyvaro tarnyba</t>
  </si>
  <si>
    <t>Nacionalinio dokumentų fondo administravimas</t>
  </si>
  <si>
    <t>Tautinių mažumų departamentas prie Lietuvos Respublikos Vyriausybės</t>
  </si>
  <si>
    <t>Narkotikų, tabako ir alkoholio kontrolės departamentas</t>
  </si>
  <si>
    <t>Valstybinė duomenų apsaugos inspekcija</t>
  </si>
  <si>
    <t>Duomenų apsaugos valdymas</t>
  </si>
  <si>
    <t>2.7.</t>
  </si>
  <si>
    <t>01.008</t>
  </si>
  <si>
    <t>04.002</t>
  </si>
  <si>
    <t>Valstybinė maisto ir veterinarijos tarnyba</t>
  </si>
  <si>
    <t>Valstybinė maisto ir veterinarinė kontrolė</t>
  </si>
  <si>
    <t>Lietuvos Respublikos generalinė prokuratūra</t>
  </si>
  <si>
    <t>Baudžiamojo persekiojimo tobulinimas ir veiksmingumo užtikrinimas</t>
  </si>
  <si>
    <t>Viešojo intereso gynimo sukūrimas ir jos veiksmingumo užtikrinimas</t>
  </si>
  <si>
    <t>Administravimo sistemos tobulinimas ir išteklių optimizavimas</t>
  </si>
  <si>
    <t>Lietuvos gyventojų genocido ir rezistencijos tyrimo centras</t>
  </si>
  <si>
    <t>Lietuvos gyventojų genocido ir rezistencijos tyrimas bei įamžinimas</t>
  </si>
  <si>
    <t>Genocido aukų ir rezistencijos dalyvių materialinis rėmimas</t>
  </si>
  <si>
    <t>Tarptautinės komisijos nacių ir sovietinio okupacinių režimų nusikaltimams Lietuvoje įvertinti sekretoriatas</t>
  </si>
  <si>
    <t>Nacių ir sovietinio okupacinių režimų nusikaltimų Lietuvoje įvertinimas</t>
  </si>
  <si>
    <t>Lietuvos administracinių ginčų komisija</t>
  </si>
  <si>
    <t>Administracinių ginčų sprendimas išankstine ne teismo tvarka</t>
  </si>
  <si>
    <t>Mokestinių ginčų komisija prie Lietuvos Respublikos Vyriausybės</t>
  </si>
  <si>
    <t>Mokestinių ginčų nagrinėjimas</t>
  </si>
  <si>
    <t>01.081</t>
  </si>
  <si>
    <t>Lietuvos Respublikos ryšių reguliavimo tarnyba</t>
  </si>
  <si>
    <t>Ryšių valdymas ir kontrolė</t>
  </si>
  <si>
    <t>Lietuvos Aukščiausiasis Teismas</t>
  </si>
  <si>
    <t>Teisingumo vykdymas</t>
  </si>
  <si>
    <t>Kauno apygardos teismas</t>
  </si>
  <si>
    <t>Panevėžio apylinkės teismas</t>
  </si>
  <si>
    <t>Alytaus apylinkės teismas</t>
  </si>
  <si>
    <t>Marijampolės apylinkės teismas</t>
  </si>
  <si>
    <t>Plungės apylinkės teismas</t>
  </si>
  <si>
    <t>Tauragės apylinkės teismas</t>
  </si>
  <si>
    <t>Utenos apylinkės teismas</t>
  </si>
  <si>
    <t>Vilniaus regiono apylinkės teismas</t>
  </si>
  <si>
    <t>Lietuvos vyriausiasis administracinis teismas</t>
  </si>
  <si>
    <t>Vilniaus apygardos administracinis teismas</t>
  </si>
  <si>
    <t>Vilniaus miesto apylinkės teismas</t>
  </si>
  <si>
    <t>Kauno apylinkės teismas</t>
  </si>
  <si>
    <t>Šiaulių apylinkės teismas</t>
  </si>
  <si>
    <t>Vilniaus universitetas</t>
  </si>
  <si>
    <t>Aukščiausiosios kvalifikacijos specialistų rengimas ir mokslo plėtojimas</t>
  </si>
  <si>
    <t>Valstybinės reikšmės Vilniaus universiteto bibliotekos veiklos užtikrinimas</t>
  </si>
  <si>
    <t>Studentų rėmimas</t>
  </si>
  <si>
    <t>Vytauto Didžiojo universitetas</t>
  </si>
  <si>
    <t>Aukščiausiosios kvalifikacijos specialistų rengimas</t>
  </si>
  <si>
    <t>Kauno technologijos universitetas</t>
  </si>
  <si>
    <t>Vilniaus Gedimino technikos universitetas</t>
  </si>
  <si>
    <t>Aukščiausiosios kvalifikacijos specialistų rengimas ir mokslo tyrimų plėtra</t>
  </si>
  <si>
    <t>Klaipėdos universitetas</t>
  </si>
  <si>
    <t xml:space="preserve">Studentų rėmimas </t>
  </si>
  <si>
    <t>Aukščiausiosios kvalifikacijos specialistų rengimas  ir mokslo plėtojimas</t>
  </si>
  <si>
    <t>Mykolo Romerio universitetas</t>
  </si>
  <si>
    <t>Vilniaus dailės akademija</t>
  </si>
  <si>
    <t>Aukščiausiosios kvalifikacijos specialistų meninei ir mokslinei veiklai rengimas bei mokslinių tyrimų vykdymas</t>
  </si>
  <si>
    <t>Lietuvos sporto universitetas</t>
  </si>
  <si>
    <t>Lietuvos muzikos ir teatro akademija</t>
  </si>
  <si>
    <t>Lietuvos sveikatos mokslų universitetas</t>
  </si>
  <si>
    <t>Lietuvos mokslų akademija</t>
  </si>
  <si>
    <t>Mokslinių tyrimų plėtojimas bei jų rezultatų panaudojimo efektyvumo didinimas</t>
  </si>
  <si>
    <t>Mokslo ir studijų sistemos informacinių poreikių tenkinimas</t>
  </si>
  <si>
    <t>Lietuvių kalbos institutas</t>
  </si>
  <si>
    <t>Lietuvių kalbos mokslinių tyrimų bei taikomosios veiklos plėtojimas ir sklaida</t>
  </si>
  <si>
    <t>Lietuvos energetikos institutas</t>
  </si>
  <si>
    <t>Mokslo ir studijų sistemos plėtojimas</t>
  </si>
  <si>
    <t>Lietuvos istorijos institutas</t>
  </si>
  <si>
    <t>1. 1.1.1. 5</t>
  </si>
  <si>
    <t>Lietuvių literatūros ir tautosakos institutas</t>
  </si>
  <si>
    <t>Lietuvių literatūros, tautosakos, mitologijos tyrimų bei taikomosios veiklos plėtojimas</t>
  </si>
  <si>
    <t>Lietuvos mokslo taryba</t>
  </si>
  <si>
    <t xml:space="preserve">Šalies mokslo ir studijų sistemos plėtra   </t>
  </si>
  <si>
    <t>Lietuvos kultūros tyrimų institutas</t>
  </si>
  <si>
    <t xml:space="preserve">Lietuvos kultūros paveldo, meno ir filosofijos istorijos tyrimai                                                          </t>
  </si>
  <si>
    <t>Nacionalinis vėžio institutas</t>
  </si>
  <si>
    <t>Onkologijos mokslinių tyrimų plėtojimas</t>
  </si>
  <si>
    <t>Valstybinis mokslinių tyrimų institutas Inovatyvios medicinos centras</t>
  </si>
  <si>
    <t xml:space="preserve"> Inovatyvių biomedicinos srities mokslinių tyrimų ir bendradarbiavimo su verslu plėtojimas, mokslininkų ir aukščiausios kvalifikacijos specialistų rengimas</t>
  </si>
  <si>
    <t>Lietuvos agrarinių ir miškų mokslų centras</t>
  </si>
  <si>
    <t>Fundamentiniai ir taikomieji agronomijos ir miškų moksliniai tyrimai ir eksperimentinė plėtra</t>
  </si>
  <si>
    <t>Gamtos tyrimų centras</t>
  </si>
  <si>
    <t>Šalies mokslo plėtojimas ir mokslinė eksperimentinė plėtra gamtos tyrimų srityse</t>
  </si>
  <si>
    <t>Valstybinis mokslinių tyrimų institutas Fizinių ir technologijos mokslų centras</t>
  </si>
  <si>
    <t>Fundamentinių ir taikomųjų tyrimų plėtra fizinių ir technologijos mokslų srityse</t>
  </si>
  <si>
    <t>Regionų apygardos administracinis teismas</t>
  </si>
  <si>
    <t>0032</t>
  </si>
  <si>
    <t>Finansų ministerija</t>
  </si>
  <si>
    <t>Finansų politikos formavimas ir įgyvendinimas</t>
  </si>
  <si>
    <t>Lietuvos Respublikos valstybės kontrolė</t>
  </si>
  <si>
    <t>Lietuvos Respublikos Seimo kontrolierių įstaiga</t>
  </si>
  <si>
    <t>Žmogaus teisių apsauga, pareigūnų piktnaudžiavimo ir biurokratizmo tyrimas</t>
  </si>
  <si>
    <t>Lietuvos Respublikos Vyriausioji rinkimų komisija</t>
  </si>
  <si>
    <t>Rinkimų ir referendumų organizavimas</t>
  </si>
  <si>
    <t>Asignavimai politinėms partijoms</t>
  </si>
  <si>
    <t>Lietuvos Respublikos Konstitucinis teismas</t>
  </si>
  <si>
    <t>Energetikos ministerija</t>
  </si>
  <si>
    <t>Nacionalinė teismų administracija</t>
  </si>
  <si>
    <t>Teismų savivaldos aptarnavimas ir veiklos užtikrinimas</t>
  </si>
  <si>
    <t>Teismų centralizuotas aprūpinimas</t>
  </si>
  <si>
    <t>Teismų informacinių sistemų aptarnavimas ir plėtra</t>
  </si>
  <si>
    <t>Lietuvos apeliacinis teismas</t>
  </si>
  <si>
    <t>Vilniaus apygardos teismas</t>
  </si>
  <si>
    <t>Klaipėdos apygardos teismas</t>
  </si>
  <si>
    <t>Šiaulių apygardos teismas</t>
  </si>
  <si>
    <t>Klaipėdos apylinkės teismas</t>
  </si>
  <si>
    <t>Panevėžio apygardos teismas</t>
  </si>
  <si>
    <t>Telšių apylinkės teismas</t>
  </si>
  <si>
    <t>0219</t>
  </si>
  <si>
    <t>Susisiekimo ministerija</t>
  </si>
  <si>
    <t>Transporto ir ryšių  politikos  įgyvendinimas</t>
  </si>
  <si>
    <t>Susisiekimo vandens keliais užtikrinimas</t>
  </si>
  <si>
    <t>Susisiekimo geležinkeliais užtikrinimas</t>
  </si>
  <si>
    <t>0116</t>
  </si>
  <si>
    <t>01.007</t>
  </si>
  <si>
    <t>Kultūros ministerija</t>
  </si>
  <si>
    <t xml:space="preserve">Meno kūrybos plėtra, kūrybinio potencialo stiprinimas, kultūros žinomumo didinimas   </t>
  </si>
  <si>
    <t xml:space="preserve">Informacijos išteklių visuomenei plėtra, istorinės atminties, tradicijų, kultūros paveldo apsauga ir  aktualizavimas  </t>
  </si>
  <si>
    <t>Kultūros rėmimo fondas</t>
  </si>
  <si>
    <t xml:space="preserve">Kultūros valdymas, procesų stebėsena, infrastruktūros modernizavimas   </t>
  </si>
  <si>
    <t>Patikrinimas</t>
  </si>
  <si>
    <t>Iš viso detaliai</t>
  </si>
  <si>
    <t>Užsitęsę vykdomi darbai, jų dokumentacijos tvarkymas</t>
  </si>
  <si>
    <t>Tarptautinių projektų įgyvendinimas</t>
  </si>
  <si>
    <t>1. 2.3.1.47</t>
  </si>
  <si>
    <t>Konstitucinio teisingumo vykdymas</t>
  </si>
  <si>
    <t>Nacionalinės energetikos nepriklausomybės strategijos tikslų įgyvendinimas</t>
  </si>
  <si>
    <t>1.3.</t>
  </si>
  <si>
    <t>Lietuvių kalbos prestižo stiprinimas</t>
  </si>
  <si>
    <t>Energetikos ir geriamojo vandens rinkos reguliavimas ir priežiūra.</t>
  </si>
  <si>
    <t>Valstybinė energetikos reguliavimo taryba</t>
  </si>
  <si>
    <t>1. 3.3.1.50</t>
  </si>
  <si>
    <t>01.059</t>
  </si>
  <si>
    <t>Europos ekonominės erdvės ir Norvegijos finansinių mechanizmų programa</t>
  </si>
  <si>
    <t>Tarnybinės etikos normų pažeidimų prevencijos, tyrimo ir lobistinės veiklos priežiūros programa</t>
  </si>
  <si>
    <t>Tarnybinės etikos  normų pažeidimų prevencijos, tyrimo ir lobistinės veiklos priežiūros programa</t>
  </si>
  <si>
    <t>Muziejaus rinkinių kaupimas, tyrimas, išsaugojimo užtikrinimas ir populiarinimas</t>
  </si>
  <si>
    <t>Profesionalaus scenos meno pristatymas visuomenei, edukacinės veiklos</t>
  </si>
  <si>
    <t>Aukščiausios kvalifikacijos specialistų rengimas</t>
  </si>
  <si>
    <t>Kauno kunigų seminarija</t>
  </si>
  <si>
    <t>Telšių Vyskupo Vincento Borisevičiaus kunigų seminarija</t>
  </si>
  <si>
    <t>Vilniaus Šv. Juozapo kunigų seminarija</t>
  </si>
  <si>
    <t>Viešoji įstaiga "SPAUDOS, RADIJO IR TELEVIZIJOS RĖMIMO FONDAS"</t>
  </si>
  <si>
    <t>Viešosios informacijos rengėjų konkursas, programų administravimas, sklaida ir žiniasklaidos analizė</t>
  </si>
  <si>
    <t>Forma Nr.3 neteikia</t>
  </si>
  <si>
    <t>Nacionalinė šeimos taryba</t>
  </si>
  <si>
    <t>Nacionalinės šeimos tarybos veiklos užtikrinimas</t>
  </si>
  <si>
    <t>Pagal VBAMS</t>
  </si>
  <si>
    <t>Lietuvos statistikos departamentas</t>
  </si>
  <si>
    <t>Pagal Forma  Nr.3</t>
  </si>
  <si>
    <t>Lygių galimybių kontrolieriaus tarnyba</t>
  </si>
  <si>
    <t>Lygių galimybių užtikrinimas</t>
  </si>
  <si>
    <t>Akademinės etikos ir mokslo ir studijų procedūrų priežiūra ir tarnybos veiklos efektyvumo gerinimas</t>
  </si>
  <si>
    <t>1. 3.3.1.51</t>
  </si>
  <si>
    <t>Teisėjų ir teismų personalo kvalifikacijos kėlimas</t>
  </si>
  <si>
    <t>Lietuvos Respublikos vadovybės apsaugos tarnyba</t>
  </si>
  <si>
    <t>Saugomų asmenų apsauga</t>
  </si>
  <si>
    <t>(tūkst. eurų)</t>
  </si>
  <si>
    <t>Programos pavadinimas</t>
  </si>
  <si>
    <t>Užsitęsusios viešųjų pirkimų ir susijusios teisinės ir administracinės procedūros</t>
  </si>
  <si>
    <t>Kitos šalies vėlavimas vykdyti įsipareigojimus</t>
  </si>
  <si>
    <t>1. 1.1.1. 6</t>
  </si>
  <si>
    <t>Lietuvos socialinių mokslų centras</t>
  </si>
  <si>
    <t>1. 1.1.1. 8</t>
  </si>
  <si>
    <t>1. 1.1.1.10</t>
  </si>
  <si>
    <t>1. 2.2.8. 1</t>
  </si>
  <si>
    <t>1. 3.3.1.10</t>
  </si>
  <si>
    <t>1. 3.3.1.48</t>
  </si>
  <si>
    <t>1. 2.3.1.46</t>
  </si>
  <si>
    <t>Forma Nr.3 neteikia.</t>
  </si>
  <si>
    <t>Jurgita</t>
  </si>
  <si>
    <t>Laima</t>
  </si>
  <si>
    <t>Vaida</t>
  </si>
  <si>
    <t>Vaida Matiliūnienė</t>
  </si>
  <si>
    <t>Laima Mikulėnienė</t>
  </si>
  <si>
    <t>Jurgita Subačienė</t>
  </si>
  <si>
    <t>Deivydas Černiauskas</t>
  </si>
  <si>
    <t>Rūta</t>
  </si>
  <si>
    <t xml:space="preserve">Personalo kaita ir laikinas nedarbingumas. </t>
  </si>
  <si>
    <t>Personalo kaitos,  neužimtų pareigybių (teisėjų, posėdžių sekretorių, teisėjų padėjėjų),  darbuotojų laikino nedarbingumo.</t>
  </si>
  <si>
    <t>Nepanaudota lėšos darbo užmokesčiui, lėšos panaudotos liepos mėn.</t>
  </si>
  <si>
    <t>Teismas lėšas planuoja panaudoti III ketvirtį.</t>
  </si>
  <si>
    <t>Personalo kaita ir laikinas nedarbingumas (dėl neužimtų pareigybių).</t>
  </si>
  <si>
    <t>Mažesnis, nei planuota, komandiruočių ir kvalifikacijos kėlimo paslaugų pirkimų poreikis.</t>
  </si>
  <si>
    <t>Netikslus planavimas (sąskaitos už suteiktas paslaugas apmokamos po ataskaitinio laikotarpio pabaigos).</t>
  </si>
  <si>
    <t xml:space="preserve">Užsitęsę vykdomi informacinių sistemų diegimo darbai, jų dokumentacijos tvarkymas. </t>
  </si>
  <si>
    <t>Mažesnė nei planuota funkcijų sąsaja.</t>
  </si>
  <si>
    <t>Mažesnis  prekių poreikis.</t>
  </si>
  <si>
    <t>Personalo kaita, dėl neužimtų etatų, darbuotojų laikino nedarbingumo.</t>
  </si>
  <si>
    <t>Dėl nepanaudoto darbo užmokesčio likusi darbdvio įmoka VSDFV.</t>
  </si>
  <si>
    <t>Sąskaitos už suteiktas paslaugas apmokamos po ataskaitinio laikotarpio pabaigos.</t>
  </si>
  <si>
    <t>Nepakankamai surinkta pajamų įmokų.</t>
  </si>
  <si>
    <t>Mažesnis nei planuota pirkimų poreikis.</t>
  </si>
  <si>
    <t>Netikslus planavimas (apmokėjimas po atask. l-pio pabaigos).</t>
  </si>
  <si>
    <t>Užsitęsę vykdomi darbai.</t>
  </si>
  <si>
    <t>Laikinai neužimtos pareigybės, laikinas darbuotojų nedarbingumas.</t>
  </si>
  <si>
    <t>Pirkimų procedūros pradėtos ir bus užbaigtos III ketv.</t>
  </si>
  <si>
    <t>Dėl kainų šuolio, siekiant taupyti  atsisakyta kai kurių pirkimų.</t>
  </si>
  <si>
    <t>Padidėjus elektroninių bylų skaičiui surinkta mažiau pajamų.</t>
  </si>
  <si>
    <t xml:space="preserve">Surinkta mažiau nei buvo planuota pajamų įmokų, nes Teismo biuleteniai Teismų praktika" nuo Nr. 52 buvo leidžiami elektroniniu formatu ir skelbiami viešai. </t>
  </si>
  <si>
    <t>Nepanaudotas  darbo užmokesčio ir darbdavio socialinio  draudimo įmokų asignavimų likutis susidarė dėl to, kad atlyginimai už birželio mėn. yra mokami liepos mėn. pradžioje.</t>
  </si>
  <si>
    <t>Paslaugų tiekėjai sąskaitas už per mėnesį suteiktas komunalines paslaugas pateikia pasibaigus mėnesiui. Už birželio mėnesio suteiktas paslaugas Teismas su paslaugų tiekėjais atsiskaitė liepos 1-12 d.</t>
  </si>
  <si>
    <t>Nepanaudotas socialinių išmokų likutis susidarė dėl to, kad  nedarbingumo pašalpos iš darbdavio lėšų už birželio mėn. sumoketos liepos mėn. pradžioje.</t>
  </si>
  <si>
    <t>Dėl laikino darbuotojų nedarbingumo.</t>
  </si>
  <si>
    <t>Mažesnis, nei planuota, pirkimų poreikis.</t>
  </si>
  <si>
    <t xml:space="preserve">Dėl mažesnio, nei planuota pirkimų  poreikio. </t>
  </si>
  <si>
    <t xml:space="preserve">Darbo užmokesčio  ir soc.draudimo  suplanuoti asignavimai nepanaudoti dėl  darbuotojų kaitos per ataskaitinį laikotarpį ir  nedarbingumų skaičiaus.                                                                                                                                                         </t>
  </si>
  <si>
    <t>Gavus kompiuterinės įrangos iš Nacionalinės teismų administracijos asignavimai materialiojo turto įsigijimo išlaidoms nepanaudoti dėl mažesnio nei planuota ataskaitiniam laikotarpiui pirkimų poreikio. Pirkimų vykdymas iš numatytų asignavimų nusikėlė į trečią ketvirtį.</t>
  </si>
  <si>
    <t>Surinkta mažiau pajamų už dokumentų kopijas.</t>
  </si>
  <si>
    <t>Asignavimai prekių ir paslaugų įsigijimo išlaidoms: sąskaitos už suteiktas paslaugas apmokamos po ataskaitinio laikotarpio pabaigos.</t>
  </si>
  <si>
    <t>Dėl besitęsiančios COVID-19 situacijos, neįvyko suplanuotos komandiruotės, taip pat pasikeitė poreikis kitų prekių ir paslaugų įsigijimui.</t>
  </si>
  <si>
    <t>Netikslus planavimas( sąskaitos už suteiktas paslaugas apmokamos po ataskaitinio laikotarpio pabaigos).</t>
  </si>
  <si>
    <t>Laukiama sąskaita už vertimus artima turimai sumai.</t>
  </si>
  <si>
    <t>Darbo užmokestis ir socialinis draudimas už birželio mėnesį mokamas sekančio mėnesio pradžioje.</t>
  </si>
  <si>
    <t>1. 4.3.1. 1</t>
  </si>
  <si>
    <t>Kaupiamos lėšos tiksliniam panaudojimui (projektavimo darbai).</t>
  </si>
  <si>
    <t>Personalo kaita, neužpildytos pareigybės.</t>
  </si>
  <si>
    <t>Nesurinkti pinigai iš nuomininko.</t>
  </si>
  <si>
    <t>Lėšos nebuvo planuotos, paskirstytos pagal bylų išnagrinėjimą bus išleistos III ketvirtyje.</t>
  </si>
  <si>
    <t xml:space="preserve">Per ataskaitinį laikotarpį liko nepanaudoti asignavimai skirti darbo užmokesčiui ir socialinio draudimo įmokoms. Tai įtakojo personalo kaita, neužimtos pareigybės ir laikinas darbuotojų nedarbingumas. </t>
  </si>
  <si>
    <t>Dėl neužimtų pareigybių ir darbuotojų kaitos.</t>
  </si>
  <si>
    <t>Sąskaitos už suteiktas birželio mėn. paslaugas, gautas prekes, gautos ir apmokėtos bus 2022 m. liepos mėnesį.</t>
  </si>
  <si>
    <t>Užsitęsusios viešųjų pirkimų procedūros ir tiekėjų vėlavimas pristatyti įrangą.</t>
  </si>
  <si>
    <t>Dėl radijo siųstuvų plėtros laiku negautų leidimų ir CDN modernizavimo įrengimo darbų nukėlimo į 2022 m. II pusmetį.</t>
  </si>
  <si>
    <t>Mažesnis poreikis televizijos programų ir tiesioginių transliacijų.</t>
  </si>
  <si>
    <t>Mažesnė, nei planuota, pirkimų kaina.</t>
  </si>
  <si>
    <t xml:space="preserve">Balandžio ir birželio mėnesį įvyko viešųjų pirkimų procedūros ir jau sudarytos sutartys su tiekėjais. Dėl transporto priemonės pirkimo sutartis Nr. AT 96792/CPO205998 -2022 - 04 - 12 d. Dėl kompiuterių pirkimo sutartis Nr. CPO217365/Nr. CPO217363 -2022 - 07- 13 d. </t>
  </si>
  <si>
    <t xml:space="preserve">Birželio mėnesį įvyko viešųjų pirkimų procedūra ir jau sudaryta sutartys su rangovu. Rangos sutartis Nr. ST1 - 22 - 111 - 2022 06 21 d. </t>
  </si>
  <si>
    <t xml:space="preserve">Tiekėjams už paslaugas birželio mėnesio PVM Sąskaitos faktūros bus apmokėtos liepos mėnesį.  </t>
  </si>
  <si>
    <t>Darbdavių socialinė parama pinigais (laikino nedarbingumo pašalpa) - mažesnis poreikis.</t>
  </si>
  <si>
    <t>Lėšos sutaupytos dėl darbuotojų laikino nedarbingumo.</t>
  </si>
  <si>
    <t>08.001</t>
  </si>
  <si>
    <t>08.003</t>
  </si>
  <si>
    <t>08.005</t>
  </si>
  <si>
    <t>Darbuotojų kaita ir laikinas nedarbingumas.</t>
  </si>
  <si>
    <t>Užsitęsusios viešųjų pirkimų procedūros.</t>
  </si>
  <si>
    <t>Nacionalinės sveikatos tarybos tvarios veiklos užtikrinimo programa</t>
  </si>
  <si>
    <t>Dėl darbuotojų laikino nedarbingumo ir darbuotojų, išėjusių vaiko priežiūros atostogų.</t>
  </si>
  <si>
    <t>Netikslus planavimas, sąskaitos už suteiktas paslaugas apmokamos po ataskaitinio laikotarpio pabaigos.</t>
  </si>
  <si>
    <t>Pasikeitęs ilgalaikio turto poreikis, todėl nuspręsta pirkimus atlikti ateinantį ataskaitinį laikotarpį.</t>
  </si>
  <si>
    <t>Mažiau panaudota darbo užmokesčio ir socialinio draudimo įmokų dėl darbuotojų sumažėjimo ir dėl laikino nedarbingumo</t>
  </si>
  <si>
    <t>Darbuotojams atostoginiai buvo planuota mokėti birželio mėnesį, bet vėliau išėjo atostogauti, išmokėta liepos mėnesį.</t>
  </si>
  <si>
    <t xml:space="preserve">Komandiruotėms, reprezentacinėms išlaidoms ir kitoms prekėms nepanaudota 0,8 tūkst. eurų, nes konferencija nusikėlė į III ketvirtį. Auditui išleista 0,1  tūkst. eurų mažiau, nes šiame projekte visos mokamos sumos skirstomos proporcingai į keturis finansavimo šaltinius, o asignavimai planuojami tūkstančiais eurų. </t>
  </si>
  <si>
    <t xml:space="preserve">Komandiruotėms, reprezentacinėms išlaidoms ir kitoms prekėms nepanaudota 3,8 tūkst. eurų, nes konferencija nusikėlė į III ketvirtį. </t>
  </si>
  <si>
    <t xml:space="preserve">Komandiruotėms, reprezentacinėms išlaidoms ir kitoms prekėms nepanaudota 3,8 tūkst. eurų, nes konferencija nusikėlė į III ketvirtį. Auditui išleista 0,1  tūkst. eurų mažiau, nes šiame projekte visos mokamos sumos skirstomos proporcingai į keturis finansavimo šaltinius, o asignavimai planuojami tūkstančiais eurų. </t>
  </si>
  <si>
    <t xml:space="preserve">Komandiruotėms, reprezentacinėms išlaidoms ir kitoms prekėms nepanaudota 18,7 tūkst. eurų, nes konferencija nusikėlė į III ketvirtį. Auditui išleista 0,1  tūkst. eurų mažiau, nes šiame projekte visos mokamos sumos skirstomos proporcingai į keturis finansavimo šaltinius, o asignavimai planuojami tūkstančiais eurų. </t>
  </si>
  <si>
    <t>Dėl mažesnių pirkimo kainų.</t>
  </si>
  <si>
    <t>Mažiau panaudota darbo užmokesčio ir socialinio draudimo įmokų dėl darbuotojų sumažėjimo ir dėl laikino nedarbingumo.</t>
  </si>
  <si>
    <t>13.001</t>
  </si>
  <si>
    <t>13.002</t>
  </si>
  <si>
    <t>13.003</t>
  </si>
  <si>
    <t xml:space="preserve">Sąskaitas už birželio mėnesio paslaugas ir prekes gavome liepos mėnesį, todėl jos dar neapmokėtos (22,9 tūkst. eurų). Pašalpoms skirtos lėšos susitaupė dėl nuotolinio darbo (12,2 tūkst. eurų). </t>
  </si>
  <si>
    <t>Dėl mažesnio atostoginių poreikio, darbuotojams keičiant atostogų laiką.</t>
  </si>
  <si>
    <t>Dėl mažesnio, nei planuota, pirkimų poreikio.</t>
  </si>
  <si>
    <t>Dėl doktorantų neplanuotų akademinių atostogų.</t>
  </si>
  <si>
    <t>08.002</t>
  </si>
  <si>
    <t>Valstybinės lietuvių kalbos komisijos valdymo programa</t>
  </si>
  <si>
    <t>Netikslus planavimas (sąskaitos bus apmokėtos kitą mėnesį).</t>
  </si>
  <si>
    <t>Etninės kultūros valstybinės globos programa</t>
  </si>
  <si>
    <t>Darbo užmokestis už birželio mėnesį ir atostoginiai  išmokėti liepos 4 d.</t>
  </si>
  <si>
    <t>Socialinio draudimo likutis dėl darbuotojams išmokėto atlyginimo už birželio mėnesį liepos 4 d.</t>
  </si>
  <si>
    <t xml:space="preserve">Kitos priežastys (liko per maža suma, kad apmokėti sąskaitą už paslaugas) </t>
  </si>
  <si>
    <t>Narkotikų, tabako ir alkoholio priežiūros bei vartojimo prevencijos užtikrinimas</t>
  </si>
  <si>
    <t>Narkotikų, tabako ir alkoholio kontrolės departamento valdymo programa</t>
  </si>
  <si>
    <t>06.001</t>
  </si>
  <si>
    <t>Užsitęsusios viešųjų pirkimų procedūros. Sudarytos sutartys pratęsiamos dėl susidariusių logistikos sunkumų.</t>
  </si>
  <si>
    <t>Apmokama pasibaigus ataskaitiniam mėnesiui.</t>
  </si>
  <si>
    <t>Tiekėjai vėluoja įvykdyti įsipareigojimus.</t>
  </si>
  <si>
    <t>Dėl mažesnių kainų.</t>
  </si>
  <si>
    <t>Darbuotojų kaita, liko neužpildyti etatai, darbuotojai daugiau sirgo nei planuota.</t>
  </si>
  <si>
    <t>Dėl COVID-19 paskelbto karantino neįvyko suplanuoti renginiai.</t>
  </si>
  <si>
    <t>Negavome prašymų dėl advokato paslaugų atlyginimo.</t>
  </si>
  <si>
    <t>Sąskaitas už birželio mėnesio paslaugas ir prekes gavome liepos mėnesį, todėl jos dar neapmokėtos.</t>
  </si>
  <si>
    <t>Atostoginiai buvo planuoti sumokėti birželio mėn., o sumokėti liepos mėnesį.</t>
  </si>
  <si>
    <t>Mažesnis, nei buvo planuotas 2022 m.  I pusmečio pirkimų, komandiruočių poreikis.</t>
  </si>
  <si>
    <t>Mažiau, nei planuota, nedarbingumų, stipendijų doktorantams ir akademinių išvykų.</t>
  </si>
  <si>
    <t>Užsitęsę vykdomi darbai, jų dokumentacijos tvarkymas.</t>
  </si>
  <si>
    <t>Dėl neužimtų paregybių ir darbuotojų laikino nedarbingumo.</t>
  </si>
  <si>
    <t>Netinkamas planavimas.</t>
  </si>
  <si>
    <t>Užsitęsusios viešųjų pirkimų procedūros dėl kainų kaitos ir techninės specifikacijos rengimo.</t>
  </si>
  <si>
    <t>13 001</t>
  </si>
  <si>
    <t>Mažesnis, nei planuota, pirkimų poreikis, nepanaudojimas dėl neįvykusių komandiruočių.</t>
  </si>
  <si>
    <t>Netikslus planavimas darbdavio socialinei paramai.</t>
  </si>
  <si>
    <t>Užsitęsusios viešųjų pirkimų ir susijusios teisinės ir administracinės procedūros.</t>
  </si>
  <si>
    <t>Personalo kaita ir laikinas nedarbingumas (dėl laisvų pareigybių, kurios neužimtos dėl mažų atlyginimų (neįvykus konkursams į laisvas pareigybes) darbuotojų laikino nedarbingumo, darbuotojų, išėjusių tikslinių atostogų) su socialinio draudimo mokesčiais.</t>
  </si>
  <si>
    <t>Teismui 2022 metams papildomai skirta lėšų nagrinėjant bylas, susijusias su nelegalia migracija. Dalis šių lėšų, t.y. 26,6 tūkst. Eur panaudota I-ajame pusmetyje darbo užmokesčiui dėl padidėjusio darbo krūvio apmokėti. Likusi dalis numatoma išmokėti II-ajame šių metų pusmetyje.</t>
  </si>
  <si>
    <t>Personalo kaita ir laikini nedarbingumai.</t>
  </si>
  <si>
    <t>Už suteiktas banko paslaugas, bankas mokesčius nuskaito kito mėnesio 1 d., todėl banko sąskaitoje turi būti numatytas  lėšų likutis.</t>
  </si>
  <si>
    <t>Dėl elektroninės bylos įvedimo, sumažėjo procesinių dokumentų nuorašų poreikis, todėl nebuvo surinktos lėšos ir jos panaudotos.</t>
  </si>
  <si>
    <t>Sąskaitos už suteiktas paslaugas apmokamos po ataskaitinio laikotarpio pabaigos</t>
  </si>
  <si>
    <t>Dėl neužimtų pareigybių, darbuotojų laikino nedarbingumo, dėl tikslinių atostogų.</t>
  </si>
  <si>
    <t>Nesurinktos planuotos pajamų įmokos už patalpų nuomą.</t>
  </si>
  <si>
    <t>Dėl apskaičiuoto darbo užmokesčio išmokėjimo kitą mėnesį nei plane.</t>
  </si>
  <si>
    <t>10.001</t>
  </si>
  <si>
    <t>Specializuotos įrangos įsigijimas</t>
  </si>
  <si>
    <t>10.002</t>
  </si>
  <si>
    <t>Lietuvos Respublikos ryšių reguliavimo tarnybos valdymo programa</t>
  </si>
  <si>
    <t>Asignavimai liko nepanaudoti dėl personalo kaitos ir laikino nedarbingumo atvejų. Lėšos toliau bus naudojamos II pusmetį.</t>
  </si>
  <si>
    <t>Asignavimai liko nepanaudoti, nes apskaičiuotas darbo užmokestis išmokėtas liepos mėnesį.</t>
  </si>
  <si>
    <t>Asignavimai liko nepanaudoti pasikeitus atostogų grafikui ir dėl mažesnio nei planuota kompensacijų už nepanaudotas atostogas poreikio. Lėšos toliau bus naudojamos II pusmetį.</t>
  </si>
  <si>
    <t>Asignavimai liko nepanaudoti dėl tiekėjų pasiūlytų mažesnių, nei planuota pirkimų kainų.</t>
  </si>
  <si>
    <t>Asignavimai liko nepanaudoti dėl mažesnio, nei planuota pirkimų poreikio ir retesnių, nei planuota, turto gedimo atvejų. Lėšos toliau bus naudojamos II pusmetį.</t>
  </si>
  <si>
    <t>Asignavimai liko nepanaudoti, nes dalis sąskaitų už 2022 m. birželio mėnesį suteiktas paslaugas ir gautas prekes apmokėtos 2022 m. liepos mėnesio pradžioje, taip pat išeitinių išmokų poreikis buvo mažesnis nei planuota. Lėšos toliau bus naudojamos II pusmetį.</t>
  </si>
  <si>
    <t>Asignavimai liko nepanaudoti dėl užsitęsusių viešųjų pirkimų ir susijusių teisinių ir administracinių procedūrų. Lėšos toliau bus naudojamos II pusmetį.</t>
  </si>
  <si>
    <t>Asignavimai liko nepanaudoti dėl kitos šalies vėlavimo vykdyti įsipareigojimus. Lėšos toliau bus naudojamos II pusmetį.</t>
  </si>
  <si>
    <t>Asignavimai liko nepanaudoti, nes dalis sąskaitų už birželio mėnesį gautos 2022 m. liepos mėnesį, taip pat buvo kompensuota dalis patirtų išlaidų. Lėšos toliau bus naudojamos II pusmetį.</t>
  </si>
  <si>
    <t>Asignavimai liko nepanaudoti, kadangi sąskaitoms apmokėti gali būti naudojama tik tiek lėšų, kiek pervedama LR finansų ministerijai. Lėšos toliau bus naudojamos II pusmetį.</t>
  </si>
  <si>
    <t>Lietuvos Respublikos valstybės saugumo departamento valdymo programa</t>
  </si>
  <si>
    <t>06.002</t>
  </si>
  <si>
    <t>Viešųjų pirkimų tarnybos valdymo programa</t>
  </si>
  <si>
    <t>05.001</t>
  </si>
  <si>
    <t xml:space="preserve">Dėl darbo užmokesčio ir soc. draudimo įmokų lėšų ekonomijos, susidariusios dėl neužimtų pareigybių, darbuotojų laikino nedarbingumo, darbuotojų, išėjusių tikslinių atostogų lėšų ekonomijos ir  dėl Tarnybos valdymo modelio pasikeitimo įtakos   (t.y. įvertinus tai, kad vadovaujantis Lietuvos Respublikos elektroninių ryšių įstatymo Nr. IX-2135 pakeitimo įstatyme Nr. XIV-635  numatytas naujas Tarnybos valdymo modelis, pagal kurį Tarnyba  valdoma kolegialiai penkių Tarybos narių, kurių darbo užmokesčiui  lėšos suplanuotos nuo 2022 m. pradžios, tačiau nujas valdymo modelis pradėjo veikti nuo 2022 m. gegužės 18 d.). </t>
  </si>
  <si>
    <t>Dėl kitos šalies vėlavimo įtakos, mažesnis, nei planuota ataskaitiniam laikotarpiui, lėšų kondicionieriams išmontuoti ir utilizuotui  poreikis (materialiojo turto paprastojo remonto prekių ir paslaugų įsigijimo išlaidos).</t>
  </si>
  <si>
    <t>Dėl mažesnių, nei planuota, pirkimo kainų, įsigyjant programinės įrangos licencijas, sertifikatus (-0,3 tūkst. Eur kompiuterinės programinės įrangos licencijų įsigijimo išlaidos) ir statybos darbų techninę priežiūrą  (-24,9 tūkst. Eur negyvenamųjų pastatų įsigijimo išlaidos).</t>
  </si>
  <si>
    <t>Dėl mažesnio, nei planuota, faktinio poreikio įsigyjant mobiliuosius telefonus (kitų mašinų ir įrenginių įsigijimo išlaidos) ir  specialiosios paskirties pastato statybos dokumentacijos rengimą (negyvenamųjų pastatų įsigijimo išlaidos).</t>
  </si>
  <si>
    <t>Dėl mažesnio, nei planuota išlaidų poreikio medikamentų ir medicininių prekių bei paslaugų įsigijimo išlaidoms, kadangi  dėl nuotolinio darbo, buvo mažesnis kaukių ir dezinfekcinio skysčio poreikis. (Lėšos, numatytos su karantinu (COVID-19 viruso pandemija), susijusiai darbuotojų apsaugai ir apsaugos priemonių įsigijimui).</t>
  </si>
  <si>
    <t>Dėl mažesnės, nei planuota pirkimų kainos (ekspertų ir konsultantų paslaugų įsigijimo išlaidos).</t>
  </si>
  <si>
    <t>Dėl karantino (COVID-19 viruso pandemijos) įtakos mažesnis prekių ir paslaugų poreikis.</t>
  </si>
  <si>
    <t xml:space="preserve">Dėl mažesnio, nei planuota informacinių sistemų modifikavimo poreikio  (mažesnis Informacinių technologijų prekių ir paslaugų įsigijimo išlaidų poreikis). </t>
  </si>
  <si>
    <t>Dėl išlaidų poreikio darbdavių socialinė paramai pinigais specifiškumo (nėra kriterijų iš anksto numatyti ligos, nelaimės atvejų ir kt. įvykių tikimybės bei tiksliai numatyti ataskaitinio laikotarpio lėšų poreikio planą).</t>
  </si>
  <si>
    <t>Dėl išlaidų poreikio specifiškumo ir mažesnės valiutos kurso svyravimo įtakos, susijusios su sumažėjusiu komandiruočių poreikiu pandemijos metu (išl. str. valiutos kurso įtaka).</t>
  </si>
  <si>
    <t>Dėl užsitęsusių vykdomų darbų ir dokumentacijos tvarkymo įtakos (užtrukusio statybos dokumentacijos rengimo, klausimų sprendimo, susijusio su statybos sektoriuje kylančiomis darbų ir medžiagų kainomis, vykdant aikštelės virš  požeminio  garažo  Vilniuje, Mortos g.14  atnaujinimą (infrastruktūros ir kitų statinių įsigijimo išlaidos).</t>
  </si>
  <si>
    <t>Dėl dokumentų pateikimo derinimo procesų.</t>
  </si>
  <si>
    <t>Dėl užsitęsusių vykdomų darbų ir dokumentacijos tvarkymo įtakos (užtrukusių projektavimo dokumentacijos rengimo ir derinimo (įskaitant ekspertizę) darbų, klausimų sprendimo, susijusių su statybos sektoriuje kylančiomis darbų ir medžiagų kainomis. (Specialiosios paskirties pastato Kaune, Želvos g. 12 statybos investicijų projektas ir Zarasų 38 Kauno funkcionalumo pagerinimas negyvenamųjų pastatų įsigijimo išlaidos).</t>
  </si>
  <si>
    <t>Dėl darbo užmokesčio ir soc. draudimo įmokų lėšų ekonomijos, susidariusios dėl personalo kaitos, laikino nedarbingumo, neužimtų pareigybių lėšų ekonomijos.</t>
  </si>
  <si>
    <t>Dėl mažesnio, nei planuota, išlaidų poreikio (kitų mašinų ir įrenginių įsigijimo išlaidos).</t>
  </si>
  <si>
    <t>Įvairiuose ekonominės išlaidų klasifikacijos straipsniuose likusi asignavimų ekonomija liko nepanaudota, sumos buvo mažesnės nei 0,1 tūkst. Eur. Lėšos toliau bus naudojamos II pusmetį.</t>
  </si>
  <si>
    <t>Asignavimai skirti ir naudojami specializuotai įrangai įsigyti, naudojamai Lietuvos Respublikos elektroninių ryšių įstatymo (toliau –  ERĮ) 77 straipsnio 1 ir (ar) 4 dalyse (ERĮ redakcijoje nuo 2021 m. gruodžio 1 d. – 96 straipsnio 1 ir (ar) 4 dalis) nurodytais tikslais.Informacija apie įsigyjamą įrangą yra riboto naudojimo. Įrangos įsigijimą vykdo Lietuvos Respublikos valstybės saugumo departamentas (VSD), vadovaujantis Lietuvos Respublikos viešųjų pirkimų, atliekamų gynybos ir saugumo srityje, įstatymo nuostatomis, o įsigyta įranga perduodama VSD valdyti patikėjimo teise, kadangi Lietuvos Respublikos teisės aktų nustatyta tvarka Tarnyba neturi teisės naudotis tokia įranga (kitos šalies vėlavimas vykdyti įsipareigojimus).</t>
  </si>
  <si>
    <t>09.001</t>
  </si>
  <si>
    <t>Personalo kaita, laikinai dėl labai mažų koeficientų buvo neužimta pareigybė</t>
  </si>
  <si>
    <t>Dėl užsitęsusių viešųjų pirkimų nenupirktas ilgalaikis turtas.</t>
  </si>
  <si>
    <t>Didelė darbuotojų kaita, ilgai  trunka konkursai į užimamas pareigas, darbuotojų laikinas nedarbingumas, darbuotojų tikslinės atostogos.</t>
  </si>
  <si>
    <t>2022 m. gegužės 9 d. dėl susidariusių didelių skolų tiekėjams, patikslinta sąmata (pašto paslaugoms, komunalinėms paslaugoms) iš 4 ketvirčio perkelti asigavimai.</t>
  </si>
  <si>
    <t>Dėl mažesnio, nei planuota dokumentų nuorašų išdavimo poreikio. Proceso dalyviai jų nepageidavo.</t>
  </si>
  <si>
    <t xml:space="preserve">Gautas finansavimas 2022 m. balandžio mėn. darbuotojų laikinam nedarbingumui.  </t>
  </si>
  <si>
    <t>Darbuotojų laikinas nedarbingumas.</t>
  </si>
  <si>
    <t>Personalo kaita, laikinas nedarbingumas, darbuotojų atleidimai.</t>
  </si>
  <si>
    <t>Netikslus planavimas.</t>
  </si>
  <si>
    <t>Personalo kaita.</t>
  </si>
  <si>
    <t xml:space="preserve"> Dėl prasidėjusios krizės užsitęsė viešieji pirkimai ir susijusios teisinės ir administracinės procedūros.</t>
  </si>
  <si>
    <t>12 001</t>
  </si>
  <si>
    <t>Personalo kaita ir laikinas nedarbingumas.</t>
  </si>
  <si>
    <t>12.002</t>
  </si>
  <si>
    <t xml:space="preserve">Aukščiausiosios kvalifikacijos specialistų meninei ir mokslinei veiklai rengimas bei mokslinių  tyrimų vykdymas  </t>
  </si>
  <si>
    <t xml:space="preserve">Studentų rėmimas   </t>
  </si>
  <si>
    <t>Netikslus planavimas dėl atostoginių išmokėjimo, taip pat darbo užmokesčio dėl nedarbingumo apskaičiavimo ir išmokėjimo.</t>
  </si>
  <si>
    <t xml:space="preserve">Netikslus planavimas dėl doktorantų akademinių atostogų. </t>
  </si>
  <si>
    <t xml:space="preserve">2.2. </t>
  </si>
  <si>
    <t>Terminuotų ir neterminuotų darbo sutarčių kaita.</t>
  </si>
  <si>
    <t>Mažesnis  nei planuota pirkimų poreikis, pasikeitus komandiruočių ir kvalifikacijos kėlimo išlaidų poreikiui.</t>
  </si>
  <si>
    <t xml:space="preserve">Personalo kaita ir laikinas nedarbingumas. Terminuotų ir neterminuotų darbo sutarčių kaita. </t>
  </si>
  <si>
    <t>Dėl neužimtų pareigybių ir darbuotojų laikino nedarbingumo, buvo sutaupymai darbo užmokestyje ir socialiniame draudime.</t>
  </si>
  <si>
    <t xml:space="preserve">Dėl mažesnės nei planuota pirkimo kainos, pavyko sutaupyti lėšų kompiuterių pirkime. </t>
  </si>
  <si>
    <t xml:space="preserve">Dėl mažesnių nei planuota pirkimų kainų, pavyko sutaupyti lėšų kompiuterinės technikos pirkime. </t>
  </si>
  <si>
    <t xml:space="preserve">Užsitęsė kompiuterinės programinės įrangos ir kompiuterinės programinės įrangos licencijų atnaujinimo paslaugos įsigijimo pirkimų dokumentų parengimas, todėl per I šių metų pusmetį nespėta panaudoti numatytos sumos. 
Taip pat elektroninio parašo sertifikatai ir jų atnaujinimo paslaugos perkamos pagal poreikį, todėl sudėtinga tiksliai prognozuoti numatomą panaudoti sumą.  
Be to sąskaitų-faktūrų už atliktas teismo psichiatrijos ir psichologijos ekspertizes per I šių metų pusmetį pateikta mažiau lyginant su praėjusių metų atitinkamu laikotarpiu, pagal kurį buvo planuojamas poreikis.
</t>
  </si>
  <si>
    <t xml:space="preserve">Užsitęsę vykdomi remonto darbai ir jų dokumentacijos derinimas, todėl dvi sąskaitos už suteiktas paslaugas buvo apmokėtos po ataskaitinio laikotarpio pabaigos. </t>
  </si>
  <si>
    <t xml:space="preserve">Dėl tiekėjo vėlavimo vykdyti įsipareigojimus, nebuvo atsiskaitoma už teisėjų mantijų siuvimo paslaugą. </t>
  </si>
  <si>
    <t xml:space="preserve">Mokymo centro nepanaudotas darbo užmokestis susidarė dėl to, kad atlyginimai už birželio mėn. mokami liepos mėn. pradžioje, o juos sumokėjus, sutaupymų nebus. </t>
  </si>
  <si>
    <t>Lėšų poreikis teisėjų kvalifikacijos kėlimui apskaičiuotas remiantis rinkos kainų vidurkiais, o po atliktų pirkimo procedūrų, vertės pasikoregavo.</t>
  </si>
  <si>
    <t>Teismų personalo kvalifikacijos kėlime pasikeitė numatytas mokymų planas (prioritetai, kai kurių mokymų forma, kiekis). 
Taip pat buvo mažesnės nei planuotos Mokymo centro veiklos išlaidos (patalynės priežiūros išlaidos, išlaidos švaros ir higienos prekėms).</t>
  </si>
  <si>
    <t xml:space="preserve">Lėšų poreikis nenumatytiems Mokymo centro inžinerinių sistemų remontams buvo mažesnis nei planuota. </t>
  </si>
  <si>
    <t xml:space="preserve">Dėl prasidėjusio karo Ukrainoje, vasario-kovo mėn. dalis teismų atstovų atšaukė savo dalyvavimą tarptautiniuose mokymuose. Taip pat dalis planuotų tarptautinių mokymų įvyko nuotoliniu būdu. </t>
  </si>
  <si>
    <t>Surinktos mažesnės nei planuotos pajamų įmokos, o atlyginimai už birželį mėn. mokami liepos mėn. pradžioje.</t>
  </si>
  <si>
    <t xml:space="preserve">Atsižvelgiant į pajamų įmokų surinkimą, numatyti remontų darbai buvo nukelti į II pusmetį. </t>
  </si>
  <si>
    <t>13.004</t>
  </si>
  <si>
    <t>HP serverių palaikymo paslaugos, kurios teikimo terminas baigiasi 2022 m. spalio 30 d., pirkimas buvo suplanuotas I šių metų pusmetį, tačiau atidėtas į III ketv., iškilus poreikiui pirmiau atlikti kitus skubesnius darbus. 
Be to sąskaitos už garso įrašymo, stenografavimo ir archyvavimo programinės įrangos SRS Femida ir SRS Femida PRO priežiūros paslaugas apmokėtos po ataskaitinio laikotarpio pabaigos. 
Taip pat užsitęsė garso įrašymo stenografavimo ir archyvavimo techninės ir programinės įrangos atnaujinimo paslaugos įsigijimo pirkimų dokumentų parengimas.</t>
  </si>
  <si>
    <t xml:space="preserve">Dėl tiekėjo vėlavimo vykdyti įsipareigojimus investicijų projekte „Teismų informacinės sistemos greitaveikos ir saugumo užtikrinimas bei teismų elektroninių paslaugų modernizavimas ir plėtra“, su tiekėju nebuvo atsiskaitoma, kol nebus atlikti darbai. </t>
  </si>
  <si>
    <t>Teisėjų valstybinės pensijos</t>
  </si>
  <si>
    <t>Buvo prognozuotas didesnis išeinančių teisėjų skaičius nelaukiant 65 metų, kuriems 2022 m. sukanka pensinis amžius.</t>
  </si>
  <si>
    <t>13.005</t>
  </si>
  <si>
    <t>13.006</t>
  </si>
  <si>
    <t>Įgyvendinant projektą dalis veiklų yra suplanuojama iš naujo atsižvelgiant į dabartinius poreikius. Dėl to tenka iš naujo derinti pakeitimus su CPVA, rengti didelius kiekius papildomų dokumentų, vykdyti pirkimus. Būtent dėl padidėjusių darbų apimčių bei papildomų projekto veiklų lėšų panaudojimas atsilieka nuo numatyto grafiko.</t>
  </si>
  <si>
    <t>Dėl netikslaus planavimo buvo organizuota mažiau komandiruočių į užsienio šalis 
negu buvo planuota.</t>
  </si>
  <si>
    <t>Dėl neužimtų pareigybių susidarė darbo užmokesčio ekonomija.</t>
  </si>
  <si>
    <t>Dėl didesnės atostoginių dalies išmokėjimo liepos mėnesį, susidarė darbo užmokesčio likutis.</t>
  </si>
  <si>
    <t>Mažesnė, nei planuota pirkimų kaina.</t>
  </si>
  <si>
    <t>Mažesnis lėšų poreikis darbdavio pašalpoms, nei planuota.</t>
  </si>
  <si>
    <t>Suplanuotoms ryšių, transporto, komandiruočių, materialiojo turto paprastojo remonto, kvalifikacijos kėlimo, komunalinių paslaugų įsigijimo,  reprezentacinėms, kitų prekių ir paslaugų įsigijimo  išlaidoms ir darbdavio socialinei paramai pinigais pakako mažesnės pinigų sumos.</t>
  </si>
  <si>
    <t>Dėl sąskaitų apmokėjimo už suteiktas ryšių, transporto, komunalines, informacinių technologijų paslaugas ir kitas paslaugas po ataskaitinio laikotarpio pabaigos.</t>
  </si>
  <si>
    <t>Dėl ataskiatiniu laikotarpiu nevykdyto ilgalaikio turto pirkimo ir mažesnio lėšų poreikio informacinių technologijų prekėms ir paslaugoms įsigyti.</t>
  </si>
  <si>
    <t>Dėl darbuotojų laikino nedarbingumo.</t>
  </si>
  <si>
    <t>Dėl tikslaus skiriamų asignavimų skaičiavimo pagal nustatytą skaičiavimo tvarką.</t>
  </si>
  <si>
    <t>Aukčiausios kvalifikacijos specialistų rengimas</t>
  </si>
  <si>
    <t>1. 1.1.1.11</t>
  </si>
  <si>
    <t>Dėl dėstytojų ir mokslo darbuotojų atostogų grafiko pasikeitimo, darbuotojų prašymu atostogos perkeltos vėlesniam laikotarpiui.</t>
  </si>
  <si>
    <t>Dėl nuo nepanaudoto darbo užmokesčio fondo priskaičiuoto socialinio draudimo mokestis.</t>
  </si>
  <si>
    <t>Dėl akademinių atostogų studentams suteikimo.</t>
  </si>
  <si>
    <t>Nepanaudotos tikslinės lėšos, susijusios su užsieniečių teisine padėtimi, skirtos  darbo užmokesčiui, lėšos panaudotos liepos mėnesį.</t>
  </si>
  <si>
    <t>Lietuvos Respublikos valstybės kontrolės veiklos valdymo programa</t>
  </si>
  <si>
    <t>Dėl darbuotojų išėjusių motinystės arba tėvystės atostogų ir darbuotojų laikino nedarbingumo. Taip pat dėl neatsiradusių reikalingų kompetencijų darbuotojų, kurie buvo planuoti priimti.</t>
  </si>
  <si>
    <t>Vykdant Valstybės kontrolės patvirtintą viešųjų pirkimų planą ir atliekant jame numatytų prekių ir paslaugų įsigyjimą, dalis prekių ir paslaugų buvo nupirkta pigiau nei suplanuota.</t>
  </si>
  <si>
    <t>Užsitęsė vykdomi darbai, jų dokumentacijos tvarkymas, susijęs su ekspertų ir konsultantų paslaugomis.</t>
  </si>
  <si>
    <t>Užsitęsė vykdomi darbai, jų dokumentacijos tvarkymas, susijęs su jau nupirktomis prekėmis ir paslaugomis.</t>
  </si>
  <si>
    <t>Dėl didelės personalo kaitos, neužimtų pareigybių ir valstybės tarnautojų, išėjusių tikslinių atostogų.</t>
  </si>
  <si>
    <t>Dėl darbo užmokesčio ir socialinio draudimo įmokų už birželio mėn. išmokėjimo po ataskaitinio laikotarpio pabaigos (liepos mėn.)</t>
  </si>
  <si>
    <t>Mažesnis lėšų poreikis komandiruotėms, tikrinimams, kvalifikacijos kelimui dėl neužimtų etatų. Reikalingų prekių trūkumas.</t>
  </si>
  <si>
    <t>Netikslus planavimas dėl apskaičiuoto darbo užmokesčio ir atostoginių išmokėjimo kitą mėnesį, nei buvo suplanuota).</t>
  </si>
  <si>
    <t>Dėl studentų bankinių duomenų tikslinimo.</t>
  </si>
  <si>
    <t>14.001</t>
  </si>
  <si>
    <t>14.002</t>
  </si>
  <si>
    <t>Užsienio politikos funkcijų vykdymo programa</t>
  </si>
  <si>
    <t>Užsienio reikalų ministerijos valdymo programa</t>
  </si>
  <si>
    <t>Užsitęsęs dialogas su Vystomojo bendradarbiavimo ir humanitarinės pagalbos fondu, mokėjimai atidėti trečiajam ketvirčiui.</t>
  </si>
  <si>
    <t>Ilgai trunkantys politinės vadovybės sprendimai , sutarčių sąlygų derinimas tarp šalių užtruko ilgiau nei planuota, mokėjimai atidėti trečiajam ketvirčiui.</t>
  </si>
  <si>
    <t>Dėl užsitęsusios COVID-19 pandemijos sutriko renginių, susitikimų ir projektinių veiklų su užsienio partneriais sutarčių įgyvendinimas.</t>
  </si>
  <si>
    <t>Netikslus planavimas- diplomatinių atstovybių rotacijų išlaidos bus tik trečiajame ketvirtyje.</t>
  </si>
  <si>
    <t>Pažangos lėšų nepanaudojimo priežastis-užsitęsė naujos diplomatinės atstovybės įkūrimas dėl priimančios šalies sprendimų.</t>
  </si>
  <si>
    <t>Dėl  karo Ukrainoje Europoje sutriko tiekėjų prekių ir paslaugų savalaikis pristatymas.</t>
  </si>
  <si>
    <t>Sąskaitos ir kiti priskaitymai už birželio mėn. apmokami po ataskaitinio laikotarpio pabaigos.</t>
  </si>
  <si>
    <t>Sutaupymai dėl darbuotojų laikino nedarbingumo ir atostoginių išmokėjimo sekantį mėnesį.</t>
  </si>
  <si>
    <t>Atšaukta komandiruotė.</t>
  </si>
  <si>
    <t>Žmonių su negalia teisių stebėsenos komisija prie Lygių galimybių kontrolieriaus tarnybos dirbo mažiau nei planuota.</t>
  </si>
  <si>
    <t xml:space="preserve">Darbo užmokesčiui skirti asignavimai nebuvo panaudoti dėl darbuotojų atostogų laikotarpių perkėlimo. </t>
  </si>
  <si>
    <t>Užsitęsusios viešųjų pirkimų ir susijusios teisinės bei administracinės procedūros.</t>
  </si>
  <si>
    <t xml:space="preserve">Stipendijoms skirti asignavimai nepanaudoti dėl doktorantų paimtų neplanuotų akademinių atostogų. </t>
  </si>
  <si>
    <t>Suplanuoti ilgalaikio materialiojo turto pirkimai nusikėlė į kitus ketvirčius. Suplanuoti pirkimai (kvalifikacijos kėlimui, informacinių technologijų, ryšių paslaugų) užsitesė kai kurios paslaugos, dar nebaigtos teikti.</t>
  </si>
  <si>
    <t>Darbuotojų kaita: išėjo du valstybės tarnautojai, darbuotojai dirbantys pagal darbo sutartis išėjo tikslinių atostogų.</t>
  </si>
  <si>
    <t>Darbo užmokesčio ir socialinio draudimo sąnaudų priskaitymai už birželio mėn. apmokami po ataskaitinio laikotarpio pabaigos.</t>
  </si>
  <si>
    <t>Diplomatinėse atstovybėse dėl COVID-19 pandemijos ir politinių veiksnių  sutaupytos su darbu užsienyje susijusių išlaidų, vaikų mokymosi bei vienkartinių įsikūrimo išlaidų kompensacijos bei išmokos apsirūpinti gyvenamosiomis patalpomis.</t>
  </si>
  <si>
    <t>Dėl karo Ukrainoje sutrikusios prekių tiekimo grandinės Europoje, stringa planuotų remontų  ir nuomos paslaugų įsigijimas atstovybėse, informacinių paslaugų ir prekių įsigijimas ministerijoje.</t>
  </si>
  <si>
    <t>Dėl įrangos tiekimo sutrikimų, ilgesnių nei paparastai pristatymo terminų neįsigyta ilgalaikio turto ministerijoje ir atstovybėse.</t>
  </si>
  <si>
    <t>Dėl užsitęsusios COVID-19 pandemijos ir dalinio nuotolinio darbo sumažėjo tiek ministerijos, tiek atstovybių komunalinės ir transporto paslaugų sąnaudos.</t>
  </si>
  <si>
    <t>Užsitęsė priimančios valstybės sprendimai dėl tolimesnės diplomatinės atstovybės pastato rekonstravimo darbų.</t>
  </si>
  <si>
    <t>Leistini pereinamieji diplomatinių atstovybių likučiai.</t>
  </si>
  <si>
    <t xml:space="preserve">Užsitęsusios viešųjų pirkimų procedūros nuomojamoms patalpoms ir įrangai. </t>
  </si>
  <si>
    <t>Netikslus planavimas (sąskaitos už vertimo ir kitas suteiktas paslaugas apmokamos po ataskaitinio laikotarpio pabaigos).</t>
  </si>
  <si>
    <t>09.002</t>
  </si>
  <si>
    <t xml:space="preserve">Socialinės išmokos </t>
  </si>
  <si>
    <t>09.003</t>
  </si>
  <si>
    <t>Socialinė sutelktis (solidarumas)</t>
  </si>
  <si>
    <t>1. 5.1.1. 2</t>
  </si>
  <si>
    <t>11.003</t>
  </si>
  <si>
    <t>Sveikatos išsaugojimo ir stiprinimo programa</t>
  </si>
  <si>
    <t>Sveikatos priežiūros kokybės ir efektyvumo didinimo programa</t>
  </si>
  <si>
    <t>Sveikatos apsaugos ministerijos valdymo programa</t>
  </si>
  <si>
    <t>09.004</t>
  </si>
  <si>
    <t>Šeimos politikos stiprinimas</t>
  </si>
  <si>
    <t>1. 2.3.1.48</t>
  </si>
  <si>
    <t>09.005</t>
  </si>
  <si>
    <t>Neįgaliesiems tinkama aplinka</t>
  </si>
  <si>
    <t>1. 5.1.1. 3</t>
  </si>
  <si>
    <t>1. 3.2.8. 2</t>
  </si>
  <si>
    <t>09.006</t>
  </si>
  <si>
    <t>Socialinės apsaugos ir darbo ministerijos valdymo programa</t>
  </si>
  <si>
    <t>Teisingumo ministerijos valdymo programa</t>
  </si>
  <si>
    <t>Netikslus planavimas, dėl apskaičiuoto darbo užmokesčio ir atostoginių dėstytojams ir mokslo darbuotojams išmokėjimo kitą mėnesį, nei buvo suplanuota. Atlyginimų mokėjimo terminas liepos 5-8 d..</t>
  </si>
  <si>
    <t>Ekonomikos konkurencingumo didinimo programa</t>
  </si>
  <si>
    <t>05.002</t>
  </si>
  <si>
    <t>Valstybės skaitmeninimo programa</t>
  </si>
  <si>
    <t>05.003</t>
  </si>
  <si>
    <t>Ekonomikos ir inovacijų ministerijos valdymo programa</t>
  </si>
  <si>
    <t>Skirtumas dėl apvalinimo.</t>
  </si>
  <si>
    <t>Mažesnis, nei planuota, prekių ir paslaugų poreikis. Nepanaudotus asignavimus planuojama panaudoti II pusmetį.</t>
  </si>
  <si>
    <t>Darbo užmokesčio ir socialinio draudimo išlaidų str. dėl neužimtų pareigybių ir darbuotojų laikino nedarbingumo.</t>
  </si>
  <si>
    <t>Seimo kanceliarijos valdymo programa</t>
  </si>
  <si>
    <t xml:space="preserve">12.001  </t>
  </si>
  <si>
    <t>Socialinių mokslų tyrimai</t>
  </si>
  <si>
    <t>Korupcijos tyrimas, prevencija ir antikorupcinio sąmoningumo didinimas</t>
  </si>
  <si>
    <t>Specialiųjų tyrimų tarnybos valdymo programa</t>
  </si>
  <si>
    <t>Dėl apskaičiuoto darbo užmokesčio ir atostoginių
išmokėjimo kitą mėnesį, nei buvo suplanuota.</t>
  </si>
  <si>
    <t>Dėl mažesnių išmokėtų socialinių išmokų.</t>
  </si>
  <si>
    <t>Neįvykusios komandiruotės ir kvalifikacijos kėlimo mokymai ir kiti renginiai.</t>
  </si>
  <si>
    <t>Dėl neužimtų pareigybių, darbuotojų laikino nedarbingumo, darbuotojų, išėjusių tikslinių atostogų.</t>
  </si>
  <si>
    <t>Pasirašytos sutartys, tačiau dar nebaigti atlikti darbai, nesuteiktos paslaugos. Rengiami dokumentai pirkimų vykdymui ir kitos užsitęsusios administracinės procedūros.</t>
  </si>
  <si>
    <t>Darbo užmokesčio ir socialinio draudimo nepanaudotos lėšos,  nes birželio mėnesio darbo užmokestis ir darbo užmokesčio mokesčiai buvo išmokėti kitą ketvirtį (liepos mėnesį). Be to, darbo užmokesčiui ir socialiniam draudimui skirtų asignavimų nepanaudojimui turėjo įtakos darbuotojų laikinas nedarbingumas.</t>
  </si>
  <si>
    <t>Prekių ir paslaugų įsigijimo išlaidų straipsnių lėšos liko nepanaudotos dėl užsitęsusių viešųjų pirkimų bei sutarčių pasirašymo procedūrų, be to vykdant viešuosius pirkimus sudarytos paslaugų teikimo ir prekių pirkimų sutartys mažesnėmis nei planuota kainomis. Taip pat dalis sąskaitų buvo gautos pavėluotai ir apmokėtos liepos mėnesį (kitą ketvirtį).</t>
  </si>
  <si>
    <t xml:space="preserve"> Darbdavių socialinės paramos lėšos (išeitinėms pašalpoms ir pašalpoms mirties atveju) liko nepanaudotos, nes nebuvo poreikio. Be to, gauta mažiau darbuotojų prašymų skirti materialinę pašalpą.</t>
  </si>
  <si>
    <t>Asignavimai , skirti ilgalaikio turto įsigijimui,  liko nepanaudoti dėl užsitęsusių viešųjų pirkimų. Asignavimai bus panaudoti per sekantį pusmetį.</t>
  </si>
  <si>
    <t>Užsitęsusios administracinės procedūros.</t>
  </si>
  <si>
    <t>Pasirašytos sutarys dėl įrangos įsigijimo.</t>
  </si>
  <si>
    <t>Darbo užmokesčiui ir socialiniam draudimui skirti asignavimai buvo nepanaudoti, nes birželio mėnesio  darbo užmokestis ir darbo užmokesčio mokesčiai buvo išmokėti kitą ketvirtį ( liepos mėnesį). Be to, darbo užmokesčiui ir socialiniam draudimui skirtų asignavimų nepanaudojimui turėjo įtakos darbuotojų laikinas nedarbingumas.</t>
  </si>
  <si>
    <t>Asignavimai , skirti ilgalaikio turto įsigijimui,  liko nepanaudoti  dėl užsitęsusių viešųjų pirkimų. Be to, sąskaitos išrašytos birželio mėnesį buvo gautos ir apmokėtos liepos mėnesį (kitą ketvirtį).</t>
  </si>
  <si>
    <t>Netikslus planavimas – 68,2 tūkst. eurų apskaičiuotas darbo užmokestis ir atostoginiai išmokėti kitą mėnesį nei planuota. 9,6 tūkst. Eurų – per daug užplanuota.</t>
  </si>
  <si>
    <t>Netikslus planavimas – sąskaitos už paslaugas ir prekes, priskaitytos emeritų išmokos išmokamos po ataskaitinio laikotarpio pabaigos.</t>
  </si>
  <si>
    <t>Netikslus planavimas – sumažėjus planuotoms pajamoms, gaunamos pajamų įmokų
lėšos taupomos kompiuterinės įrangos pagal poreikį įsigijimui.</t>
  </si>
  <si>
    <t>Mažesnis, nei planuota pirkimų poreikis.</t>
  </si>
  <si>
    <t>Netikslus planavimas - sąskaitos už suteiktas paslaugas apmokamos 3 ketv.</t>
  </si>
  <si>
    <t>Dalis darbuotojų atsisakė atostogų dėl vykdomų projektų.</t>
  </si>
  <si>
    <t>Neįvykusios komandiruotės.</t>
  </si>
  <si>
    <t>Keli doktorantai paėmė akademines atostogas.</t>
  </si>
  <si>
    <t>Neatspausdintos knygos dėl paskelbto karantino.</t>
  </si>
  <si>
    <t>12 002</t>
  </si>
  <si>
    <t>12 003</t>
  </si>
  <si>
    <t>Dėl apskaičiuoto darbo užmokesčio ir atostoginių išmokėjimo kitą mėnesį nei buvo suplanuota.</t>
  </si>
  <si>
    <t>Dėl užsitęsusių viešųjų pirkimų procedūrų.</t>
  </si>
  <si>
    <t>Dėl didelių pokyčių elektros kainų rinkoje, netiksliai suplanuotas poreikis komunalinėms išlaidoms.</t>
  </si>
  <si>
    <t xml:space="preserve">Dėl vėluojamų paslaugų suteikimų ir prekių pristatymo, apmokėjimai bus atlikti ateinančiame ataskaitiniame  laikotarpyje. </t>
  </si>
  <si>
    <t>Dėl studentų išėjusių į/grįžusių po akademinių atostogų skirtumo pirmam pusmečiui nebuvo galima tiksliai suplanuoti poreikio stipendijoms. Stipendijos bus išmokėtos po ataskaitinio laikotarpio pabaigos.</t>
  </si>
  <si>
    <t>Prezidento kanceliarijos valdymo programa</t>
  </si>
  <si>
    <t>Efektyvus Vyriausybės kanceliarijos veiklos administravimas</t>
  </si>
  <si>
    <t>Valstybinės energetikos reguliavimo tarybos valdymo programa</t>
  </si>
  <si>
    <t>Savivaldybių duomenų teikimo į Suteiktos valstybės pagalbos registrą finansavimas.</t>
  </si>
  <si>
    <t>Konkurencijos tarybos valdymo programa</t>
  </si>
  <si>
    <t>Dėl apskaičiuoto darbo užmokesčio ir socialinio draudimo įmokų ir atostoginių išmokėjimo kitą ataskaitinį laikotarpį.</t>
  </si>
  <si>
    <t>Mažesnis nei planuotas pirkimų (paslaugų, mokymų) poreikis pirmame pusmetyje.</t>
  </si>
  <si>
    <t>ES grąžinimai už kelionės išlaidas.</t>
  </si>
  <si>
    <t>Paslaugų, prekių pirkimai suplanuoti I-II ketvirtyje prekeliami į III-IV ketvirtį.</t>
  </si>
  <si>
    <t>Sutaupytas darbo užmokestis ir socialinis draudimas dėl neužimtų pareigybių.</t>
  </si>
  <si>
    <t>Dėl mažesnės nei planuota pirkimų kainos, mokymų paslaugos nuotoliniu būdų yra pigesnės, nei kontaktiniu būdu.</t>
  </si>
  <si>
    <t>Darbdavio socialinės paramos lėšų dydis liko nepanaudotas, nes nebuvo poreikio išmokėjimui  (parama mokama vadovaujantis teisės aktais, pagal poreikį).</t>
  </si>
  <si>
    <t>Dėl pasikeitusio darbo organizavimo tvarkos (įtvirtintos nuotolinio darbo galimybės darbuotojams, didžioji dalis renginių ir susitikimų vykdomi nuotoliniu būdu) mažesnės  komandiruočių, transporto, kitos išlaidos.</t>
  </si>
  <si>
    <t>Netikslus planavimas ketvirčiais. Paslaugos bus perkamos vėlesniais laikotarpiais:
- Skiepai nuo erkinio encefalito, gripo.
- Materialiojo turto remontas (kai bus poreikis).
- Kompiuterinė technika ir įranga (perkama nuolat, pagal poreikį).</t>
  </si>
  <si>
    <t>Užsitęsusios pirkimų procedūros:
- Automobilių įsigijimas.
- Ekspertų ir konsultantų paslaugos vykdant projektus (Rizikų vertinimo metodo diegimas pagal COS modelį, VERT informacinių sistemų atsparumo vertinimas).
- Biuro įrenginių įsigijimas (kondicionieriai, posėdžių salės IT įranga).
- Aprangos ir avalynės įsigijimas.</t>
  </si>
  <si>
    <t>Kaupiamas lėšų rezervas tolimesniems VERT projektams (Darbo vietų įrengimas (saugus ryšys, kompiuteriai, radiacijos matavimo prietaisai, baldai), ESOC grupei ir kt.).</t>
  </si>
  <si>
    <t>Dėl neužimtų pareigybių nebuvo poreikio pirkti naują kopiuterinę techniką, biuro įrangą, kitas prekes ir paslaugas.</t>
  </si>
  <si>
    <t>Nacionalinių energetikos politikos strateginių vystymosi krypčių, tikslų ir uždavinių įgyvendinimo programa</t>
  </si>
  <si>
    <t>1. 1.1.1. 9</t>
  </si>
  <si>
    <t>Branduolinės energetikos objektų eksploatavimo nutraukimo ir radioaktyviųjų atliekų tvarkymo programa</t>
  </si>
  <si>
    <t>03.002</t>
  </si>
  <si>
    <t>Energetikos ministerijos valdymo programa</t>
  </si>
  <si>
    <t>Mažesnis nei planuotas mokymų poreikis pirmame pusmetyje.</t>
  </si>
  <si>
    <t>06.003</t>
  </si>
  <si>
    <t>06.004</t>
  </si>
  <si>
    <t>06.005</t>
  </si>
  <si>
    <t>06.006</t>
  </si>
  <si>
    <t>Krašto apsaugos sistemos veiklos parama</t>
  </si>
  <si>
    <t>06.007</t>
  </si>
  <si>
    <t>Lietuvos kariuomenės operacinis valdymas</t>
  </si>
  <si>
    <t>06.008</t>
  </si>
  <si>
    <t>Krašto apsaugos ministerijos valdymo programa</t>
  </si>
  <si>
    <t>06.009</t>
  </si>
  <si>
    <t>Vidaus reikalų ministrui pavestų valdymo sričių politikos formavimas ir vidaus reikalų infrastruktūros bei paslaugų valdymas</t>
  </si>
  <si>
    <t>Valstybės tarnybos valdymas</t>
  </si>
  <si>
    <t>Migracijos procesų valdymas</t>
  </si>
  <si>
    <t>Regionų plėtros ir Europos Sąjungos struktūrinės paramos programų įgyvendinimo užtikrinimas</t>
  </si>
  <si>
    <t>Europos teritorinio bendradarbiavimo tikslo programa</t>
  </si>
  <si>
    <t>1. 2.3.1.45</t>
  </si>
  <si>
    <t>1. 3.3.1.45</t>
  </si>
  <si>
    <t>Europos kaimynystės priemonės programa</t>
  </si>
  <si>
    <t>1. 2.3.1.44</t>
  </si>
  <si>
    <t>1. 2.3.1.52</t>
  </si>
  <si>
    <t>1. 3.3.1.44</t>
  </si>
  <si>
    <t>1. 3.3.1.52</t>
  </si>
  <si>
    <t>Vidaus reikalų ministerijos valdymo programa</t>
  </si>
  <si>
    <t>Visuomenės viešojo saugumo užtikrinimas</t>
  </si>
  <si>
    <t>07.011</t>
  </si>
  <si>
    <t>1. 2.3.1.34</t>
  </si>
  <si>
    <t>Priešgaisrinė, civilinė sauga ir gelbėjimo darbai</t>
  </si>
  <si>
    <t>07.012</t>
  </si>
  <si>
    <t>07.013</t>
  </si>
  <si>
    <t>Viešosios tvarkos atkūrimas, konvojavimas ir svarbių valstybės objektų apsauga</t>
  </si>
  <si>
    <t>07.014</t>
  </si>
  <si>
    <t>Finansinių nusikaltimų tyrimas</t>
  </si>
  <si>
    <t>07.015</t>
  </si>
  <si>
    <t>07.016</t>
  </si>
  <si>
    <t>Vidaus reikalų valstybės informacinių išteklių valdymas</t>
  </si>
  <si>
    <t>Valstybės remiama papildoma pareigūnų sveikatos priežiūra</t>
  </si>
  <si>
    <t>07.017</t>
  </si>
  <si>
    <t xml:space="preserve">Sienų valdymo ir vizų priemonės programa  </t>
  </si>
  <si>
    <t>07.018</t>
  </si>
  <si>
    <t>1. 3.3.1.56</t>
  </si>
  <si>
    <t>Vidaus saugumo fondo programa</t>
  </si>
  <si>
    <t>07.019</t>
  </si>
  <si>
    <t>1. 2.3.1.40</t>
  </si>
  <si>
    <t>1. 3.3.1.40</t>
  </si>
  <si>
    <t>07.020</t>
  </si>
  <si>
    <t>1. 3.3.1.47</t>
  </si>
  <si>
    <t>Dėl suplanuotų lėšų pagal ankstesnių metų apimtis ir tokių sąnaudų nebuvimą per ataskaitinį laikotarpį.</t>
  </si>
  <si>
    <t>Dėl apskaičiuoto darbo užmokesčio ir atostoginių išmokėjimo kitą ataskaitinį laikotarpį.</t>
  </si>
  <si>
    <t>Darbuotojų kaita: vienas valstybės tarnautjas išėjo, kitas etatas (valstybės tarnautojo) neužimtas.</t>
  </si>
  <si>
    <t>Suplanuoti pirkimai (kvalifikacijos kėlimui) užsitęsė, kai kurios paslaugos dar nebaigtos teikti.</t>
  </si>
  <si>
    <t>Perdavus  buhalterinę apskaitą NBFC, pasikeitė mokėjimo terminai, už birželio mėnesį sumokėta liepos mėnesį.</t>
  </si>
  <si>
    <t>Netikslai suplanuota.</t>
  </si>
  <si>
    <t>Sąskaitos bus apmokėtos po ataskaitinio laikotarpio.</t>
  </si>
  <si>
    <t>Mažesnis susirgimų skaičius.</t>
  </si>
  <si>
    <t>Užsitęsę vykdomi rekonstrukcijos darbai.</t>
  </si>
  <si>
    <t>Dėl atostoginių išmokėjimo kitą mėn., nei planuota.</t>
  </si>
  <si>
    <t>1. 2.3.1.42</t>
  </si>
  <si>
    <t>1. 2.3.1.37</t>
  </si>
  <si>
    <t>1. 2.3.1.36</t>
  </si>
  <si>
    <t>1. 2.3.1.35</t>
  </si>
  <si>
    <t>1. 3.3.1.13</t>
  </si>
  <si>
    <t>Valstybinės kultūros paveldo komisijos valdymo programa</t>
  </si>
  <si>
    <t>Personalo kaita ir laikinas nedarbingumas (dėl neužimtų pareigybių, darbuotojų laikino nedarbingumo, darbuotojų, išėjusių tikslinių atostogų).</t>
  </si>
  <si>
    <t>1. 3.3.1.57</t>
  </si>
  <si>
    <t>Soc. draudimo įmokoms numatytų lėšų likutis dėl sąmatos
planavimo tūkstantųjų tikslumu.</t>
  </si>
  <si>
    <t>Buvo suplanuota pirkimai pirmą pusmetį, bet dėl COVID-19 paskelbto karantino atidėta antram pusmečiui.</t>
  </si>
  <si>
    <t>Tarnybos valdymo programa</t>
  </si>
  <si>
    <t>Atostoginiai išmokėti kitą mėnesį.</t>
  </si>
  <si>
    <t>Dėl darbuotojų kaitos, neužimtų pareigybių, darbuotojų laikino nedarbingumo nepanaudota dalis darbo užmokesčiui ir socialinio draudimo įmokoms skirtų asignavimų, priskaičiuoto 6 mėn. DU, kuris bus išmokamas 7 mėn.</t>
  </si>
  <si>
    <t>Dėl poreikio nebuvimo (mažai darbuotojų sirgo ir nebuvo prašymų dėl materialinių pašalpų).</t>
  </si>
  <si>
    <t>Dėl mažesnių pasiūlytų pirkimų kainų, įsigytas trumpalaikis turtas vietoj suplanuoto ilgalaikio turto.</t>
  </si>
  <si>
    <t>Dalis asignavimų nepanaudota, nes didžioji dalis sąskaitų faktūrų už suteiktas paslaugas ir įsigytas prekes per birželio mėnesį gauti ir apmokėti liepos mėnesį.</t>
  </si>
  <si>
    <t>Asignavimai nepanaudoti, nes užsitęsus istorinės atminties projektų atrankos procedūroms, nebuvo pasirašytos sutartys su projektų vykdytojais.</t>
  </si>
  <si>
    <t>Dalis įsigytų teisinių paslaugų buvo kompensuota iš Lietuvos Respublikos Vyriausybės rezervo.</t>
  </si>
  <si>
    <t>Dėl mažesnio, nei planuota, pirkimų poreikio, pandemijos ribojimų.</t>
  </si>
  <si>
    <t>Dėl darbuotojų kaitos, neužimtų pareigybių, darbuotojų laikino nedarbingumo nepanaudota dalis darbo užmokesčiui ir socialinio draudimo įmokoms skirtų asignavimų.</t>
  </si>
  <si>
    <t>Dalis asignavimų nepanaudota, nes nebuvo pradėtos viešųjų pirkimų procedūros suplanuotoms prekėms ir paslaugoms bei turtui įsigyti.</t>
  </si>
  <si>
    <t>Dalis asignavimų nepanaudota dėl negautų pajamų įmokų balandžio mėnesį nutraukus patalpų nuomos sutartį.</t>
  </si>
  <si>
    <t>1. 4.3.1. 3</t>
  </si>
  <si>
    <t>1. 2.3.1.43</t>
  </si>
  <si>
    <t>1. 3.3.1.46</t>
  </si>
  <si>
    <t>1. 3.3.1.43</t>
  </si>
  <si>
    <t>1. 3.2.8. 1</t>
  </si>
  <si>
    <t>1. 3.3.1.58</t>
  </si>
  <si>
    <t>1. 3.3.1.37</t>
  </si>
  <si>
    <t>1. 3.3.1.42</t>
  </si>
  <si>
    <t>1. 3.3.1.36</t>
  </si>
  <si>
    <t>1. 3.3.1.35</t>
  </si>
  <si>
    <t>Aplinkos apsaugos ir klimato kaitos valdymo programa</t>
  </si>
  <si>
    <t>1. 4.3.1. 2</t>
  </si>
  <si>
    <t>Vyriausybės kanceliarijai 2022 metams skirta 2014-2020 m. Europos Sąjungos techninė parama suplanuota 2022 m. II ketvirtyje, o darbo užmokestis (BF dalis) funkcijų sąsają turintiems darbuotojams planuojamas atstatyti iš 2014-2020 m. Europos Sąjungos techninės paramos lėšų už 2022 m. sausio-balandžio mėnesius 2022 m. III ketvirtį.</t>
  </si>
  <si>
    <t>Netikslus planavimas ketvirčiais: per daug suplanuota lėšų atostoginiams II -am kv.; darbo užmokestis už birželį išmokėtas liepą (183,5 tūkst. eurų).</t>
  </si>
  <si>
    <t>Netikslus planavimas ketvirčiais: einamojo laikotarpio sąskaitos buvo apmokėtos liepos mėn. (kreditinis įsiskolinimas už paslaugas 22-06-30 iš viso - 60,7 tūkst. eurų).</t>
  </si>
  <si>
    <t>Užsitęsusios viešųjų pirkimų ir administracinės procedūros: planuoti remonto darbai nukelti į II-ą pusmetį.</t>
  </si>
  <si>
    <t>Užsitęsę vykdomi darbai, jų dokumentacijos tvarkymas: dėl informacinių technologijų paslaugų įsigijimo - 19,5 tūkst. eurų; serverių įrangos įsigijimo - 16,9 tūkst. eurų.</t>
  </si>
  <si>
    <t>Užsitęsę vykdomi darbai, jų dokumentacijos tvarkymas: dokumentai už spaudos darbus pateikti mokėjimui pavėluotai.</t>
  </si>
  <si>
    <t>Netikslus planavimas: per daug buvo suplanuota lėšų atostoginiams.</t>
  </si>
  <si>
    <t>Mažesnis nei planuota pirkimų poreikis (komunalinių ir kitų paslaugų).</t>
  </si>
  <si>
    <t>Socialinių išmokų (pašalpų) straipsnis: sudarant sąmatą nėra tiksliai žinoma, koks bus prašymų paramai teikimo intensyvumas pagal ataskaitinius laikotarpius.</t>
  </si>
  <si>
    <t>Lietuvos Respublikos jurisdikcijai priklausančių radijo ir (ar) televizijos programų transliuotojų, retransliuotojų, užsakomųjų audiovizualinės žiniasklaidos paslaugų, dalijimosi vaizdo medžiaga platformos paslaugų, televizijos programų ir (ar) atskirų programų platinimo internete paslaugų teikėjų veiklos priežiūra</t>
  </si>
  <si>
    <t>Darbo užmokestis ir socialinio draudimo įmokos buvo suplanuoti ataskaitinį laikotarpį, tačiau išmokėti kitą ketvirtį.</t>
  </si>
  <si>
    <t>Skirtumas susidarė dėl užsitęsusių viešųjų pirkimų procedūrų, bus panaudotas 2022 m. II pusmetyje.</t>
  </si>
  <si>
    <t>Skirtumas susidarė dėl LSMU vardinių stipendijų ir pirmosios, antrosios ir vientisųjų studijų studentų skatinamųjų stipendijų skyrimo nuostatuose patvirtinto skatinamųjų stipendijų Rezervo fondo sudarymo, kuris bus panaudotas 2022 m. II pusmetyje.</t>
  </si>
  <si>
    <t>Tautinių mažumų integracijos į Lietuvos visuomenę, išsaugant jų tapatybę, programa</t>
  </si>
  <si>
    <t>Tautinių mažumų departamento valdymo programa</t>
  </si>
  <si>
    <t>Aplinkos ministerijos valdymo programa</t>
  </si>
  <si>
    <t>Dėl užsitęsusių viešųjų pirkimų procedūrų vykdant „Knygų starto“ projektą, dokumentų bei kito turto viešuosius pirkimus.</t>
  </si>
  <si>
    <t>Paskutinės paraiškos teikimo data buvo ankstesnė nei gautos paslaugų teikėjų sąskaitos už 2022 m. birželio mėn.</t>
  </si>
  <si>
    <t>Oficialiosios statistikos tvarkymo ir Valstybės duomenų valdysenos informacinės sistemos valdymo programa</t>
  </si>
  <si>
    <t>Lietuvos statistikos departamento valdymo programa</t>
  </si>
  <si>
    <t>Dėl ilgalaikių nedarbingumų, darbuotojų kaitos, neįvykusių konkursų.</t>
  </si>
  <si>
    <t>Dėl užsitęsusių viešųjų pirkimų procedūrų ir neįvykusių pirkimų išlaidos nuskelia į vėlesnius laikotarpius.</t>
  </si>
  <si>
    <t>Užsitęsus naujos redakcijos Oficialiosios statistikos įstatymo svarstymams, nuspręsta, kad racionaliau lėšas panaudoti priėmus įstatymą, rengiant ir pristatant jo įgyvendinimą.</t>
  </si>
  <si>
    <t>Sąskaitos faktūros bus apmokėtos vėlesniame ataskaitiniame laikotarpyje.</t>
  </si>
  <si>
    <t>Dėl karantino metu nemokėtų transporto kompensacijų klausėjams ir neįvykusių komandiruočių, lėšas planuojama panaudoti ateinančiuose laikotarpiuose.</t>
  </si>
  <si>
    <t>Užsitęsę vykdomi darbai, jų dokumentacijos tvarkymas ir mokėjimas persikelia į ateinantį laikotarpį.</t>
  </si>
  <si>
    <t>Buvo suplanuota didesnė mokėtina suma už liepos mėn. atostogų išmokas.</t>
  </si>
  <si>
    <t>Dėl užsitęsusių viešųjų pirkimų procedūrų išlaidos nusikelia į vėlesnius laikotarpius.</t>
  </si>
  <si>
    <t>Valstybinio visuomenės sveikatos stiprinimo fondo lėšos nepanaudotos, kadangi ekspertų paslaugos įsigytos vėliau, nei planuota.</t>
  </si>
  <si>
    <t>Ataskaitiniu laikotarpiu buvo gauta mažiau Valstybinio visuomenės sveikatos stiprinimo fondo lėšomis vykdomų projektų mokėjimo prašymų, nei planuota.</t>
  </si>
  <si>
    <t>Netikslus planavimas: nepanaudotos lėšos, skirtos reorganizuojamų įstaigų persikraustymo į kitas patalpas išlaidoms dengti. Bus panaudotos 2022 m. liepos mėn.</t>
  </si>
  <si>
    <t>Užsitęsę vykdomi darbai, jų dokumentacijos tvarkymas - užsitęsę patalpų (buveinės) įrengimo darbai.</t>
  </si>
  <si>
    <t>Dėl įstaigų reorganizavimo priskaičiuota mažiau, negu planuota išmokų darbuotojams, mažesnis prekių ir paslaugų poreikis (Sveikatos priežiūros ir farmacijos specialistų kompetencijų centras - 12,8 tūkst. Eur, Sveikatos mokymo ir ligų prevencijos centras - 4,0 tūkst. Eur, Valstybinis psichikos sveikatos centras - 253,1 tūks.Eur, Užkrečiamųjų ligų ir AIDS centras - 48,6 tūkst. Eur).</t>
  </si>
  <si>
    <t>SAM Ekstremalių sveikatai situacijų centro nepanaudotos lėšos, skirtos strateginėms atsargoms (3.1.3.1.1.01). Sveikatos apsaugos ministro 2022 m. balandžio 1 d. įsakymu Nr.V-679 „Dėl tarpinstitucinės darbo grupės sudarymo“ buvo sudaryta Valstybės medicinos atsargų rezervo rinkinių sąrašų peržiūros tarpinstitucinė darbo grupė. Siekiant taupiai naudoti valstybės biudžeto lėšas ir nekaupti nereikalingų medicinos atsargų rinkinių, grupės posėdyje nuspręsta pristabdyti pirkimus iki galutinio darbo grupės sprendimo priėmimo. Pirkimai bus vykdomi 2022 m. III ketv.</t>
  </si>
  <si>
    <t xml:space="preserve">Lėšos pilnai nepanaudotos, kadangi projektų vykdytojai pateikė mokėjimų prašymus mažesnei sumai, nei buvo planuota. Įtaką lėšų panaudojimui turėjo dėl koronaviruso plitimo grėsmės paskelbtas karantinas ir valstybės lygio ekstremalioji situacija, nes dalis mokymų bei renginių buvo atšaukiami ir nevykdomi, todėl projektų veiklos strigo ir buvo/yra pratęsiamos. </t>
  </si>
  <si>
    <t>Suplanuota suma pagal 2014-2021 m. Europos ekonominės erdvės finansinio mechanizmo programos „Sveikata“ priemones „Šeimų lankymo, teikiant ankstyvosios intervencijos paslaugas, modelio įdiegimas“ bei „Gerovės konsultantų modelio įdiegimas“ laiku nepanaudota dėl mažesnio, negu planuota, pateiktų paraiškų skaičiaus ir dėl mažesnės apimties bei vertės projektų pasirašytų finansavimo sutarčių, pagal kurias buvo suplanuoti mokėjimai. Atliktas nepanaudotų lėšų perskirstymas minėtoje programoje.</t>
  </si>
  <si>
    <t>Dalis darbo užmokesčio ir soc. draudimo lėšų nepanaudota dėl neužimtų pareigybių, darbuotojų tikslinių atostogų.</t>
  </si>
  <si>
    <t xml:space="preserve">Dėl mažesnio, negu planuota komandiruočių skaičiaus (dėl COVID-19 pandemijos) ir mažesnio kitų paslaugų pirkimų poreikio. </t>
  </si>
  <si>
    <t xml:space="preserve">Dėl mažesnio, negu planuota paslaugų pirkimų poreikio. </t>
  </si>
  <si>
    <t>Dėl mažesnio, negu planuota komandiruočių skaičiaus (dėl COVID-19 pandemijos).</t>
  </si>
  <si>
    <t>Darbo užmokesčio ir soc.draudimo įmokų mokėjimas po ataskaitinio laikotarpio pabaigos.</t>
  </si>
  <si>
    <t>Dėl įstaigų reorganizacijos priskaičiuota mažiau, negu planuota darbo užmokesčio ir soc. draudimo įmokų.</t>
  </si>
  <si>
    <t>Mažesnis, negu planuota medikamentų (atsargų) ir ilgalaikio turto pirkimo poreikis.</t>
  </si>
  <si>
    <t>Dėl įstaigų reorganizacijos mažesnis prekių, paslaugų ir ilgalaikio turto įsigijimo poreikis.</t>
  </si>
  <si>
    <t xml:space="preserve">Gauta mažiau negu planuota pajamų už mokamas paslaugas (Higienos institutas - 2,5 tūkst. Eur). </t>
  </si>
  <si>
    <t xml:space="preserve">Vadovaujantis Lietuvos Respublikos Vyriausybės 2022 m. nutarimais dėl lėšų skyrimo iš Lietuvos Respublikos Vyriausybės rezervo ir COVID-19 ligos tyrimų atlikimo tvarkos aprašu, patvirtintu Lietuvos Respublikos sveikatos apsaugos ministro 2020 m. gruodžio 4 d. įsakymu Nr. V-2797 ,,Dėl COVID-19 ligos (koronaviruso infekcijos) tyrimų atlikimo tvarkos aprašo patvirtinimo“, Nacionalinei visuomenės sveikatos priežiūros laboratorija iki 2022 m. birželio 21 d. skirta 960,8 tūkst. Eur už asmens sveikatos priežiūros patirtas išlaidas dėl ėminių COVID-19 ligos tyrimui ar greitajam testui paėmimo, COVID-19 ligos tyrimo ar greitojo testo atlikimo paslaugas. Atsižvelgiant į realiai patirtas išlaidas per ataskaitinį laikotarpį, laboratorija išanalizavo atliktų tyrimų savikainą ir nustatė, kad tikslinga perskirstyti darbo užmokesčio lėšas, perkeliant į reagentų, komunalinių, transporto bei kitų išlaidų eilutes. Atliktų tyrimų savikaina iliustruoja realią patirtų išlaidų struktūrą. </t>
  </si>
  <si>
    <t>Sąskaitos tiekėjams už prekes ir paslaugas apmokėtos po ataskaitinio laikotarpio pabaigos.</t>
  </si>
  <si>
    <t xml:space="preserve">Sveikatos apsaugos ministerija nepanaudojo tikslinių lėšų, skirtų kompensacijoms  COVID-19 padariniams šalinti: įsigyti medikamentams ir medicinos įrangai, kompensuoti darbo užmokesčio ir kt. paslaugų išlaidas (17 199,3 tūkst. Eur). Lėšos bus panaudotos 2022 m. III-IV ketv.  SAM Ekstremalių sveikatai situacijų centras gavo papildomų lėšų už Kipro Respublikai parduotas vakcinas (2 024,2 tūkst. Eur). Gautos lėšos bus panaudotos 2022 m. III ketv. naujai įsigyjamų vakcinų nuo COVID-19 ligos pirkimo išlaidoms padengti.  Nacionalinė visuomenės sveikatos laboratorija nepanaudojo dalies lėšų (23,2 tūkst. Eur), nes prekių pristatymas numatytas pagal naujai sudarytas pirkimo-pardavimo sutartis.   </t>
  </si>
  <si>
    <t>Tikslinės lėšos, skirtos kompensuoti išlaidas dėl Rusijos Federacijos karinių veiksmų Ukrainoje, dalis lėšų panaudota 2022 m. liepos mėn. pradžioje (išlaidų kompensacijos vaistinėms).</t>
  </si>
  <si>
    <t>Personalo kaita ir laikinas nedarbingumas, neužimtos pareigybės.</t>
  </si>
  <si>
    <t>Dėl įstaigų reorganizavimo priskaičiuota mažiau, negu planuota išmokų darbuotojams (atostoginių už būsimus laikotarpius, priemokų).</t>
  </si>
  <si>
    <t>Valstybinei ligonių kasai (VLK) pervesta mažiau, negu planauota valstybės biudžeto įmokų į PSDF biudžetą, kadangi  2022 m. I-II ketv. VLK gavo daugiau nei planuota kitų įplaukų, taip pat mokėjimams naudotas 2022 m. lėšų likutis, kurį sudarė planinę apyvartą viršijančios lėšos.</t>
  </si>
  <si>
    <t>Nepanaudota dalis valstybės dotacijų savivaldybėms turtui įsigyti. Užsitęsus viešųjų pirkimų procedūroms Ukmergės rajono savivaldybė negalėjo laiku, kaip buvo suplanuota, pateikti apmokėti paraiškų (investinis projektas ,,Viešosios įstaigos Ukmergės ligoninės Priėmimo skyriaus atnaujinimas siekiant pagerinti teikiamų paslaugų kokybę“).</t>
  </si>
  <si>
    <t>Užsitęsusios įstaigų viešųjų pirkimų procedūros.</t>
  </si>
  <si>
    <t>Dėl įstaigų reorganizacijos mažesnis, negu planuota prekių ir paslaugų išlaidų poreikis.</t>
  </si>
  <si>
    <t>Įgyvendinant priemonę „Įgyvendinti rezidentų praktinio mokymo modelį“ nepanaudota 3 384,6 tūkst. Eur, t.y. 15 proc. suplanuotų 2022 m. I-II ketv. lėšų, nes buvo mažesnis lėšų poreikis dėl rezidendų laikino nedarbingumo, tikslinių atostogų;
Įgyvendinant priemonę „Tobulinti sveikatos specialistų specifinius gebėjimus ir efektyvesnio sveikatos paslaugų teikimo įgūdžius“ nepanaudota 43,4 tūkst. Eur, nes kompensuojamos sveikatos priežiūros ir farmacijos specialistų profesinės kvalifikacijos tobulinimo 2022 m. bazines valandos kainos nustatytos 2022.03.15 d., o įstaigų finansavimas už 2022 m. II ketv. bus atliktas 2022 m. liepos mėn. ; 
Lietuvos-Japonijos mokslinių tyrimų sveikatos srityje projektų įgyvendinimui skirtos lėšos buvo planuotos skirti I ketv. Planavimui pasikeitus, 50 tūkst. eurų suma bus perskirstyta į kitus ketvirčius, ir finansuojama pagal faktiškai gautus prašymus. 45 tūkst. eurų bus panaudoti
0,6 tūkst. eurų  - sutaupytos lėšos Tuberkuliozės registrui finansuoti. Įgyvendinanti įstaiga nepateikė prašymo numatytai finansavimo sumai.</t>
  </si>
  <si>
    <t>Užsitęsė atsiskaitymas su tiekėjais,  sąskaitos už suteiktas paslaugas apmokamos po ataskaitinio laikotarpio pabaigos. Nepanaudota dalis darbdavio socialinės paramos lėšų, nes nebuvo poreikio.</t>
  </si>
  <si>
    <t>Nepanaudotos darbdavių socialinės paramos lėšos, nes nebuvo poreikio.</t>
  </si>
  <si>
    <t>Dėl prasidėjusių karo veiksmų Ukrainoje ir nutrūkusių tiekimo grandinių užsitęsė vykdomi statybos rangos darbai, nepanaudotos investicinių projektų lėšos turtui įsigyti (negyvenamųjų pastatų statybai).</t>
  </si>
  <si>
    <t xml:space="preserve">Valstybės biudžeto lėšos, skirtos apmokėti bendrai finansuojamų iš ES fondų lėšų projektų netinkamam finansuoti iš ES fondų lėšų pirkimo ir (arba) importo PVM , nepanaudotos, kadangi nebuvo poreikio, projektų vykdytojai nepateikė tokių mokėjimo prašymų. </t>
  </si>
  <si>
    <t xml:space="preserve">Lėšos pilnai nepanaudotos, kadangi projektų vykdytojai pateikė mokėjimų prašymus mažesnei sumai, nei buvo planuota. Tam įtakos turėjo karantino pasekmės ir dėl šiuo metu Lietuvoje esamos ekonominės situacijos prekių ir rangos darbų išbrangimas. Dėl prekių ir rangos darbų išbrangimo užsitęsė projektavimo darbai,  viešųjų pirkimų procedūros, t. y. projektų vykdytojai pirkimo procedūras atlieka kelis kartus arba projektams užbaigti įgyvendinti skiriamas papildomas finansavimas.  </t>
  </si>
  <si>
    <t>Darbdavio socialinės paramos lėšos mokamos po ataskaitinio laikotarpio pabaigos.</t>
  </si>
  <si>
    <t>Sąskaitos už suteiktas paslaugas tiekėjams apmokamos po ataskaitinio laikotarpio pabaigos.</t>
  </si>
  <si>
    <r>
      <t>Gauta ir pervesta į biudžetą mažiau, negu planuota pajamų už mokamas paslaugas (Valstybinė teismo medicinos tarnyba prie SAM - 7,5 tūkst. Eur, Valstybinė teismo psichiatrijos tarnyba - 62,8</t>
    </r>
    <r>
      <rPr>
        <sz val="9"/>
        <color rgb="FFFF0000"/>
        <rFont val="Times New Roman"/>
        <family val="1"/>
        <charset val="186"/>
      </rPr>
      <t xml:space="preserve"> </t>
    </r>
    <r>
      <rPr>
        <sz val="9"/>
        <rFont val="Times New Roman"/>
        <family val="1"/>
        <charset val="186"/>
      </rPr>
      <t xml:space="preserve">tūkst. Eur). </t>
    </r>
  </si>
  <si>
    <t xml:space="preserve">Dėl darbuotojų laikino nedarbingumo ir atostoginių išmokėjimo kitą mėnesį (darbuotojų prašymu kartu su darbo užmokesčiu). </t>
  </si>
  <si>
    <t xml:space="preserve">Netikslus planavimas:  I ketv. ir II ketv. pradžioje neįvyko dalis suplanutų komandiruočių dėl paskelbto COVID-19 ligos karantino (2.2.1.1.1.11); įvertinus įvykusio programinės įrangos licencijų nuomos pirkimo sutarties sąlygas, suplanuotos išlaidos licencijų įsigijimui I ketv. buvo perskirstytos tarp ek. klasifikacijos straipsnių licencijų nuomai ir bus panaudotos iki IV ketv. pabaigos (2.2.1.1.1.21). </t>
  </si>
  <si>
    <t>Gautos mažesnės sąskaitos už tarptautinių organizacijų mokesčius, nei planuota.</t>
  </si>
  <si>
    <t xml:space="preserve">Dalis viešųjų pirkimų, skirtų ryšių su visuomene paslaugoms įsigyti, nebuvo vykdomi pagal planą, taip pat buvo keičiami pirkimų prioritetai, atsižvelgiant į kintančią situaciją dėl COVID-19 ir pagal tai planuojamą ministerijos komunikaciją. </t>
  </si>
  <si>
    <t xml:space="preserve">Mažesnis negu planuota lėšų poreikis darbdavių socialinei paramai, esant sunkiai materialinei būklei, mirties ir kitais atvejais, išeitinėms išmokoms. </t>
  </si>
  <si>
    <t xml:space="preserve">Užsitęsė ministerijos kompiuterių tinklo komutatorių rinkinių įsigijimo viešojo pirkimo dokumentų parengimas dėl informacinių technologijų atnaujinimo strategijos derinimo su Informacinės visuomenės plėtros komitetu. </t>
  </si>
  <si>
    <t>Įgyvendinamų projektų „Lietuvos Respublikos sveikatos apsaugos ministerija – veiksmų programos administravimas“ ir „Lietuvos Respublikos sveikatos apsaugos ministerija – informavimas apie veiksmų programą“ nepanaudotos lėšos todėl, kad paslaugų įsigijimo poreikis buvo mažesnis, nei planuota.</t>
  </si>
  <si>
    <t xml:space="preserve">Įgyvendinamo projekto „Lietuvos Respublikos sveikatos apsaugos ministerija – veiksmų programos administravimas“ dėl neužimtų pareigybių nepanaudota dalis darbo užmokesčio ir soc. draudimo lėšų. </t>
  </si>
  <si>
    <t>Įgyvendinamo projekto „Lietuvos Respublikos sveikatos apsaugos ministerija – veiksmų programos administravimas“ nepanaudotos lėšos todėl, kad paslaugų įsigijimo poreikis buvo mažesnis, nei planuota.</t>
  </si>
  <si>
    <t xml:space="preserve">Netikslus planavimas: 2.2.1.1.1.11 išlaidų straipsnio, nes I ketv., II ketv. pradžioje neįvyko dalis suplanuotų komandiruočių dėl paskelbto 
COVID-19 ligos karantino. </t>
  </si>
  <si>
    <t>Užsitęsusios viešųjų pirkimų procedūros: 2.2.1.1.1.17 išlaidų straipsnio, nes ministerijos duomenų apsaugos pareigūno paslaugų pirkimo sutartis pasirašyta vėliau nei planuota (2022.05 mėn.), .2.2.1.1.1.22 išlaidų straipsnio, nes užsitęsė reprezentacinių prekių pirkimas dėl pakeisto pirkimo būdo.</t>
  </si>
  <si>
    <t xml:space="preserve">Lėšos suplanuotos pagal įsiteisėjusį teismo sprendimą išmokėti kompensaciją už priverstinės pravaikštos laiką bus panaudotos (atstatytos išmokėtos kitos ministerijos lėšos) 2022 m. liepos mėn. </t>
  </si>
  <si>
    <t>Nuo 2019 metų padidinus įmokų procentą nuo 0,6 proc. iki 0,8 proc. kiekvienais metais lieka nepanaudotų asignavimų. Taip pat dar yra 5 laisvi etatai, o taip pat dalis atlyginimų yra mokama iš lėšų gaunamų pagal autorinių teisių įstatymo 20 str. 9 dalį.</t>
  </si>
  <si>
    <t>Išlaidų taip pat mažiau, nes tam turėjo įtakos karantino laikotarpis. Taip pat nuo sausio mėn. nutraukėme sutartį dėl dalies patalpų nuomos ko pasekoje sumažėjo nuomos ir komunaliniai mokesčiai.</t>
  </si>
  <si>
    <t>Ne visi didieji kolektyvai išėjo atostogų pirmąjį pusmetį, kaip buvo planuota.</t>
  </si>
  <si>
    <t xml:space="preserve">1. Dalis paslaugų ir prekių gauta/užsakyta vėliau, nei buvo planuota metų pradžioje. 2. Teatras vykdo investicinį projektą „Scenos įrangos rekonstravimas, transformatorinės pastotės rekonstravimas, priestato statyba bei pagalbinių patalpų rekonstravimas". Tiekėjas, pagal pasirašytą rangos darbų sutartį turėjo teisę pateikti prašymą dėl avansinio mokėjimo, bet šia teise nepasinaudojo. 3. Teatras vykdo investicinius projektus „Lietuvos Nacionalinio operos ir baleto teatro modernizavimas ir plėtra" bei ES lėšomis finansuojamą „Lietuvos Nacionalinio operos ir baleto teatro pastato aktualizavimas diegiant energinio efektyvumo priemones". Dėl stipriai pakilusių kainų rinkoje, pirmojo projekto veiklos pristabdytos norint sumažinti antrojo projekto pabaigimo riziką. </t>
  </si>
  <si>
    <t>1. Metų pradžioje buvo patikslintas planas praėjusių metų pajamų įmokomis. Dėl prognozuojamo didelio kainų kilimo, suplanuota didesnė suma, nei panaudota. Antrojo ir trečiojo ketvirčio sandūroje vykusio festivalio sąskaitų apmokėjimas nusikėlė į trečiąjį ketvirtį. 2. Teatras vykdo investicinį projektą „Scenos įrangos rekonstravimas, transformatorinės pastotės rekonstravimas, priestato statyba bei pagalbinių patalpų rekonstravimas". Dalis šio projekto buvo numatyta orkestro ložės rekonstrukcija, kuri labai svarbi projekto dalis. Nuo projekto pradžios sąmata stipriai išaugo. Teatras 2022–2023 metais planuoja prisidėti uždirbtomis lėšomis, tam, kad projektą pabaigtų. Tiekėjas, pagal pasirašytą rangos darbų sutartį turėjo teisę pateikti prašymą dėl avansinio mokėjimo, bet šia teise nepasinaudojo. Sutarties apmokėjimas numatytas iš valstybės biudžeto asignavimų ir pajamų įmokų lėšų.</t>
  </si>
  <si>
    <t>Dėl neužimtų pareigybių, darbuotojų laikino nedarbingumo.</t>
  </si>
  <si>
    <t>Paimtos akademinės atostogos.</t>
  </si>
  <si>
    <t>Dėl netikslaus planavimo ketvirčiais.</t>
  </si>
  <si>
    <t>Dalis birželio mėnesio sąskaitų gautos ir apmokėtos liepos mėnesį.</t>
  </si>
  <si>
    <t xml:space="preserve">Muziejaus vertybių rinkinių gausinimas ir jų aktualinimas, kokybiškų paslaugų teikimas   </t>
  </si>
  <si>
    <t>Dėl objektyvių priežasčių nusikėlė numatyti darbai.</t>
  </si>
  <si>
    <t>Paslaugų pirkimo organizavimas persikėlė į III ketvirtį.</t>
  </si>
  <si>
    <t>Atostoginiai išmokėti liepos mėnesio pradžioje. Planuota birželio mėnesio pabaigoje.</t>
  </si>
  <si>
    <t>Transporto išlaikymo ir transporto paslaugų įsigijimo išlaidų ekonomija 276,5 tūkst. Eurų susidarė dėl tiekėjo laiku neatliktų mokomojo lėktuvo einamojo remonto darbų ir laiku neatvežto lėktuvo kuro.</t>
  </si>
  <si>
    <t>Aprangos ir patalynės įsigijimo bei priežiūros išlaidų ekonomija 5,0 tūkst. Eurų susidarė neįvykus suplanuotiems sporto renginiams.</t>
  </si>
  <si>
    <t>Komandiruočių išlaidų ekonomija 0,8 tūkst. Eurų  susidarė sumažėjus darbuotojų išvykoms.</t>
  </si>
  <si>
    <t>Materialiojo turto paprastojo remonto prekių ir paslaugų įsigijimo išlaidų 4,3 tūkst. Eurų ekonomija susidarė dėl užsitęsusių viešųjų pirkimų procedūrų.</t>
  </si>
  <si>
    <t>Dalis VILNIUS TECH darbuotojų dirbo nuotoliniu būdu ir dalis studentų mokėsi nuotoliniu būdu. Dėl šios priežasties susidarė 293,90 tūkst. Eurų komunalinių paslaugų įsigijimo išlaidų ekonomija.</t>
  </si>
  <si>
    <t>Informacinių technologijų prekių ir paslaugų įsigijimo ekonomija susidarė dėl užsitęsusių viešųjų pirkimų procedūrų.</t>
  </si>
  <si>
    <t>Prekių ir paslaugų įsigijimo 90,60 tūkst. Eurų ekonomija susidarė dėl užsitęsusių viešųjų pirkimų procedūrų.</t>
  </si>
  <si>
    <t>Birželio mėnesį pratęsus pedagoginiam personalui darbo sutartis, neišmokėtos planuotos išeitinės išmokos. Dėl šios priežasties susidarė 14,0 tūkst. Eurų socialinių išmokų ekonomija.</t>
  </si>
  <si>
    <t xml:space="preserve">Studentams, nepateikus asmeninių atsiskaitomųjų sąskaitų informacijos, liko neišmokėtos deponuotos 2022 m. stipendijų sumos. Dėl doktorantų išėjimo į akademines atostogas ir nutraukus studijas. </t>
  </si>
  <si>
    <t>Dalis studentų iš Ukrainos nutraukė studijas.</t>
  </si>
  <si>
    <t xml:space="preserve">Nacionalinio dokumentų fondo administravimas ir valstybės perduotos savivaldybėms priskirtų archyvin ių dokumentų tvarkymo funkcijos vykdymo koordinavimas  </t>
  </si>
  <si>
    <t xml:space="preserve">Lietuvos vyriausiojo archyvaro tarnybos valdymo programa   </t>
  </si>
  <si>
    <t>Dalis darbo užmokesčio buvo mokama iš nuosavų lėšų, kadangi bankui reikia mokėti mokesčius už laikomus pinigus.</t>
  </si>
  <si>
    <t>Dalis doktorantų išėjo akademinių atostogų.</t>
  </si>
  <si>
    <t xml:space="preserve">Lėšos buvo planuotos finansuoti du projektus pagal priemonę „Biotechnologijos srities pramonės plėtra Lietuvoje“, kurie ekspertinio vertinimo metu buvo pripažinti nefinansuotinais ir atmesti, tačiau po skundo vertinimas buvo pakeistas. Projektų bendra vertė – apie 1 mln. Eur. Kadangi dėl teisinių aplinkybių projektams finansavimas skirtas nebuvo ir tebevyksta teisiniai ginčai, lėšos nebuvo panaudotos. Planuojama, kad finansavimas papildomiems projektams skirtas nebus, bus finansuojami tik šiuo metu vykdomi projektai. </t>
  </si>
  <si>
    <t>Netikslus planavimas dėl apskaičiuoto darbo užmokesčio ir atostoginių išmokėjimo kitą mėnesį, nei buvo suplanuota.</t>
  </si>
  <si>
    <t>Sąskaitos už paslaugas apmokėtos kitą ataskaitinį laikotarpį.</t>
  </si>
  <si>
    <t>Tiekėjas atliko mažiau suplanuotų darbų.</t>
  </si>
  <si>
    <t>Nepanaudotos lėšos nedarbingumui apmokėti.</t>
  </si>
  <si>
    <t>Netikslus planavimas (pvz., dėl apskaičiuoto darbo užmokesčio ir atostoginių išmokėjimo kitą mėnesį, nei buvo suplanuota).</t>
  </si>
  <si>
    <t>Dėl mažiau atliktų paslaugų teikimo darbų neišmokėtos priemokos darbuotojams.</t>
  </si>
  <si>
    <t>Mažesnės, nei planuota komandiruotės išlaidos.</t>
  </si>
  <si>
    <t>Mažesnis, nei planuota, pirkimų poreikis ir neatlikti planuoti remonto darbai.</t>
  </si>
  <si>
    <t>Sąskaitos už suteiktas paslaugas apmokamos po ataskaitinio laikotarpio.</t>
  </si>
  <si>
    <t>Dėl apskaičiuoto darbo užmokesčio ir mokesčių išmokėjimo kitą mėnesį, nei buvo planuota.</t>
  </si>
  <si>
    <t>Sąskaitos už paslaugas buvo apmokėtos po ataskaitinio laikotarpio pabaigos.</t>
  </si>
  <si>
    <t>Muziejaus rinkinių kaupimas, tyrimas, išsaugojimo užtikrinimas ir aktualizavimas</t>
  </si>
  <si>
    <t>Dėl apskaičiuoto darbo užmokesčio ir atostoginių išmokėjimo kitą ketvirtį.</t>
  </si>
  <si>
    <t>Dėl mažesnio nei planuota pirkimų poreikio.</t>
  </si>
  <si>
    <t>Dėl studentų pažangumo mokėjimai perkelti į kitą ketvirtį.</t>
  </si>
  <si>
    <t xml:space="preserve">Pagrindinis patvirtinto biudžeto programos išlaidų sąmatos vykdymo nuokrypis atsirado dėl užsitęsusių organizuojamų viešųjų pirkimų statybos ir remonto darbams pirkti, įgyvendinant tęstinį investicinį projektą „Kultūros paslaugų gerinimas Lietuvos nacionalinio muziejaus Naujojo arsenalo padalinyje“, nepradėtų I ir II ketvirtį šiluminės trasos statybos rangos darbų. Projektui ataskaitiniam laikotarpiui įgyvendinti skirta 525.000,00 eurų, panaudota tik ekspertizei ir kt.- 13.087,80 eurų. Dėl organizuojamų viešųjų pirkimų procedūrų šiluminės trasos statybos darbų sutartys pasirašytos II ketvirtį, pagal pasirašytas sutartis darbai pradėti, mokėjimai planuojami vykdyti nuo III ketvirčio. </t>
  </si>
  <si>
    <t xml:space="preserve">Liko ataskaitiniam laikotarpiam skirtų plane ir nepanaudotų darbo užmokesčio ir socialiniam draudimui išlaidų 284.297,00 eurų, nes buvo pakeista Muziejaus darbo užmokesčio darbuotojams išmokėjimo data. </t>
  </si>
  <si>
    <t xml:space="preserve">Liko ataskaitiniam laikotarpiam skirtų ir nepanaudotų asignavimų transporto priemonės įsigijimo išlaidoms 45.000,00 eurų, nes užsitęsė kitos šalies vėlavimas vykdyti įsipareigojimus, dėl transporto priemonės pritaikymo naudojimui, strigo remonto detalių pristatymas rinkoje. </t>
  </si>
  <si>
    <t xml:space="preserve">Liko ataskaitiniam laikotarpiam skirtų plane ir nepanaudotų darbo užmokesčio ir socialiniam draudimui išlaidų 78.836,00 eurų, nes buvo pakeista Muziejaus darbo užmokesčio darbuotojams išmokėjimo data. </t>
  </si>
  <si>
    <t xml:space="preserve"> Apskaičiuotas darbo užmokestis išmokėtas kitą mėnesį, nei buvo suplanuota. Po reorganizacijos VšĮ Inovacijų agentūra veiklą pradėjo vėliau, nei buvo planuota.</t>
  </si>
  <si>
    <t xml:space="preserve"> Parengtas pažangos priemonės „Gerinanti konkurencinę investicijų pritraukimo aplinką“ projektas derinamas su suinteresuotomis šalimis. Patvirtinus priemonę bus skelbiamas kvietimas teikti paraiškas ir vykdoma projektų atranka.
2. Paskelbtas kvietimas pagal Ekonomikos ir inovacijų ministerijos 2022 m. birželio 20 d. įsakymu Nr. 4- 827 patvirtiną Valstybės ir savivaldybių institucijų valdomų kelių, vedančių į teritorijas, kuriose kuriamos darbo vietos, finansavimo tvarkos aprašą  teikti paraiškas.  Lėšas planuojama panaudoti III ketvirtyje.</t>
  </si>
  <si>
    <t xml:space="preserve"> Mažesni išmokėjimai pagal faktiškai sumokėtas palūkanas pagal paskolos sutartis.
 Kreipimosi dėl garantijų išmokų I pusmetį nebuvo. Investuotojai, įgyvendindami projektus, vėliau teikia prašymus dėl išlaidų kompensavimo, nei planuota.
VĮ Registrų centras prašymą kompensuoti patirtas išlaidas pateikė vėliau, nei planuota.</t>
  </si>
  <si>
    <t>Po reorganizacijos VšĮ Inovacijų agentūra veiklą pradėjo vėliau, ne buvo planuota, lėšos bus panaudotos II pusmetyje.</t>
  </si>
  <si>
    <t xml:space="preserve"> Lietuvos standartizacijos departamente pratęsus darbuotojui valstybės tarnybą, nereikėjo mokėti išeitinės išmokos.
Lietuvos metrologijos inspekcijoje dėl kadrų kaitos neįvyko viešasis pirkimas (išėjo darbuotojas iš darbo ir nebuvo kam suorganizuoti pirkimo).</t>
  </si>
  <si>
    <t xml:space="preserve">Kompensacija už skrydžius mokama pagal susitarimą. Kadangi oro vežėjas užtikrina minimalius skrydžių reikalavimus, mokama ne visa kompensacijos suma. Numatytas lėšas numatoma panaudoti III ketvirtyje. </t>
  </si>
  <si>
    <t>Užsienio inovatyvių verslų (startuolių) pritraukimo priemonės buvo atsisakyta, veiklos sustabdytos, lėšos perskirstytos kitoms veikloms.</t>
  </si>
  <si>
    <t>Užtruko projektų atranka ir vėlesnis nei planuota jų įgyvendinimas.</t>
  </si>
  <si>
    <t xml:space="preserve"> Atskirų projektų veiklų įgyvendinimas vėluoja ir projektų vykdytojai mokėjimų prašymus teikia vėlesniais terminais nei buvo suplanuota.
COVID-19 viruso įtaka, įmonės didesnį dėmesį skiria likvidumui užtikrinti, o ne investicijoms į žmogiškuosius išteklius. Ne visiems yra priimtinas nuotolinis mokymo metodas, todėl mokymai vyko nenoriai ir vangiai.</t>
  </si>
  <si>
    <t>Įvairių paslaugų  buvo įsigyta mažiau, negu planuota.</t>
  </si>
  <si>
    <t>INVEGA teikia prašymus kompensuoti faktiškai patirtas išlaidas. Pirmas lėšų prašymas bus teikiamas 2022 m. liepos mėn. už 2022 I pusmetį, pateikus ataskaitas už 2022 m. I-II ketv. patirtas išlaidas.</t>
  </si>
  <si>
    <t>INVEGA teikia prašymus kompensuoti faktiškai patirtas išlaidas. Pirmas lėšų prašymas už 2022 m. pusmetį bus teikiamas 2022 m. liepos mėnesį.</t>
  </si>
  <si>
    <t>Užsitęsusios viešųjų pirkimų procedūros, komandiruotės/kvalifikacija-mokymai perkelti į nuotolinį formatą, ekpertinis vertinimas nukeltas į II pusmetį.</t>
  </si>
  <si>
    <t>Projektų lėšos yra planuojamos vadovaujantis projektų vykdytojų pateiktais mokėjimų prašymų teikimo planais. Faktiniam lėšų panaudojimui įtakos galimai turėjo sutrikimai tiekimo grandinėje ir kainų pokytis.</t>
  </si>
  <si>
    <t>Ekspertinis vertinimas atliktas II ketv. pabaigoje – III ketv. pradžioje. Šias lėšas planuojama panaudoti II pusmetyje.</t>
  </si>
  <si>
    <t>Baigtos arba nutrauktos projektų veiklos. Sutaupytos lėšos bus perskirstytos kitoms priemonėms.</t>
  </si>
  <si>
    <t>Atskirų projektų veiklų įgyvendinimas vėluoja ir projektų vykdytojai mokėjimų prašymus teikia vėlesniais terminais nei buvo suplanuota.
Kai kurių projektų vykdytojai teikė mokėjimo prašymus mažesnėmis sumomis ir deklaravo mažiau atliktų veiklų, nei planuota.</t>
  </si>
  <si>
    <t xml:space="preserve">Ekspertinis vertinimas atliktas II ketv. pabaigoje – III ketv. pradžioje. Šias lėšas planuojama panaudoti II pusmetyje. </t>
  </si>
  <si>
    <t>Dėl apskaičiuoto darbo užmokesčio ir atostoginių išmokėjimo kitą mėnesį, nei buvo suplanuota.</t>
  </si>
  <si>
    <t xml:space="preserve"> Mažesni išmokėjimai pagal faktiškai sumokėtas palūkanas pagal paskolos sutartis.
 Kreipimosi dėl garantijų išmokų I pusmetį nebuvo. Investuotojai, įgyvendindami projektus, vėliau teikia prašymus dėl išlaidų kompensavimo, nei planuota.
VĮ Registrų centras.</t>
  </si>
  <si>
    <t>Pagal rizikos kapitalo priemones („Bendrai su verslo angelais investuojantis fondas“; „Plėtros fondas I“ Plėtros fondas II“; „Ankstyvosios stadijos ir plėtros fondas II“ „Akceleravimo fondas“ „Ko-investicinis fondas II“) surinkta mažiau fondo pajamų nei planuota.</t>
  </si>
  <si>
    <t>Lėšos skirtos priemonei „Dalinis pastoviųjų išlaidų kompensavimas klasifikuojamų apgyvendinimo paslaugų teikėjams“, kuri  įgyvendinama per UAB „Investicijų ir verslo garantijos“ (INVEGA).
INVEGA  įvertino gautas paraiškas bei pateikė rekomendacijas skirti arba neskirti subsidiją atvykstamojo turizmo kelionių organizatoriams Atsižvelgiant į šias rekomendacijas 2022 m. birželio 27 d. ekonomikos ir inovacijų ministro įsakymu Nr. 4-842 finansavimas skirtas 70 pareiškėjų.  Iš viso gauta 98 paraiškos, 28 iš jų atmestos. Lėšos bus išmokamos III ketvirtyje.</t>
  </si>
  <si>
    <t>Darbo užmokesčio fondas gautas su 1 mln. rezervu dėl inovacijų ir besibaigiančių ESF lėšomis finansuojamų projektų, kuris paskirstytas tarp ketvirčių, todėl per pusmetį susidarė 457,9 tūkst. nepanaudotų lėšų.</t>
  </si>
  <si>
    <t>Kai kurias paslaugas pavyko įsigyti pigiau nei buvo planuota, buvo mažesnis tam tikrų paslaugų poreikis.</t>
  </si>
  <si>
    <t>Sąskaitos už suteiktas paslaugas apmokamos po ataskaitinio laikotarpio pabaigos arba negaunamos laiku.</t>
  </si>
  <si>
    <t xml:space="preserve">Nepanaudotos lėšos informaciniių technologijų prekių ir paslaugų įsigyjimui, ekspertinio vertinimas atliktas II ketv. pabaigoje – III ketv. pradžioje. Šias lėšas planuojama panaudoti II pusmetyje. </t>
  </si>
  <si>
    <t>Sąskaitos už suteiktas paslaugas apmokamos po ataskaitinio laikotarpio pabaigos arba negaunamos laiku, darbuotojams dirbant nuotoliniu būdu panaudota mažiau lėšų komunalinėms išlaidoms, taip pat darbuotojai kvalifikaciją kėlė FM centralizuotai organizuotuose mokymuose.</t>
  </si>
  <si>
    <t xml:space="preserve">Nepanaudotos lėšos informaciniių technologijų prekių ir paslaugų įsigyjimui. Šias lėšas planuojama panaudoti II pusmetyje. </t>
  </si>
  <si>
    <t xml:space="preserve">Kultūra ir kūrybingumas   </t>
  </si>
  <si>
    <t xml:space="preserve">Lietuvos kultūros taryba   </t>
  </si>
  <si>
    <t xml:space="preserve">Kultūros ministerijos valdymo programa   </t>
  </si>
  <si>
    <t>Apskaičiuotas darbo užmokestiso ir atostoginiai išmokėtj kitą mėnesį, nei buvo planuota.
Dar nepradėjo darbo komercijos atašė Vokietijoje (2) ir Niujorke, kurie darbus pradės atitinkamai liepos ir rugpjūčio mėn. Taip pat dar nepradėjo darbo ir 5 nauji komercijos atašė (Vokietija (3), Čikaga, P. Korėja, Lenkija, Japonija). Šiuo metu vykdomos būsimųjų atašė konkursai/atrankos procedūros.</t>
  </si>
  <si>
    <t>Sąskaitos už suteiktas paslaugas apmokamos po ataskaitinio laikotarpio pabaigos arba negaunamos laiku, darbuotojams dirbant nuotoliniu būdu panaudota mažiau lėšų įvairioms išlaidoms.
Specialusis atašė mažiau panaudota lėšų soc. draudimui, su darbu užsienyje susijusių išlaidų kompensacijoms, komandiruotėms. Lėšos bus naudojamos II pusmetį vaikų mokslams, patalpų nuomai apmokėti, persikėlimo išlaidoms padengti.
Dar nėra paskirtas prekybos atstovas Taivane (šiuo metu jau yra paskelbtas konkursas) bei pati prekybos atstovybė dar nepradėjo veiklos Taivane. Taip pat dar nepradėjo darbo komercijos atašė Vokietijoje (2) ir Niujorke ir 5 nauji komercijos atašė (Vokietija (3), Čikaga, P. Korėja, Lenkija, Japonija). Šiuo metu vykdomos būsimųjų atašė konkursai/atrankos procedūros.</t>
  </si>
  <si>
    <t>LR KM – Mažesnis, nei planuota, pirkimų poreikis.</t>
  </si>
  <si>
    <t>LR KM – Užsitęsusios viešųjų pirkimų ir susijusios teisinės ir administracinės procedūros.</t>
  </si>
  <si>
    <t>LR KM – Užsitęsę vykdomi darbai, jų dokumentacijos tvarkymas.</t>
  </si>
  <si>
    <t>LR KM – Sutarties I etapo įgyvendinimo suma mažesnė nei buvo suplanuota.</t>
  </si>
  <si>
    <t>LR KM – Mažesnis po pandemijos išlikęs lankytojų skaičius muziejuose.</t>
  </si>
  <si>
    <t>Klaipėdos apskrities Ievos Simonaitytės viešoji biblioteka –Darbo užmokesčio ir atostoginių išmokėjimas sekančio ketvirčio pradžioje.</t>
  </si>
  <si>
    <t>Klaipėdos apskrities Ievos Simonaitytės viešoji biblioteka – Sąskaitų apmokėjimas po ataskaitinio laikotarpio pabaigos.</t>
  </si>
  <si>
    <t>Lietuvos kino centras – darbuotoja išėjo tikslinių atostogų.</t>
  </si>
  <si>
    <t>Lietuvos kino centras – dėl mažesnio nei planuota pirkimų poreikio.</t>
  </si>
  <si>
    <t>Lietuvos kino centras – dėl COVID-19 nepanaudotos lėšos komandiruotėms, nepasirašytos filmų gamybos finansavimo sutartys.</t>
  </si>
  <si>
    <t>LIETUVOS KULTŪROS institutas – Dėl neužimtų pareigybių.</t>
  </si>
  <si>
    <t>LIETUVOS KULTŪROS institutas – Sąskaitos už suteiktas paslaugas apmokamos po ataskaitinio laikotarpio pabaigos.</t>
  </si>
  <si>
    <t>LIETUVOS KULTŪROS institutas – Mažesnis nei planuota pirkimų poreikis.</t>
  </si>
  <si>
    <t>Klaipėdos valstybinis muzikinis teatras – Personalo kaita ir laikinas nedarbingumas.</t>
  </si>
  <si>
    <t>Klaipėdos valstybinis muzikinis teatras – Pirkimai perkelti vėlesniam laikotarpiui.</t>
  </si>
  <si>
    <t>Klaipėdos valstybinis muzikinis teatras – Užsitęsusios viešųjų pirkimų ir susijusios teisinės ir administracinės procedūros.</t>
  </si>
  <si>
    <t>Vilniaus Gaono žydų istorijos muziejus – Apskaičiuotas darbo užmokestis ir mokesčiai už birželio mėnesį, priskaičiuotos sąskaitos už teikiamas paslaugas. Visas mokėtinas įsipareigojimas bus apmokamas po ataskaitinio laikotarpio pabaigos.  Dėl užsitęsusiu darbų ir jų dokumentacijos tvarkymo, negyvenamųjų pastatų įsigijimo išlaidos (430,0 tūkst. eurų) bus panaudotos III–IV ketvirtyje.</t>
  </si>
  <si>
    <t>Valstybinis Vilniaus mažasis teatras – Dėl personalo kaitos ir laikino nedarbingumo sutaupyta lėšų, atlyginimas už birželį mokamas liepos mėn.</t>
  </si>
  <si>
    <t>Valstybinis Vilniaus mažasis teatras – Sąskaitos–faktūros už birželį gaunamos liepos mėn.</t>
  </si>
  <si>
    <t>VALSTYBINIS Šiaulių dramos teatras - 2.1.1.1.1.01 Neišnaudotas darbo užmokestis ir socialinis draudimas - metų pradžioje dėl viruso Covid-19 nerodėme spektaklių, aktoriai negavo atlyginimo kintamos dalies, dėl darbuotojų ligos ir nedarbingumo. Bus išnaudotas iki metų galo.</t>
  </si>
  <si>
    <t>VALSTYBINIS Šiaulių dramos teatras -2.2.1.1.1.30 Nacionalinės programos lėšos spektaklių pastatymui įkelta metų pradžioje ir naudojama iki metų galo.</t>
  </si>
  <si>
    <t>Valstybinė kalbos inspekcija – Dėl apskaičiuoto darbo užmokesčio ir atostoginių išmokėjimo kitą mėnesį, nei buvo suplanuota.</t>
  </si>
  <si>
    <t>Valstybinė kalbos inspekcija – Sąskaitos už prekes ir suteiktas paslaugas gaunamos ir apmokamos po ataskaitinio laikotarpio pabaigos.</t>
  </si>
  <si>
    <t xml:space="preserve">Šiuolaikinio meno centras – Netikslus planavimas, pasikeitė darbuotojų atostogų grafikas, sutaupyta dėl neužimtų pareigybių </t>
  </si>
  <si>
    <t xml:space="preserve">Šiuolaikinio meno centras – Mažesnis nei planuota degalų įsigijimo poreikis, automobilio remonto išlaidos apmokėtos liepos mėn. </t>
  </si>
  <si>
    <t>Šiuolaikinio meno centras – Netikslus turto nuomos planavimas.</t>
  </si>
  <si>
    <t>Šiuolaikinio meno centras – Mažesnis nei planuota remonto išlaidoms poreikis.</t>
  </si>
  <si>
    <t>Šiuolaikinio meno centras – Netikslus kvalifikacijos kėlimo išlaidų planavimas.</t>
  </si>
  <si>
    <t>Šiuolaikinio meno centras – Netikslus planavimas, sąskaitos už konsultacines paslaugas apmokamos liepos mėn.</t>
  </si>
  <si>
    <t>Šiuolaikinio meno centras – Netikslus planavimas, sąskaitos už komunalines paslaugas apmokamos liepos mėn.</t>
  </si>
  <si>
    <t>Šiuolaikinio meno centras – Mažesnis nei planuota poreikis informacinių technologijų prekėms įsigyti.</t>
  </si>
  <si>
    <t>Šiuolaikinio meno centras – Mažesnis nei planuota poreikis kitoms išlaidoms 1-am pusmetyje, paslaugų įsigijimas nukeltas 2-am pusmečiui.</t>
  </si>
  <si>
    <t>Šiuolaikinio meno centras – Mažesnis nei planuota poreikis darbdavio soc. paramos išlaidoms.</t>
  </si>
  <si>
    <t>Šiaulių apskrities Povilo Višinskio viešoji biblioteka – Personalo kaita ir laikinas nedarbingumas.</t>
  </si>
  <si>
    <t>Šiaulių apskrities Povilo Višinskio viešoji biblioteka – Mažesnis nei planuota, pirkimų poreikis.</t>
  </si>
  <si>
    <t xml:space="preserve">Lietuvos nacionalinis kultūros centras – Dėl DU ir atostoginių išmokėjimo kitą mėnesį, nei buvo suplanuota.                                                      </t>
  </si>
  <si>
    <t>Lietuvos nacionalinis kultūros centras – Dėl mažesnio, nei planuota pirkimų poreikio ataskaitinį laikotarpį. Sąskaitos apmokėtos kitą ataskaitinį laikotarpį.</t>
  </si>
  <si>
    <t>Lietuvos nacionalinis kultūros centras – Sumažėjo darbuotojų sergamumas.</t>
  </si>
  <si>
    <t>Lietuvos nacionalinis kultūros centras – Užsitęsė viešieji pirkimai.</t>
  </si>
  <si>
    <t>Klaipėdos dramos teatras – Atostoginiai darbuotojams išmokėti liepos pradžioje.</t>
  </si>
  <si>
    <t>Klaipėdos dramos teatras – Nacionalinės programos lėšos, skirtos projektams, naudojamos pagal projekto įgyvendinimo laikotarpį. Festivalio TheAtrium sąskaitos, gautos birželio pabaigoje – liepos pradžioje, apmokėtos liepos mėnesį.</t>
  </si>
  <si>
    <t>Klaipėdos dramos teatras – Vykdomos viešųjų pirkimų procedūros Saulės elektrinės įsigijimui.</t>
  </si>
  <si>
    <t>Kauno valstybinis muzikinis teatras – Darbo užmokesčio ir atostoginių išmokėjimo kitą mėnesį, nei buvo suplanuota.</t>
  </si>
  <si>
    <t>Kauno valstybinis muzikinis teatras – Sąskaitos už suteiktas paslaugas apmokamos po ataskaitinio laikotarpio pabaigos. Darbuotojų sergamumas sumažėjo.</t>
  </si>
  <si>
    <t>Trakų istorijos muziejus – dėl paruošiamųjų procedūrų užtrūko planuoti Trakų pusiasalio piliavietės tvarkybos darbai.</t>
  </si>
  <si>
    <t>Trakų istorijos muziejus – DU išmokėjimas už ataskaitinį laikotarpį kitą mėn.</t>
  </si>
  <si>
    <t xml:space="preserve">Kauno IX forto muziejus – sąskaitos apmokamos pasibaigus laikotarpiui. </t>
  </si>
  <si>
    <t>Kauno IX forto muziejus – darbo užmokestis persikėlė i kitą mėnesį.</t>
  </si>
  <si>
    <t>Kauno IX forto muziejus – nebaigti darbai neišrašytos sąskaitos, ilgalaikio turto remontas.</t>
  </si>
  <si>
    <t>KĮ KAUNO VALSTYBINĖ FILHARMONIJA – Nacionalinę programą vykdome visus metus, o asignavimai paskirti I š.m. ketv., 06 mėn. sąskaitos f. už paslaugas apmokamos 07 mėn. Sumažėjo darbuotojų sergamumas.</t>
  </si>
  <si>
    <t>KĮ KAUNO VALSTYBINĖ FILHARMONIJA - 06 mėn. socialinio draudimo mok. sumokėtas 07 mėn.</t>
  </si>
  <si>
    <t>Kauno apskrities viešoji biblioteka – Dėl apskaičiuoto darbo užmokesčio išmokėjimo kitą mėnesį.</t>
  </si>
  <si>
    <t>Kauno apskrities viešoji biblioteka – Užsitęsę vykdomi darbai ir dokumentacijos tvarkymas.</t>
  </si>
  <si>
    <t>Kauno apskrities viešoji biblioteka – Mažesnis, nei planuota, pirkimų poreikis.</t>
  </si>
  <si>
    <t>Vilniaus pilių valstybinio kultūrinio rezervato direkcija – Personalo kaita ir laikinas nedarbingumas (pvz., dėl neužimtų pareigybių, darbuotojų laikino nedarbingumo, darbuotojų, išėjusių tikslinių atostogų).</t>
  </si>
  <si>
    <t>Vilniaus pilių valstybinio kultūrinio rezervato direkcija – sąskaitos iš tiekėjų už suteiktas paslaugas gautos ir apmokėtos po ataskaitinio laikotarpio pabaigos.</t>
  </si>
  <si>
    <t>Vilniaus pilių valstybinio kultūrinio rezervato direkcija – Užsitęsę vykdomi darbai.</t>
  </si>
  <si>
    <t>KĮ ŠIAULIŲ VALSTYBINIS KAMERINIS CHORAS „POLIFONIJA“ - Lėšos buvo suplanuotos darbuotojų atostoginiams, bet dėl koncertinės veiklos atostogos buvo perplanuotos.</t>
  </si>
  <si>
    <t>KĮ ŠIAULIŲ VALSTYBINIS KAMERINIS CHORAS „POLIFONIJA“ - Dėl mažesnio lėšų poreikio transporto išlaidoms, prekėms ir paslaugoms.</t>
  </si>
  <si>
    <t>KĮ LIETUVOS VALSTYBINIS SIMFONINIS ORKETRAS – Socialinio draudimo įmokos apmokamos po ataskaitinio laikotarpio pabaigos.</t>
  </si>
  <si>
    <t>KĮ LIETUVOS VALSTYBINIS SIMFONINIS ORKETRAS - Sąskaitos apmokamos po ataskaitinio laikotarpio pabaigos.</t>
  </si>
  <si>
    <t>KĮ LIETUVOS VALSTYBINIS SIMFONINIS ORKETRAS - Gastrolės į regionus rugsėjo mėn.</t>
  </si>
  <si>
    <t>Šiaulių Aušros muziejus – nepanaudota DU ir soc. Draudimas.</t>
  </si>
  <si>
    <t xml:space="preserve">Panevėžio apskrities G. Petkevičaitės -Bitės viešoji biblioteka – Prekių ir paslaugų panaudojimas. Projektas "Įgyvendinti skaitymo skatinimo, literatūros sklaidos iniciatyvas, puoselėti knygos meną" vykdomas iki 2022-12-31d. </t>
  </si>
  <si>
    <t>Panevėžio apskrities G. Petkevičaitės -Bitės viešoji biblioteka – Darbo užmokestis, socialinis draudimas ir darbdavių socialinė parama pinigais. Netikslus planavimas dėl apskaičiuoto darbo užmokesčio ir atostoginių išmokėjimo kitą mėnesį, nei buvo suplanuota.</t>
  </si>
  <si>
    <t xml:space="preserve">Panevėžio apskrities G. Petkevičaitės -Bitės viešoji biblioteka – Prekių ir paslaugų panaudojimas. Projektas "Vykdyti gyventojų medijų ir informacinio raštingumo kompetencijų ugdymo veiklas reglamentavimas" vykdomas iki 2022-12-31d. </t>
  </si>
  <si>
    <t>Panevėžio apskrities G. Petkevičaitės -Bitės viešoji biblioteka – Prekių ir paslaugų panaudojimas. Prekių pirkimo poreikis mažesnis nei buvo planuota.</t>
  </si>
  <si>
    <t>Trakų istorinio nacionalinio parko direkcija – Atlyginimai už birželio mėn. išmokėti liepos mėn.</t>
  </si>
  <si>
    <t>Lietuvos teatro muzikos ir kino muziejus – Darbuotojų laikino nedarbingumo.</t>
  </si>
  <si>
    <t>Lietuvos teatro muzikos ir kino muziejus – Finansavimas skirtas 2022 06 02 d. ( II ketvirčio pabaigoje).</t>
  </si>
  <si>
    <t>Lietuvos teatro muzikos ir kino muziejus – Užsitęsusios viešųjų pirkimų ir susijusios teisinės procedūros.</t>
  </si>
  <si>
    <t>Valstybinio Kernavės kultūrinio rezervato direkcija – Darbo užmokestis ir socialinio draudimo įmokos už birželio mėnesį išmokėtos liepos mėnesį.</t>
  </si>
  <si>
    <t>Valstybinio Kernavės kultūrinio rezervato direkcija – Sąskaitos už prekes ir paslaugas, komunalines, remonto ir eksploatavimo, informacinių technologijų paslaugas apmokėtos po ataskaitinio laikotarpio pabaigos.</t>
  </si>
  <si>
    <t>Lietuvos liaudies buities muziejus – Apskaičiuotas darbo užmokestis išmokamas kitą mėnesį.</t>
  </si>
  <si>
    <t>Lietuvos liaudies buities muziejus – Sąskaitos už suteiktas paslaugas ir įsigytas prekes apmokamos po ataskaitinio laikotarpio pabaigos.</t>
  </si>
  <si>
    <t>Lietuvos liaudies buities muziejus – Kiti įsipareigojimai numatyti atlikti iki metų pabaigos (stogų remontas).</t>
  </si>
  <si>
    <t>Adomo Mickevičiaus viešoji biblioteka – Dėl apskaičiuoto darbo užmokesčio ir atostoginių išmokėjimo kitą mėnesį, nei buvo suplanuota.</t>
  </si>
  <si>
    <t>Adomo Mickevičiaus viešoji biblioteka – Sąskaitos už suteiktas paslaugas ataskaitinio laikotarpio pabaigoje apmokamos kitą mėnesį, nei buvo suplanuota.</t>
  </si>
  <si>
    <t xml:space="preserve">Adomo Mickevičiaus viešoji biblioteka – Darbuotojai mažiau sirgo, planuotos išeitinės išmokos darbuotojams, sulaukus pensijinio amžiaus nusikėlė į III–IV ketvirčius. </t>
  </si>
  <si>
    <t>Adomo Mickevičiaus viešoji biblioteka – Priemonei 08.001.04.01.11 (dokumentų įsigijimas) metinis asignavimų planas įkeltas į I-ą ketvirtį, o dokumentai įsigyjami visus metus.</t>
  </si>
  <si>
    <t xml:space="preserve">Adomo Mickevičiaus viešoji biblioteka - Priemonei 08.001.11.02.03 (infrastruktūros modernizavimas) metinis asignavimų planas įkeltas į I-ą ketvirtį, o sutartyje numatytas darbų atlikimo terminas yra 2022.08.30 </t>
  </si>
  <si>
    <t>Adomo Mickevičiaus viešoji biblioteka – Priemonei 08.001.11.01.06 asignavimų planas įkeltas į I-ą ketvirtį, o veiklos vykdomos visus metus.</t>
  </si>
  <si>
    <t>Maironio lietuvių literatūros muziejus – DU ir atostoginių išmokėjimas kitą mėnesį nei buvo planuota.</t>
  </si>
  <si>
    <t>Maironio lietuvių literatūros muziejus – Sąskaitos už paslaugas apmokamos po ataskaitinio laikotarpio pabaigos.</t>
  </si>
  <si>
    <t>Maironio lietuvių literatūros muziejus – Užsitęsusios viešųjų pirkimų procedūros.</t>
  </si>
  <si>
    <t>KĮ Valstybinis pučiamųjų instrumentų orkestras „Trimitas“ - Darbo užmokesčio išmokėjimo kitą mėnesį, sąskaitos už suteiktas paslaugas apmokamos po ataskaitinio laikotarpio pabaigos.</t>
  </si>
  <si>
    <t>ŽEMAIČIŲ MUZIEJUS „ALKA“ - Dėl neužimtų pareigybių, darbuotojų laikino nedarbingumo, darbuotojų, išėjusių tikslinių atostogų.</t>
  </si>
  <si>
    <t>ŽEMAIČIŲ MUZIEJUS „ALKA“ - Sąskaitos už suteiktas paslaugas apmokamos po ataskaitinio laikotarpio pabaigos.</t>
  </si>
  <si>
    <t>ŽEMAIČIŲ MUZIEJUS „ALKA“ - Dėl mažesnio nei planuota poreikio.</t>
  </si>
  <si>
    <t xml:space="preserve">ŽEMAIČIŲ MUZIEJUS „ALKA“ - Suplanuotai darbdavių socialinei paramai pinigais (už ligos pirmas dvi darbo dienas) pakako mažesnės sumos, o darbuotojų išeitinės kompensacijos išmokėjimas nusikėlė į kitą ketvirtį. </t>
  </si>
  <si>
    <t>Valstybinis jaunimo teatras – Darbo užmokesčio išmokėjimo kitą mėnesį, dėl ligų, neužimtų pareigybių.</t>
  </si>
  <si>
    <t>Valstybinis jaunimo teatras – Mažesnis nei planuota, pirkimų poreikis.</t>
  </si>
  <si>
    <t>Valstybinis jaunimo teatras – Sąskaitos už suteiktas paslaugas apmokomos po ataskaitinio laikotarpio pabaigos. Sąskaitos už suteiktas paslaugas apmokomos po ataskaitinio laikotarpio pabaigos, taip pat turėjo įtakos dėl 1-ame ketvirtyje įkelto plano nac. programai vykdyti, kuri tęsis iki matų pabaigos.</t>
  </si>
  <si>
    <t xml:space="preserve">Lietuvos aviacijos muziejus – plano vykdymas (pastato rekonstrukcija) numatytas per visus 2022 metus. </t>
  </si>
  <si>
    <t xml:space="preserve">Lietuvos aviacijos muziejus -2 ketv. DU išmokėtas 3 ketvirtyje. </t>
  </si>
  <si>
    <t>Lietuvos aviacijos muziejus – SF už suteiktas paslaugas apmokėtos po ataskaitinio laikotarpio.</t>
  </si>
  <si>
    <t>Koncertinė įstaiga valstybinis choras „Vilnius“ - Sąskaitos už sutektas paslaugas apmokamos po ataskaitinio laikotarpio pabaigos.</t>
  </si>
  <si>
    <t xml:space="preserve">Lietuvos aklųjų biblioteka – Gavus darbuotojų prašymus atostoginius mokėti ne prieš atostogas, o kartu su atlyginimu, neišleista tiek, kiek suplanuota. </t>
  </si>
  <si>
    <t>Lietuvos aklųjų biblioteka – Įvyko naujų diktorių pirkimas, diktoriai pradėjo teikti įgarsinimo paslaugas, darbai bus baigti ir priimti 2022 m. III–IV ketv.</t>
  </si>
  <si>
    <t xml:space="preserve">Lietuvos aklųjų biblioteka – Įgyvendinant projektą "Vasara su knyga", pirkimai atliekami kartu su kitomis bibliotekomis, planuojame, kad paslaugos bus suteiktos 2022 m. III–IV ketv. </t>
  </si>
  <si>
    <t xml:space="preserve">Lietuvos aklųjų biblioteka – Paslaugų tiekėjai apskaitos dokumentus pateikė vėlesne data nei buvo galima pateikti mokėjimo prašymą. </t>
  </si>
  <si>
    <t>Juozo Miltinio dramos teatras – lėšos planuojamos panaudoti per 2022 antrąjį ketvirtį.</t>
  </si>
  <si>
    <t xml:space="preserve">Kauno valstybinis lėlių teatras – Dalis atostogų perkeltos į 07 mėn. Atostoginiai buvo planuoti 06 mėn., išmokėta 07 mėn. </t>
  </si>
  <si>
    <t>Kauno valstybinis lėlių teatras – Ryšių, transporto nuomos, komunalinių paslaugų, kvalifikacijos kėlimo bei nedarbingumo ir išeitinių išmokų išlaidoms I pusmetyje reikėjo mažiau lėšų, nei buvo planuota.</t>
  </si>
  <si>
    <t>Kauno valstybinis lėlių teatras – Nacionalinės programos lėšos įkeltos I ketvirtyje, o dalis jų bus panaudota II pusmetyje.</t>
  </si>
  <si>
    <t>KULTŪROS INFRASTRUKTŪROS CENTRAS – Užsitęsusios viešųjų pirkimų ir susijusios teisinės ir administracinės procedūros.</t>
  </si>
  <si>
    <t>KULTŪROS INFRASTRUKTŪROS CENTRAS – Užsitęsę vykdomi darbai, jų dokumentacijos tvarkymas.</t>
  </si>
  <si>
    <t>KULTŪROS INFRASTRUKTŪROS CENTRAS – Personalo kaita ir laikinas nedarbingumas.</t>
  </si>
  <si>
    <t>KULTŪROS INFRASTRUKTŪROS CENTRAS – Netikslus planavimas.</t>
  </si>
  <si>
    <t>LIETUVOS ŠVIETIMO ISTORIJOS MUZIEJUS – Darbo užmokestis už 2022 birželį išmokėtas 2022 liepos mėnesį (31,8 tūkst. eurų).</t>
  </si>
  <si>
    <t>LIETUVOS ŠVIETIMO ISTORIJOS MUZIEJUS – Dalis 2022 m. už birželio mėn. gautų PVM sąsk. faktūrų apmokėta 2022 m. liepos mėn. (5,0 tūkst. eurų).</t>
  </si>
  <si>
    <t>LIETUVOS ŠVIETIMO ISTORIJOS MUZIEJUS – Pakeistas pirkimų planas, numatoma išleisti 2022 m. III ketv. prisidedant prie projekto vykdymo „Muziejus ant ratų“ (17,2 tūkst. eurų).</t>
  </si>
  <si>
    <t>Koncertinė įstaiga valstybinių dainų ir šokių ansamblis „Lietuva“ - darbo užmokestis ir socialinis draudimas buvo suplanuotas ataskaitinį ketvirtį, tačiau išmokėtas yra kitą ketvirtį.</t>
  </si>
  <si>
    <t>Koncertinė įstaiga valstybinių dainų ir šokių ansamblis „Lietuva“ - skirtos lėšos programos projektui vykdyti bus apnaudotos kitame ketvirtyje.</t>
  </si>
  <si>
    <t>Lietuvos etnokosmologijos muziejus – netikslus planavimas.</t>
  </si>
  <si>
    <t>Lietuvos etnokosmologijos muziejus – mažesnis, nei planuota, pirkimų procesas.</t>
  </si>
  <si>
    <t>Lietuvos etnokosmologijos muziejus – užsitęsę vykdomi darbai, jų dokumentacijos tvarkymas.</t>
  </si>
  <si>
    <t>Lietuvos jūrų muziejus – asignavimai nepanaudoti dėl to, kad DU mokamas iki kito mėnesio 10 dienos, 2022 m. 07 mėn.</t>
  </si>
  <si>
    <t>Lietuvos jūrų muziejus – dėl užsitęsusio statybos leidimų išdavimo derinimo Klaipėdos miesto savivaldybėje. Nebuvo gautas LR KM leidimas pradėti pirkimą, dėl prasidėjusio karo Ukrainoje.</t>
  </si>
  <si>
    <t>Vilniaus teatras „Lėlė“ - Darbo užmokesčio ir atostoginių išmokėjimo kitą mėnesį nei buvo suplanuota.</t>
  </si>
  <si>
    <t>Vilniaus teatras „Lėlė“ - Sąskaitos už suteiktas paslaugas apmokamos po ataskaitinio laikotarpio pabaigos.</t>
  </si>
  <si>
    <t>Vilniaus teatras „Lėlė“ - Lėšas įsisaviname pagal sutarties su tiekėjais sąlygas. Paskutiniai mokėjimai numatomi šių metų trečiąjį ketvirtį.</t>
  </si>
  <si>
    <t>Lietuvos rusų dramos teatras – Darbo užmokesčio ir atostoginių išmokėjimas kitą mėnesį.</t>
  </si>
  <si>
    <t>Lietuvos rusų dramos teatras – Sąskaitos apmokamos po ataskaitinio laikotarpio pabaigos.</t>
  </si>
  <si>
    <t>Lietuvos rusų dramos teatras – Nepradėta spektaklių gamyba.</t>
  </si>
  <si>
    <t>Lietuvos rusų dramos teatras – Ketvirčio pabaigoje remontui gautos lėšos.</t>
  </si>
  <si>
    <t>VALSTYBINIS Šiaulių dramos teatras - Mažesnis, nei planuota, pirkimų poreikis.</t>
  </si>
  <si>
    <t>LR KM - Užsitęsę vykdomi darbai, jų dokumentacijos tvarkymas.</t>
  </si>
  <si>
    <t xml:space="preserve">LR KM – Dėl užsitęsusių veiklų įgyvendinimui reikalingų parengiamųjų etapų, įskaitant dokumentacijos (aprašų) rengimo, derinimo ir tvirtinimo. </t>
  </si>
  <si>
    <t>Valstybinis Vilniaus mažasis teatras – Lėšos skirtos spektaklių sklaidai po Lietuvos Respubliką. Gastrolės numatytos tiek pavasarį, tiek rudenį – žiemą. Lėšos bus panaudotos 4 ketvirtį.</t>
  </si>
  <si>
    <t>VALSTYBINIS Šiaulių dramos teatras – Lėšos skirtos spektaklių sklaidai regionuose – pirmame ketvirtyje įvykusių gastrolių į regionus negalėjome apmokėti, nes vėlai įkeltos lėšos – tik balandžio mėnesį. Šitos lėšos numatytos įsisavinti per visus 2022 metus iki metų galo.</t>
  </si>
  <si>
    <t>Lietuvos kultūros taryba – Asignavimai liko nepanaudoti, nes nebuvo pakankamai gauta paraiškų su tinkamais finansuoti projektais. Pirmo kvietimo, kuris vyko 2021 m. 10 08 –11 09 dienomis gauta 10 paraiškų, finansuoti 9 projektai 108.600,00 eurų sumai. 2022 m. 04 28–05 25 dienomis vyko antras kvietimas, kurio metu gautos 6 paraiškos, skirtas finansavimas 3 projektams 23900,00 eurų sumai. Šie projektai bus apmokėti trečiame ketvirtyje, pasirašius projektų finansavimo sutartis.</t>
  </si>
  <si>
    <t>Klaipėdos dramos teatras – Sąskaitos apmokėjimui gautos birželio pabaigoje – liepos pradžioje. Pilnas asignavimų panaudojimas per liepos mėnesį.</t>
  </si>
  <si>
    <t>KĮ ŠIAULIŲ VALSTYBINIS KAMERINIS CHORAS „POLIFONIJA“ - Dėl į II pusmetį perplanuotų koncertų regionuose.</t>
  </si>
  <si>
    <t>KĮ LIETUVOS VALSTYBINIS SIMFONINIS ORKETRAS - Projekto įgyvendinimas rugsėjo mėn.</t>
  </si>
  <si>
    <t>KĮ Valstybinis pučiamųjų instrumentų orkestras „Trimitas“ - Paskutinis užplanuotas koncertas įvyks 2022 metų III ketvirtį.</t>
  </si>
  <si>
    <t>Koncertinė įstaiga valstybinis choras „Vilnius“ - Lėšos bus panaudojamos III–IV ketvirtyje.</t>
  </si>
  <si>
    <t>Juozo Miltinio dramos teatras – didžioji dalis gastrolių suplanuota 2022 m. antrąjį pusmetį.</t>
  </si>
  <si>
    <t>Lietuvos aklųjų biblioteka - 2022-05-25 pasirašyta sutartis dėl asmenims, negalintiems skaityti įprasto teksto, skirtų mokymų organizavimui reikalingo autobusiuko pirkimo, terminas prekės pristatymui ir atsiskaitymui 2022 m. IV ketv.</t>
  </si>
  <si>
    <t>Lietuvos aklųjų biblioteka - 2022-06-07 d. pasirašyta sutartis dėl tikslinei auditorijai skirtos skaitmeninio raštingumo ir pritaikyto formato informacijos išteklių naudojimo mokymų programos parengimo, tiekėjas paslaugas suteiks 2022 m. III ketv.</t>
  </si>
  <si>
    <t>Lietuvos aklųjų biblioteka – Baigiamos rengti virtualios bibliotekos ELVIS mobiliųjų programėlių techninės specifikacijos, numatyta skelbti viešąjį pirkimą, numatoma sutartį pasirašyti 2022 m. 8 mėn., o mobiliąsias programėles sukurti iki 2022 m. IV ketv. pabaigos.</t>
  </si>
  <si>
    <t>Dėl darbo pobūdžio specifikos daliai etatų užimti nerandama tinkamų darbuotojų, personalo kaita ir laikinas nedarbingumas.</t>
  </si>
  <si>
    <t>Mažesnė nei planuota pirkimų kaina.</t>
  </si>
  <si>
    <t xml:space="preserve">Netikslus lėšų ketvirtinis paskirstymas - 34,6 tūkst. eurų; suplanuoti darbai perkelti į vėlesnį ataskaitinį laikotarpį - 206,3 tūkst. eurų; sąskaitos už prekes ir paslaugas apmokėtos po ataskaitinio laikotarpio pabaigos - 68,6 tūkst. eurų; prekių ir paslaugų įsigijimo išlaidų bei kitų išlaidų einamiesiems tikslams netikslus planavimas 1851,4 tūkst. eurų.
</t>
  </si>
  <si>
    <t>Užsitęsusios viešųjų pirkimų procedūros ir susijusios teisinės ir administracinės procedūros - 397,0 tūkst. eurų;  dėl nestabilių rinkos sąlygų bei ženkliai išaugusių rangos darbų kainų, neįvyko kas 3 viešasis rangos darbų ir ar paslaugų pirkimas todėl daugiabučių namų atnaujinimo (modernizavimo) prtojektus administruojantys pareiškėjai pateikė mažiau mokėjimo prašymų, kuriems valstybės lėšų poreikis persikelia į kitus ketvirčius - 1435,5 tūkst. eurų.</t>
  </si>
  <si>
    <t>Užsitęsę vykdomi darbai, jų dokumentacijos tvarkymas 69,0 tūkst. eurų; pratęstos sutarčių vykdymo datos - 648,9 tūkst. eurų.</t>
  </si>
  <si>
    <t>Valstybinės saugomų teritorijų tarnybos įstaigų reorganizacija - 14,9 tūkst. eurų.</t>
  </si>
  <si>
    <t>APVA projektuose užsitęsė darbų vykdymas bei paslaugų teikimas - 626,5 tūkst. eurų.</t>
  </si>
  <si>
    <t>APVA ne visos pareigybės buvo užimtos, dalis darbuotojų buvo motinystės atostogose.</t>
  </si>
  <si>
    <t>Užsitęsusios viešųjų pirkimų procedūros ir susijusios teisinės ir administracinės procedūros.</t>
  </si>
  <si>
    <t>APVA mažesnis pirkimų poreikis - 19,0 tūkst. eurų</t>
  </si>
  <si>
    <t>APVA dėl šalyje paskelbto Covid-19 karantino ir jo ribojimų projekto partneriai turėjo lėšų sutaupymų už 2020-2021 m. (pvz. dėl nusikėlusių veiklų, neįvykusių renginių ir pan.), todėl partneriams mokėjimai atidėti II pusmečiui - 316,6 tūkst. eurų.</t>
  </si>
  <si>
    <t>APVA netikslus planavimas - pareiškėjams išmokėta mažiau nei planuota - 1568,4 tūkst. eurų.</t>
  </si>
  <si>
    <t>AM dėl užsitęsusių viešųjų pirkimų vėliau prasidėjo rangos darbai - 143,8 tūkst. eurų. Užsitęsusios  APVA projektų viešųjų pirkimų procedūros - 3056,1 tūkst. eurų.</t>
  </si>
  <si>
    <t>APVA lėšų panaudota mažiau nei planuota, nes  projektus administruojantys pareiškėjai pateikė  mokėjimo paraiškas mažesnėms sumoms dėl statybinių medžiagų ir personalo trūkumo, kurį įtakojo COVID-19 epidemija, vėliau - karas Ukrainoje -7300,7 tūkst. eurų.</t>
  </si>
  <si>
    <t>APVA lėšos nepanaudotos dėl neįvykusių pirkimų, pratęsus projektų įgyvendimo terminus, dėl užsitęsusių aikštelių įrengimo vietų derinimo su gyventojais - 3895,0 tūkst. eurų.</t>
  </si>
  <si>
    <t>APVA projekto partneriai dėl šalyje paskelbto Covid-19 karantino ir jo ribojimų turėjo lėšų sutaupymų už 2020-2021 m. (pvz. dėl nusikėlusių veiklų, neįvykusių renginių ir pan.), todėl partneriams mokėjimai atidėti II pusmečiui - 237,0 tūkst. eurų.</t>
  </si>
  <si>
    <t>Valstybinėje saugomų teritorijų tarnyboje dėl atostogaujančių atsakingų darbuotojų dalis darbų perkelta į kitą ataskaitinį laikotarpį - 109,1 tūkst. eurų.</t>
  </si>
  <si>
    <t>AM užtruko didieji pirkimai visuose projektuose, projekto vykdytojai ilgai rengė pirkimo dokumentus ir vėlavo juos suderinti su CPVA, todėl vėlavo projektų veiklos  bei deklaravimas / atsiskaitymas už veiklas - 170,5 tūkst. eurų.</t>
  </si>
  <si>
    <t>Darbo užmokestis už birželio mėn. ir atostoginiai išmokėti ataskaitiniam laikotarpiui pasibaigus.</t>
  </si>
  <si>
    <t>Valstybinėje saugomų teritorijų tarnyboje nesurinkta planuotų pajamų įmokų - 33,1 tūkst. eurų.</t>
  </si>
  <si>
    <t>Suplanuoti darbai perkelti į vėlesnį ataskaitinį laikotarpį - 7,9 tūkst. eurų; etikslus prekių ir paslaugų įsigijimo planavimas - 150,2 tūkst. eurų.</t>
  </si>
  <si>
    <t>Valstybinės saugomų teritorijų tarnybos įstaigų reorganizacija - 42,7 tūkst. eurų.</t>
  </si>
  <si>
    <t xml:space="preserve"> Racionalus ir taupus lėšų naudojimas.</t>
  </si>
  <si>
    <t>AM negavo palūkanų dėl mažesnio išmokėjimo vandentvarkos projektuose - 5,0 tūkst. eurų.</t>
  </si>
  <si>
    <t>Sąskaitos už paslaugas, suteiktas birželio mėn., apmokėtos liepos mėn.</t>
  </si>
  <si>
    <t>AM pažangos lėšos, kurioms dar yra rengiami teisės aktai-aprašai - 20722,5 tūkst. eurų; APVA nepanaudotos lėšos planuotos APVIS plėtrai, yra pateiktas užsakymas tiekėjui naujo modulio sukūrimui (daugiabučių namų atnaujinimo (modernizavimo) programos administravimas), kuris yra pakankamai brangus ir kurį  numatomas įgyvendinti visa apimtimi III ketv. - 22,8 tūkst. eurų; APVA savivaldybės pateikė mokėjimo prašymų už mažesnę sumą - 183,8 tūkst. eurų.</t>
  </si>
  <si>
    <t>APVA dėl nestabilių rinkos sąlygų bei ženkliai išaugusių rangos darbų kainų, neįvyko kas 3 viešasis rangos darbų ir ar paslaugų pirkimas todėl daugiabučių namų atnaujinimo (modernizavimo) prtojektus administruojantys pareiškėjai pateikė mažiau mokėjimo prašymų, kuriems valstybės lėšų poreikis persikelia į kitus ketvirčius - 7783,4 tūkst. eurų.</t>
  </si>
  <si>
    <t>Panaudota lėšų mažiau nei buvo suplanuota dėl įvykdytų pirkimų mažesnėmis kainomis - 4982,0 tūkst. Eurų.</t>
  </si>
  <si>
    <t>Klaipėdos valstybinis muzikinis teatras – Neuždirbtos pajamų įmokos.</t>
  </si>
  <si>
    <t>Klaipėdos apskrities Ievos Simonaitytės viešoji biblioteka – Darbo užmokesčio ir atostoginių išmokėjimas sekančio ketvirčio pradžioje.</t>
  </si>
  <si>
    <t>Klaipėdos apskrities Ievos Simonaitytės viešoji biblioteka – Užsitęsusios viešųjų pirkimų procedūros.</t>
  </si>
  <si>
    <t>LIETUVOS KULTŪROS institutas – Buvo suplanuotos didesnės pajamos iš Vilniaus knygų mugės už paslaugas.</t>
  </si>
  <si>
    <t>LIETUVOS KULTŪROS institutas – Mažesnis nei planuota I pusmečio pirkimų poreikis.</t>
  </si>
  <si>
    <t>Vilniaus Gaono žydų istorijos muziejus – Sąmata neįvykdyta, dėl pastato Pylimo g. 4 uždarymo rekonstrukcijai, muziejus per pastarąjį laikotarpį gavo ženkliai mažiau pajamų, nei paprastai.</t>
  </si>
  <si>
    <t>Valstybinis Vilniaus mažasis teatras – Dėl susiklosčiusios politinės situacijos vieno spektaklio repeticijos atšauktos, kito–nukelta premjera.</t>
  </si>
  <si>
    <t>Valstybinis Vilniaus mažasis teatras – neišmokėti kūrėjams autoriniai atlyginimai, taupomos lėšos 2022 m. Nacionalinės programos įgyvendinimui. Suplanuoti remonto darbai atliekami ne sezono metu, 07–08 mėn.</t>
  </si>
  <si>
    <t>VALSTYBINIS Šiaulių dramos teatras 2.1.1.1.1.01 Neišnaudotas darbo užmokestis ir socialinis draudimas - metų pradžioje dėl viruso Covid-19 nerodėme spektaklių, aktoriai negavo atlyginimo kintamos dalies, dėl darbuotojų ligos ir nedarbingumo. Bus išnaudotas iki metų galo.</t>
  </si>
  <si>
    <t>VALSTYBINIS Šiaulių dramos teatras - 2.2.1.1.1.05 Mažesnis, nei planuota, pirkimų poreikis.</t>
  </si>
  <si>
    <t>VALSTYBINIS Šiaulių dramos teatras - 2.2.1.1.1.15 Planavimo paklaida, mažesnis, nei planuota, pirkimų poreikis.</t>
  </si>
  <si>
    <t>VALSTYBINIS Šiaulių dramos teatras - 2.2.1.1.1.15 Lėšos iš 2021 m pajamų įmokų likučio patalpų remontui, bus naudojamas visus metus.</t>
  </si>
  <si>
    <t>VALSTYBINIS Šiaulių dramos teatras - 2.2.1.1.1.16 Mažesnis, nei planuota, pirkimų poreikis.</t>
  </si>
  <si>
    <t>VALSTYBINIS Šiaulių dramos teatras - 2.2.1.1.1.21 Mažesnis, nei planuota, pirkimų poreikis.</t>
  </si>
  <si>
    <t>VALSTYBINIS Šiaulių dramos teatras - 2.7.3.1.1.01 Lėšos iš 2021 m pajamų įmokų likučio, bus naudojamas visus metus.</t>
  </si>
  <si>
    <t>VALSTYBINIS Šiaulių dramos teatras - 3.1.1.3.1.02 Mažesnis, nei planuota, pirkimų poreikis.  Lėšos iš 2021 m pajamų įmokų likučio, bus naudojamas visus metus.</t>
  </si>
  <si>
    <t>Šiuolaikinio meno centras – Netikslus planavimas, pasikeitė darbuotojų atostogų grafikas, sutaupyta dėl neužimtų pareigybių.</t>
  </si>
  <si>
    <t xml:space="preserve">Šiuolaikinio meno centras – Netikslus planavimas, pasikeitė darbuotojų atostogų grafikas, sutaupyta dėl neužimtų pareigybių. </t>
  </si>
  <si>
    <t>Šiuolaikinio meno centras – Netikslus komandiruočių planavimas. Netikslus  ryšių paslaugų planavimas.</t>
  </si>
  <si>
    <t>Šiuolaikinio meno centras – Dėl mažesnio nei planuota poreikio reprezentacinėms išlaidoms.</t>
  </si>
  <si>
    <t>Šiuolaikinio meno centras – Mažesnis nei planuota poreikis kitoms išlaidoms 1 pusmetyje, paslaugų įsigijimas nukeltas 2 pusmečiui.</t>
  </si>
  <si>
    <t>Šiuolaikinio meno centras – Dėl mažesnio poreikio nei planuota IT įsigijimui.</t>
  </si>
  <si>
    <t>Lietuvos nacionalinis kultūros centras – Dainų šventės metais gauname daugiau pajamų, nes kai kurie renginiai mokami. Jų buvo gauta 2018 m. Kitais metais mokamų renginių neorganizuojame. Kaip nacionalinė institucija, negauname pakankamo finansavimo renginių organizavimui, leidybai bei įstaigos remontui. Taip pat yra apribotos galimybės kreiptis į Lietuvos kultūros tarybą. Pajamas naudojame iki kitos dainų šventės ir jas, esant nepakankamam finansavimui, kiekvienais metais naudojame įstaigos veiklai.</t>
  </si>
  <si>
    <t xml:space="preserve">Lietuvos nacionalinis kultūros centras – Dėl mažesnio, nei planuota pirkimų poreikio ataskaitinį laikotarpį. </t>
  </si>
  <si>
    <t>Klaipėdos dramos teatras – Darbo užmokesčio fondas kaupiamas ir bus naudojamas tuomet, kai bus poreikis (III-IV ketv.).</t>
  </si>
  <si>
    <t>Klaipėdos dramos teatras – Mažesnis, nei planuota, pirkimų poreikis.</t>
  </si>
  <si>
    <t>Kauno valstybinis muzikinis teatras – Sąskaitos už suteiktas paslaugas apmokamos po ataskaitinio laikotarpio pabaigos.</t>
  </si>
  <si>
    <t>Kauno valstybinis muzikinis teatras – Užsitęsusios viešųjų pirkimų procedūros.</t>
  </si>
  <si>
    <t>KONCERTINĖ ĮSTAIGA KAUNO VALSTYBINĖ FILHARMONIJA – Mažesnis nei planuota pirkimų poreikis.</t>
  </si>
  <si>
    <t>KONCERTINĖ ĮSTAIGA KAUNO VALSTYBINĖ FILHARMONIJA – Nereikėjo mokėti dvigubo DU už šventines dienas į gastroles vyko mažiau choro artistų. Darbuotojai lankė nemokamus seminarus, 06 mėn. sąskaitos f. už paslaugas apmokamos 07 mėn. Užsitęsusios viešųjų pirkimų procedūros. Sumažėjo darbuotojų sergamumas.</t>
  </si>
  <si>
    <t>Kauno apskrities viešoji biblioteka – Mokėjimai vykdomi proporcingai surenkamom pajamom.</t>
  </si>
  <si>
    <t>Vilniaus pilių valstybinio kultūrinio rezervato direkcija – Lėšos kaupiamos vykdomų projektų( VIP ir ES) nenumatytiems darbams finansuoti.</t>
  </si>
  <si>
    <t>KĮ LIETUVOS VALSTYBINIS SIMFONINIS ORKETRAS – Gauta mažiau nei planuota pajamų, todėl nevykdomi pirkimai.</t>
  </si>
  <si>
    <t>Panevėžio apskrities G. Petkevičaitės -Bitės viešoji biblioteka Faktinės įmokos į biudžetą mažesnės, nei buvo suplanuota.</t>
  </si>
  <si>
    <t>Panevėžio apskrities G. Petkevičaitės -Bitės viešoji biblioteka Prekių ir paslaugų panaudojimas. Mažesnis nei planuota pirkimų poreikis.</t>
  </si>
  <si>
    <t>Trakų istorinio nacionalinio parko direkcija – Mažesnis nei planuota pirkimų poreikis.</t>
  </si>
  <si>
    <t>Lietuvos teatro muzikos ir kino muziejus – Užsitęsusios dokumentų tvarkymas.</t>
  </si>
  <si>
    <t>Valstybinio Kernavės kultūrinio rezervato direkcija – Gauta mažiau pajamų, nei planuota. Didelę lėšų dalį planuojame išleisti renginio „Gyvosios archeologijos dienos Kernavėje“ organizavimo išlaidoms padengti liepos mėnesį.</t>
  </si>
  <si>
    <t>Lietuvos liaudies buities muziejus – Ataskaitiniu laikotarpiu neįsigytas planuotas ilgalaikis turtas.</t>
  </si>
  <si>
    <t>Lietuvos liaudies buities muziejus – Kiti įsipareigojimai numatyti atlikti iki metų pabaigos.</t>
  </si>
  <si>
    <t>Adomo Mickevičiaus viešoji biblioteka – Buvo suplanuotos įmokos didesnės už faktines įmokas į biudžetą.</t>
  </si>
  <si>
    <t>KĮ Valstybinis pučiamųjų instrumentų orkestras „Trimitas“ - Sąskaitos už suteiktas paslaugas apmokamos po ataskaitinio laikotarpio pabaigos.</t>
  </si>
  <si>
    <t>ŽEMAIČIŲ MUZIEJUS „ALKA“ - Dėl netikslaus planavimo, tikimasi lėšos bus panaudotos per kitą ataskaitinį laikotarpį.</t>
  </si>
  <si>
    <t>Valstybinis jaunimo teatras – Dėl netikslaus planavimo, sąskaitos už suteiktas paslaugas apmokamos po ataskaitinio laikotarpio pabaigos ir kitos priežastys.</t>
  </si>
  <si>
    <t>Lietuvos etnokosmologijos muziejus – mažesnis, nei planuota DU išlaidos.</t>
  </si>
  <si>
    <t>Lietuvos etnokosmologijos muziejus – įsigyti ilgalaikį turtą buvo nuspręsta nukelti į 3 ir 4 ketvirčius. Siekame kuo taupiau naudoti pajamų įmokų lėšas.</t>
  </si>
  <si>
    <t>Juozo Miltinio dramos teatras – lėšos planuojamos panaudoti per 2022 antrąjį pusmetį.</t>
  </si>
  <si>
    <t>Kauno valstybinis lėlių teatras - Praėjusių metų likęs nepanaudotas  lėšų  likutis,  2022 metais buvo įskaitytas į I ketvirtį, o dalis šių lėšų bus panaudota II pusmetyje.</t>
  </si>
  <si>
    <t>Kauno valstybinis lėlių teatras - Pirkimų poreikis I pusmetį buvo mažesnis nei planuota, dėl įvairių priežasčių: kūrybinių projektų iš kitų lėšų vykdymas ir kt.</t>
  </si>
  <si>
    <t>LIETUVOS ŠVIETIMO ISTORIJOS MUZIEJUS – Pakeistas pirkimų planas, numatoma išleisti 2022 m. III ketv. prisidedant prie projekto vykdymo „Muziejus ant ratų“.</t>
  </si>
  <si>
    <t>Koncertinė įstaiga valstybinių dainų ir šokių ansamblis „Lietuva“ - dėl nesurinktų pajamų į biudžetą buvo mažesnis, nei planuotas pirkimų poreikis.</t>
  </si>
  <si>
    <t>Lietuvos jūrų muziejus – asignavimai nepanaudoti dėl to, kad darbo užmokestis mokamas iki kito mėnesio 10 dienos, 2022 m. liepos mėn.</t>
  </si>
  <si>
    <t>Lietuvos jūrų muziejus – asignavimai nepanaudoti dėl to, kad buvo perkeltas į 2022 metų I ketvirtį 2021 metų BĮ pajamų įmokų lėšų likutis 5.052.984,52 eurų, kurio didžiąją dalį planuojama panaudoti 3 ir 4 ketvirtį.</t>
  </si>
  <si>
    <t>KĮ ŠIAULIŲ VALSTYBINIS KAMERINIS CHORAS „POLIFONIJA“ - Lėšos buvo suplanuotos nenumatytiems atvejams, kurių neprireikė.</t>
  </si>
  <si>
    <t>KĮ ŠIAULIŲ VALSTYBINIS KAMERINIS CHORAS „POLIFONIJA“ - Dėl mažesnio lėšų poreikio komandiruotėms, transportui, prekėms ir paslaugoms, asignavimai buvo suplanuoti nenumatytai darbdavių socialinei pašalpai mirus darbuotojui, esant darbuotojo sunkiai materialinei padėčiai ir kt., kurių neprireikė, perplanuotas ilgalaikio turto įsigijimo laikas.</t>
  </si>
  <si>
    <t>Lietuvos aviacijos muziejus – negauta pajamų įmokų dėl pastato rekonstrukcijos.</t>
  </si>
  <si>
    <t>Lietuvos aviacijos muziejus – Sąskaitos už suteiktas paslaugas apmokėtos po ataskaitinio laikotarpio.</t>
  </si>
  <si>
    <t>Kauno IX forto muziejus – Darbo užmokesčio mokėjimas persikėlė į kitą laikotarpį.</t>
  </si>
  <si>
    <t>Kauno IX forto muziejus – persikėlė į kitą laikotarpį, atliekamo pastato remonto darbams.</t>
  </si>
  <si>
    <t>Trakų istorijos muziejus – Dėl sumažėjusio lankytojų srauto, sumažėjo planuoti prekių ir paslaugų pirkimo poreikiai muziejaus pagrindinei veiklai vykdyti.</t>
  </si>
  <si>
    <t>Trakų istorijos muziejus – DU išmokėjimas už ataskaitinį laikotarpį kitą mėn., neužimti 22 etatai.</t>
  </si>
  <si>
    <t>Lietuvos rusų dramos teatras – Neužimtos pareigybės, darbuotojų nedarbingumai.</t>
  </si>
  <si>
    <t>Lietuvos rusų dramos teatras – Dienpinigiai išmokėti po ataskaitinio laikotarpio pabaigos.</t>
  </si>
  <si>
    <t>Lietuvos rusų dramos teatras – Darbuotojų sergamumas sumažėjo.</t>
  </si>
  <si>
    <t>Lietuvos rusų dramos teatras – Ne visas turtas įsigytas.</t>
  </si>
  <si>
    <t>Vilniaus teatras „Lėlė“ - Darbo užmokesčio kintamosios dalies išmokėjimo kitą mėnesį nei buvo suplanuota.</t>
  </si>
  <si>
    <t>Vilniaus teatras „Lėlė“ - Dėl mažesnio lėšų poreikio prekėms ir paslaugoms.</t>
  </si>
  <si>
    <t>Šiaulių aušros muziejus – pirkimų pasiūlymai neatitiko sąmatoje numatytos transporto priemonės įsigijimui lėšų sumos. Neįsigyta muziejinių vertybių.</t>
  </si>
  <si>
    <t>Lietuvos kultūros taryba – Dėl didelės darbuotojų kaitos bei ir ligų panaudota ne visas planuoto darbo užmokesčio bei socialinio draudimo suma.</t>
  </si>
  <si>
    <t>Lietuvos kultūros taryba – Naudojant el. parašą, sumažėjo siunčiamų ir gaunamų paštu dokumentų kiekis.</t>
  </si>
  <si>
    <t>Lietuvos kultūros taryba – Dalį planuotų susitikimų pakeitus nuotoliniais įvyko mažiau nei planuota komandiruočių.</t>
  </si>
  <si>
    <t>Lietuvos kultūros taryba – Dalis planuotų pirkimų perkelta į antrą pusmetį, todėl lėšos liko nepanaudotos.</t>
  </si>
  <si>
    <t>Lietuvos kultūros taryba – Pasikeitus viešųjų pirkimų procedūroms perkant paslaugas iš ekspertų, dalis mokėjimų persikėlė į antrą pusmetį.</t>
  </si>
  <si>
    <t>Lietuvos kultūros taryba – Susirgimų skaičius ir su tuo susijusios darbdavio išmokos tiksliai nesuplanuojamos.</t>
  </si>
  <si>
    <t>Lietuvos kultūros taryba – Nepanaudotų asignavimų likutį sudaro įsipareigojimai apmokėti 2022 m. paskirtą projektų finansavimą pagal etapines sutartis, kurių vykdymas vyks 2023, antro finansavimo etapo metu paskirtos lėšos, kurių sutarčių pasirašymo terminai dar nesibaigę.</t>
  </si>
  <si>
    <t>AM asignavimų, skirtų darbo užmokesčiui ir soc. draudimo mokesčiams, ekonomija dėl neužimtų etatų ir darbuotojų nedarbingumo.</t>
  </si>
  <si>
    <t xml:space="preserve">AM nepaskirstyto pavaldžioms įstaigoms darbo užmokesčio fondo lėšų likutis. </t>
  </si>
  <si>
    <t>AM mažesnis nei planuota pirkimų poreikis.</t>
  </si>
  <si>
    <t>AM sąskaitos už pateiktas prekes ir suteiktas paslaugas apmokamos po ataskaitinio laikotarpio pabaigos - 211,3 tūkst. eurų, netikslus ketvirtinis poreikių planavimas - 203,7 tūkst. eurų.</t>
  </si>
  <si>
    <t>AM užsitęsusios viešųjų pirkimų procedūros.</t>
  </si>
  <si>
    <t>AM užsitęsęs Biudžeto lėšų naudojimo sutarties derinimas.</t>
  </si>
  <si>
    <t>AM sutaupyta dėl laikinai neužimtų pareigybių ir motinystės atostogų išėjusių darbuotojų.</t>
  </si>
  <si>
    <t>AM viešinimo projekte 2022  I pusmečiui numatytos išlaidos bus išmokėtos II pusmetyje, nes pasikeitus pirkimo vertei prasitęsė pirkimo procedūros.</t>
  </si>
  <si>
    <t xml:space="preserve">AM pasikeitus programą adminsitruojantiems asmenims, nėra tinkamos išlaidos už atostogas, jei nebuvo tuo laikotarpiu dirbama prie programos. </t>
  </si>
  <si>
    <t xml:space="preserve">AM dėl COVID-19 apribojimų nepanaudotos lėšos komandiruotėms, kitoms išlaidoms, susijusioms su šios programos administravimu. </t>
  </si>
  <si>
    <t>AM sutaupyta dėl laikinai neužimtų pareigybių ir motinystės atostogų išėjusių darbuotojų</t>
  </si>
  <si>
    <t>AM asignavimų, skirtų darbo užmokesčiui ir soc. draudimo mokesčiams, ekonomija dėl neužimtų etatų ir darbuotojų nedarbingumo, laikinai perkeltų darbuotojų į kitas darbo vietas.</t>
  </si>
  <si>
    <t>AM sąskaitos už pateiktas prekes ir suteiktas paslaugas apmokamos po ataskaitinio laikotarpio pabaigos.</t>
  </si>
  <si>
    <t>AM užsitęsę vykdomi darbai, jų dokumentacijos tvarkymas.</t>
  </si>
  <si>
    <t>AM neperduotos lėšos pavaldžioms įstaigoms.</t>
  </si>
  <si>
    <t>APVA netikslus planavimas, preiškėjams išmokėta mažiau nei planuota - 0,9 tūkst. Eurų; Valstybinės saugomų teritorijų tarnybos sąskaitos apmokėtos ataskaitiniam laikotarpiui pasibaigus - 2,8 tūkst. eurų.</t>
  </si>
  <si>
    <r>
      <t xml:space="preserve">AM nutraukta sutartis - 68,0 tūkst. eurų, nepaskirstyta pavaldžioms įstaigoms - 2012,9 tūkst. eurų, užsitęsęs Biudžeto lėšų naudojimo sutarčių pasirašymas - 3004,5 tūkst. eurų; racionalus ir taupus lėšų naudojimas - 9,9 tūkst. eurų; Valstybinės teritorijų planavimo ir statybos inspekcijos finansavimas  (2022.06.14 LR aplinkos ministro įsakymas Nr. D1-111) skirtas 2022 m. 3 ir 4 ketvirčiams - 61,0 tūkst. eurų; Lietuvos hidrometeorologijos tarnybai dar galutinai nepatvirtintos įmokų, mokėtinų tarptautinėms organizacijoms, sumos - 296,4 tūkst. eurų; </t>
    </r>
    <r>
      <rPr>
        <sz val="10"/>
        <color theme="1"/>
        <rFont val="Times New Roman"/>
        <family val="1"/>
        <charset val="186"/>
      </rPr>
      <t>APVA dėl šalto pavasario Sosnovskio barščio naikinimo priemonės  pradėtos taikyti vėliau  todėl mokėjimo prašymai teikiami vėliau, lėšos planuotos panaudoti pirmą pusmetį bus panaudotos ateinantį laikotarpį - 99,5 tūkst. eurų.</t>
    </r>
  </si>
  <si>
    <t>Apskaičiuoto darbo užmokesčio ir atostoginių išmokėjimo kitą mėnesį, nei buvo suplanuota.</t>
  </si>
  <si>
    <t>Personalo kaita ir laikinas nedarbingumas (pvz., dėl neužimtų pareigybių, darbuotojų laikino nedarbingumo, darbuotojų, išėjusių tikslinių atostogų).</t>
  </si>
  <si>
    <t>Dėl laikino darbuotojų nedarbingumo neišmokėta 16,2 tūkst. eurų, dėl darbuotojų išėjusių tikslinių atostogų - 4,8 tūkst. eurų. Dėl laikinai neužimtų pareigybių sutaupyta - 35,2 tūkst. eurų.</t>
  </si>
  <si>
    <t>Buvo suplanuota didesnę dalį atostoginių išmokėti birželio mėn., tačiau dėl intensyvaus parodų grafiko buvo koreguoti atostogų grafikai ir didžioji dalis darbuotojų atostogaus liepos ir rugpjūčio mėnesiais. Be to, dalis darbuotojų, pradėjusių atostogas birželio mėn., pageidavo gauti atostoginius kartu su atlyginimu liepos mėn.</t>
  </si>
  <si>
    <t xml:space="preserve">Dėl padidėjusių statybinių medžiagų ir statybos darbų kainų, ne iš pirmo karto įvyko Klaipėdos laikrodžių muziejaus stogo remonto viešųjų pirkimo procedūros. </t>
  </si>
  <si>
    <t>Per ataskaitinį laikotarpį buvo mažesnis poreikis informacinių technologijų prekių ir paslaugų įsigijimui – nepanaudota - 11,1 tūkst. eurų. Kitom prekėms ir paslaugoms pirkti nepanaudota - 10,4 tūkst. eurų.</t>
  </si>
  <si>
    <t>Suplanuotos lėšos investiciniam projektui „Vilniaus Jonušo Radvilos rūmų pritaikymas muziejinei veiklai“ nepanaudotos todėl, kad užtruko neskelbiamos derybos dėl projektavimo. Lėšos bus įsisavintos II-am pusmety techninio (tvarkybos darbų) projekto parengimo ir su projektavimu susijusioms paslaugoms apmokėti.</t>
  </si>
  <si>
    <t>Didžiausią dalį sudaro sutaupyti asignavimai komunalinių paslaugų išlaidoms - 16,2 tūkst. eurų ir kitų prekių ir paslaugų įsigijimui - 27,9 tūkst. eurų. Šios išlaidos įkeltos i I-ą ketvirtį iš 2021 m. nepanaudoto įmokų likučio. II-ame pusmetyje dėl išaugusių kainų šios lėšos bus panaudotos.</t>
  </si>
  <si>
    <t>Suma 63,3 tūkst. eurų bus įsisavinta II-me šių metų pusmetyje, nes užsitęsus kai kurių ES lėšomis rekonstruojamų pastatų darbams, vėluoja ir įrangos bei baldų pirkimas.</t>
  </si>
  <si>
    <t>Viešųjų finansų valdymo programa</t>
  </si>
  <si>
    <t>Finansų ministerijos valdymo programa</t>
  </si>
  <si>
    <t>Dėl informacinių sistemų diegėjų vėlavimo atlikti suplanuotus darbus.</t>
  </si>
  <si>
    <t>Dėl Covid-19 pasekmių užsitęsusių savivaldybių ES 2014–2020 m. struktūrinių fondų projektų viešųjų pirkimų procedūrų 2022 m. I pusmetį nebuvo panaudota dalies planuotų valstybės biudžeto lėšų asignavimų savivaldybių nuosavų lėšų daliai finansuoti.</t>
  </si>
  <si>
    <t>Tradiciniai nuosavi ištekliai (muitai) yra pervedami į ES biudžetą pagal surinkimo faktą. Nepanaudoti asignavimai bus panaudoti per kitą metų pusmetį.</t>
  </si>
  <si>
    <t>Dėl mažesnių nei planuota gautų sąskaitų įmokoms tarptautinėms finansų institucijoms I pusmetį ir valiutos kursų svyravimų.</t>
  </si>
  <si>
    <t>Dėl vėliau nei planuota gautų Europos Komisijos ir Tarybos sprendimų mokėjimas nusikėlė į trečią ketvirtį.</t>
  </si>
  <si>
    <t>Dėl mažesnių nei planuota finansinių priemonių taikymo išlaidų, dėl vidaus vertybinių popierių išleidimo metu  gautų sumų, mažinančių palūkanų sąnaudas.</t>
  </si>
  <si>
    <t>Mažiau skolintasi užsienio rinkose, dėl palankesnių nei planuota valiutų kursų finansų rinkose.</t>
  </si>
  <si>
    <t>Negauta asignavimų valdytojų prašymų dėl lėšų perskirstymo, siekiant įgyvendinti pažangos priemones.</t>
  </si>
  <si>
    <t>Kol buvo laukiama Arbitražo teismo sprendimo su AB banku „Snoras“ susijusiuose procesuose, teisinių paslaugų poreikis buvo sumažėjęs ir dėl to panaudota mažiau tam tikslui numatytų lėšų.</t>
  </si>
  <si>
    <t>Negauta finansavimo poreikių nenumatytoms įmokoms, susijusioms su Finansų ministerijos administruojamais bendrai Europos Sąjungos struktūrinių fondų lėšomis finansuojamais projektais, ir jas pervesti Europos Komisijos nustatytu terminu, arba skoloms dengti.</t>
  </si>
  <si>
    <t>VĮ Turto bankui lėšos bus pervedamos trečią ketvirtį.</t>
  </si>
  <si>
    <t>AVNT. Dėl personalo kaitos ir laikino nedarbingumo.</t>
  </si>
  <si>
    <t>AVNT. Mažesnis, nei planuota, pirkimų poreikis.</t>
  </si>
  <si>
    <t>AVNT. Užsitęsę vykdomi darbai, jų dokumentacijos tvarkymas.</t>
  </si>
  <si>
    <t>AVNT. Dėl mažesnio sergamumo, nebuvo priteista bylinėjimosi išlaidų.</t>
  </si>
  <si>
    <t>LPT. Dėl personalo kaitos bei neužimtų pareigybių, darbuotojų laikino nedarbingumo.</t>
  </si>
  <si>
    <t>LPT. Mažesnė, nei planuota, pirkimų kaina.</t>
  </si>
  <si>
    <t>LPT. Mažesnis, nei planuota, pirkimų poreikis.</t>
  </si>
  <si>
    <t>NBFC. Dėl apskaičiuoto darbo užmokesčio ir atostoginių išmokėjimo kitą mėnesį, nei buvo suplanuota.</t>
  </si>
  <si>
    <t>NBFC. Mažesnė, nei planuota, pirkimų kaina.</t>
  </si>
  <si>
    <t>NBFC. Mažesnis, nei planuota, pirkimų poreikis.</t>
  </si>
  <si>
    <t>NBFC. Sąskaitos už suteiktas paslaugas bus apmokėtos III ketvirtį.</t>
  </si>
  <si>
    <t>NBFC. Neišmokėta tiek išeitinių išmokų darbuotojams, kurie galėjo išeiti iš darbo, sulaukę senatvės pensijos amžiaus.</t>
  </si>
  <si>
    <t>VDTAT. Dėl personalo kaitos bei neužimtų pareigybių, darbuotojų laikino nedarbingumo.</t>
  </si>
  <si>
    <t>VDTAT. Dėl užsitęsusio tiekėjų sąskaitų pateikimo, jos bus apmokėtos liepos mėn.</t>
  </si>
  <si>
    <t>CPVA. Dėl personalo kaitos bei neužimtų pareigybių, darbuotojų laikino nedarbingumo.</t>
  </si>
  <si>
    <t>CPVA. Mažesnis, nei planuota, pirkimų poreikis, lėšos bus panaudotos II pusmetyje.</t>
  </si>
  <si>
    <t>CPVA. Dėl  neįvykusių planuotų mokymų, pirkimų, komandiruočių ir kitų renginių, mažesnio poreikio priemonių dėl darbo nuotoliniu būdu.</t>
  </si>
  <si>
    <t>VMI. Dėl personalo kaitos bei neužimtų pareigybių, darbuotojų laikino nedarbingumo, darbuotojams perkėlus atostogas į III ketvirtį.</t>
  </si>
  <si>
    <t>VMI. Mažesnė, nei planuota, pirkimų kaina.</t>
  </si>
  <si>
    <t>VMI. Mažesnis, nei planuota, pirkimų poreikis.</t>
  </si>
  <si>
    <t>VMI. Dėl užsitęsusių viešųjų pirkimų ir susijusių teisinių ir administracinių procedūrų.</t>
  </si>
  <si>
    <t>VMI. Užsitęsę investicijų projektų derinimo darbai, vykdytojo dokumentų tvarkymas už atliktus II ketvirčio darbus.</t>
  </si>
  <si>
    <t>VMI. Kitos šalies vėlavimas vykdyti įsipareigojimus (paslaugų tiekėjai vėliau, nei planuota, pateikė sąskaitas apmokėjimui).</t>
  </si>
  <si>
    <t>VMI. Dėl mažesnio poreikio priemonių dėl darbo nuotoliniu būdu.</t>
  </si>
  <si>
    <t>VMI. Užtrukęs saugumo IS palaikymo pirkimo techninių specifikacijų parengimas dėl atsiradusių kitų nenumatytų skubių ir svarbių darbų.</t>
  </si>
  <si>
    <t>VMI. Lėšų poreikis sumažėjo, nes darbuotojai įgijo reikiamas kompetencijas ir vis mažiau reikia Tiekėjo pagalbos.</t>
  </si>
  <si>
    <t>VMI. Buvo priimta mažiau, nei galėjo būti, VMI nepalankių teismo procesinių sprendimų dėl saugojimo paslaugas teikiančioms įmonėms apmokėjimo už konfiskuotų transporto priemonių saugojimą. Organizavus valstybei perduoto turto pardavimo paslaugų teikimo viešuosius pirkimus, įmonės, VMI teikiančios minėtas paslaugas, pasiūlė mažesnius, nei buvo tikėtina, skelbiant viešuosius konkursus, procentus nuo turto pardavimo kainos.</t>
  </si>
  <si>
    <t>VMI. Dėl priimto sprendimo pavedimus bankams atlikti 2 kartus per dieną taip sumažinant palūkanų bankams už lėšų likutį biudžeto surenkamosiose sąskaitose mokėjimą.</t>
  </si>
  <si>
    <t>VMI. Dėl užsitęsusio investicijų projekto „Elektroninio deklaravimo sistemos plėtra bei modifikavimas“ MXFD alternatyvos testavimo dėl didelio klaidų kiekio.</t>
  </si>
  <si>
    <t>VMI. Įgyvendinant investicijų projektą „Taikomosios programinės įrangos informacijos mainams tarp Europos Sąjungos valstybių plėtra“ teisės aktų pakeitimais atidėta TaxFree projekto rezultatų įdiegimo data bei dėl susijusių projektų vykdomų darbų ir prioritetinių uždavinių užsitęsė įgyvendinimo darbai.</t>
  </si>
  <si>
    <t>VMI. Sąskaitos už komunalines paslaugas bus apmokėtos liepos mėn.</t>
  </si>
  <si>
    <t>MD. Dėl personalo kaitos bei neužimtų pareigybių, darbuotojų laikino nedarbingumo.</t>
  </si>
  <si>
    <t>MD. Dėl apskaičiuoto darbo užmokesčio ir atostoginių išmokėjimo kitą mėnesį, nei buvo suplanuota.</t>
  </si>
  <si>
    <t>MD. Dėl gautų asignavimų darbuotojo išeitinei išmokai, kuri bus išmokėta per pusę metų.</t>
  </si>
  <si>
    <t>MD. Mažesnė, nei planuota, pirkimų kaina.</t>
  </si>
  <si>
    <t>MD. Mažesnis, nei planuota, pirkimų poreikis.</t>
  </si>
  <si>
    <t>MD. Dėl užsitęsusių viešųjų pirkimų ir susijusių teisinių ir administracinių procedūrų.</t>
  </si>
  <si>
    <t>MD. Kitos šalies vėlavimas vykdyti įsipareigojimus.</t>
  </si>
  <si>
    <t>MD. Pavėluotai gautos sąskaitos pagal sudarytas sutartis, pateiktos sąskaitos už suteiktas paslaugas apmokamos po ataskaitinio laikotarpio, kompensuojamos važiavimo išlaidos  darbuotojams apmokamos pasibaigus ataskaitiniam laikotarpiui.</t>
  </si>
  <si>
    <t>MD. Mažiau priskaičiuota kompensacijų už neišduotas uniformas, už vykimą nuosavu transportu tarnybos tikslais, už laikiną nedarbingumą.</t>
  </si>
  <si>
    <t>1. 2.3.1.13</t>
  </si>
  <si>
    <t>1. 2.3.1.54</t>
  </si>
  <si>
    <t>1. 2.3.1.55</t>
  </si>
  <si>
    <t>1. 2.3.1.56</t>
  </si>
  <si>
    <t>1. 2.3.1.59</t>
  </si>
  <si>
    <t>1. 3.3.1.54</t>
  </si>
  <si>
    <t>1. 3.3.1.55</t>
  </si>
  <si>
    <t>1. 3.3.1.59</t>
  </si>
  <si>
    <t>Nesusidarė netinkamų deklaruoti Europos Komisijai išlaidų poreikis, kurį reikėtų padengti valstybės biudžeto lėšomis.</t>
  </si>
  <si>
    <t>Negauta asignavimų valdytojų prašymų skirti lėšų ES struktūrinių fondų lėšomis finansuojamiems projektams įgyvendinti.</t>
  </si>
  <si>
    <t>Dėl užsitęsusių viešųjų pirkimų ir susijusių teisinių ir administracinių procedūrų – sutartis dėl „Naujos kartos Lietuva“ plano ir kitoms Europos Sąjungos investicijoms kuriamos į vartotoją orientuotos investicijų ir su plano pažanga susijusių duomenų rinkimo informacinės sistemos „INVESTIS“ su tiekėju pasirašyta tik 2022-02-17, diegimas bei atitinkamai lėšų išmokėjimas nusikėlė į antrą pusmetį.</t>
  </si>
  <si>
    <t>CPVA. Dėl personalo kaitos bei neužimtų pareigybių, darbuotojų laikino nedarbingumo, darbo užmokestis už birželio mėnesį išmokėtas liepą.</t>
  </si>
  <si>
    <t>CPVA. Dėl mažesnio nei planuota pirkimų poreikio.</t>
  </si>
  <si>
    <t>CPVA. Dėl COVID-19 pandemijos ir karantino įvyko ne visi planuoti mokymai, komandiruotės, susitikimai, dėl nuotolinio darbo sutaupyta lėšų kanceliarinėms prekėms.</t>
  </si>
  <si>
    <t>CPVA. Nukeltas parodos pirkimas dėl techninės specifikacijos keitimo, įvyko mažiau mokymų.</t>
  </si>
  <si>
    <t>Negauta asignavimų valdytojų prašymų dėl pažangos lėšų perskirstymo.</t>
  </si>
  <si>
    <t>CPVA. Darbo užmokestis už birželio mėnesį išmokėtas liepą.</t>
  </si>
  <si>
    <t>Dėl užsitęsusių viešųjų pirkimų ir susijusių teisinių ir administracinių procedūrų – sutartis dėl „INVESTIS“ su tiekėju pasirašyta tik 2022-02-17, diegimas bei atitinkamai lėšų išmokėjimas nusikėlė į antrą pusmetį.</t>
  </si>
  <si>
    <t>CPVA. Dėl personalo kaitos bei neužimtų pareigybių, darbuotojų laikino nedarbingumo. Taip pat darbo užmokestis už birželio mėnesį išmokėtas liepą.</t>
  </si>
  <si>
    <t>CPVA. VIEŠINIMO PROJEKTAS: buvo nukeltas parodos pirkimas dėl techninės specifikacijos keitimo. Šiuo metu vertinami gauti pasiūlymai.  Taip pat įvyko mažiau mokymų atsižvelgiant į programos įgyvendinimą.</t>
  </si>
  <si>
    <t xml:space="preserve">CPVA. Dėl personalo kaitos bei neužimtų pareigybių, darbuotojų laikino nedarbingumo. </t>
  </si>
  <si>
    <t>CPVA. Dėl neįvykusių planuotų mokymų, pirkimų, komandiruočių ir kitų renginių, mažesnio poreikio priemonių dėl darbo nuotoliniu būdu.</t>
  </si>
  <si>
    <t>Asignavimų valdytojai pateikė mažiau nei planuota prašymų kompensuoti kelionių į ES Tarybos darbo struktūrų susitikimus išlaidas.</t>
  </si>
  <si>
    <t>CPVA. Lėšos už ekspertų paslaugas bus panaudotos antrą pusmetį, nes įsigalios naujos sutarties įkainių tarifai.</t>
  </si>
  <si>
    <t xml:space="preserve">CPVA. Dėl COVID-19 pandemijos dvišalės veiklos nebuvo vykdomos arba vyko nuotoliniai susitikimai. Buvo tikimasi naujų iniciatyvų/projektų patvirtinimo, tačiau dalis iniciatyvų buvo atšaukta. Tik nuslūgus pandemijai ir panaikinus apribojimus partneriai pradėjo pamažu organizuoti dvišales veiklas. Todėl planuotos lėšos nebuvo panaudotos. </t>
  </si>
  <si>
    <t>AVNT. Dėl seminarų atidėjimo.</t>
  </si>
  <si>
    <t>VMI. Personalo kaita ir laikinas nedarbingumas.</t>
  </si>
  <si>
    <t>VMI. Pasikeitus AIS priežiūros vykdytojui buvo atlikta mažiau darbų.</t>
  </si>
  <si>
    <t>VMI. Sumažėjęs pirkėjų poreikis banderolėms įsigyti ir unikalių identifikatorių suteikimui tabako gaminiams ženklinti.</t>
  </si>
  <si>
    <t>VMI. Mažiau, nei planuota, nedarbingumo išmokų.</t>
  </si>
  <si>
    <t>MD. Sąskaitos už birželio mėnesį bus apmokėtos liepos mėnesį.</t>
  </si>
  <si>
    <t>MD. Užsitęsusios viešųjų pirkimų ir susijusios teisinės ir administracinės procedūros.</t>
  </si>
  <si>
    <t>MD. Lėšos bus panaudotos antrą pusmetį.</t>
  </si>
  <si>
    <t>Dividendus, gautus per II ketvirtį, numatoma pervesti į Rezervinį (stabilizavimo) fondą liepos mėnesį.</t>
  </si>
  <si>
    <t>Dėl atlygio už valstybės nekilnojamojo turto ir paveldėto valstybės nekilnojamojo turto pardavimą perskaičiavimo pagal faktinius 2021 metų rodiklius, dėl ko VĮ Turto banko pateikė atitinkamas kreditines PVM sąskaitas faktūras.</t>
  </si>
  <si>
    <t>MD. Mažesnė, nei planuota, pašalpų (išmokų) suma.</t>
  </si>
  <si>
    <t>LRV rezervo lėšos perskirstytos atsižvelgus į asignavimų valdytojų prašymus.</t>
  </si>
  <si>
    <t>Lėšos bus panaudotos trečią ketvirtį.</t>
  </si>
  <si>
    <t>Dėl užsitęsusių viešųjų pirkimų ir susijusių teisinių ir administracinių procedūrų.</t>
  </si>
  <si>
    <t>Mažiau nei planuota įvyko renginių ir komandiruočių.</t>
  </si>
  <si>
    <t>Dėl užsitęsusių vykdomų darbų, jų dokumentacijos tvarkymo.</t>
  </si>
  <si>
    <t>Dėl užsitęsusio ekspertų paslaugų viešojo pirkimo, lėšos bus panaudotos antrą pusmetį.</t>
  </si>
  <si>
    <t>Nuo 2022 m. vasario nutraukta valgyklos įrangos nuomos sutartis.</t>
  </si>
  <si>
    <t>NVO nepateikė pasirašymui finansavimui sutarčių, todėl kultūros projektų finansavimas persikėlė į trečią ketvirtį.</t>
  </si>
  <si>
    <t>Renginių vykdymas persikėlė į trečią ketvirtį, nes planuojant renginius karaimų metams, nebuvo žinomos jų datos. Romų tyrimas persikėlė į trečią ketvirtį, nes Statistikos departamentas tik birželio pabaigoje paskelbė tyrimui aktualią informaciją.</t>
  </si>
  <si>
    <t>Dėl darbuotojų kaitos (laikinai nėra 2 darbuotojų) bei dėl to, kad birželio mėn. darbo užmokestis išmokamas liepos pradžioje.</t>
  </si>
  <si>
    <t>Mažesnė nei planuota komunalinių patarnavimų kaina ir mažesnis nei planuotas pirkimų poreikis.</t>
  </si>
  <si>
    <t>Profesionaliojo scenos meno pristatymas visuonėnei, edukacinės veiklos</t>
  </si>
  <si>
    <t>Planuojant darbo užmokestį ir socialinio draudimo įmokas, nebuvo įvertinta, kad darbuotojai atidės savo atostogas į vėlesnius mėnesius.</t>
  </si>
  <si>
    <t>Per ataskaitinį laikotarpį komandiruočių išlaidos bei naujai statomų spektaklių scenos priemonės buvo perkamos iš profesionaliojo scenos meno veiklos nacionalinės programos projektų lėšų arba iš priemonės „Kaunas - Europos kultūros sostinė 2022“ lėšų.</t>
  </si>
  <si>
    <t xml:space="preserve">Liko ataskaitiniam laikotarpiam skirtų plane ir nepanaudotų 93,7 tūkst. eurų prekių ir paslaugų įsigijimo išlaidoms skirtų plane asignavimų dėl planavimo netikslumų, nes sąskaitos už suteiktas paslaugas apmokamos po ataskaitinio laikotarpio pabaigos. </t>
  </si>
  <si>
    <t>Dėl laikino darbuotojų nedarbingumo, motinystės - tėvystės, darbuotojų kaitos ir neužimtų etatų.</t>
  </si>
  <si>
    <t>Dėl neišmokėto darbo užmokėsčio už birželio mėnesį.</t>
  </si>
  <si>
    <t xml:space="preserve">Dėl ataskaitiniam laikotariui mažesnio lėšų poreikio socialinėms išmokoms. </t>
  </si>
  <si>
    <t>Prekių ir paslaugų pirkimas atidėtas kitam ataskaitiniam laikotarpiui.</t>
  </si>
  <si>
    <t>Dėl neišmokėtos rentos, kitų socialinių išmokų už birželio mėn.</t>
  </si>
  <si>
    <t xml:space="preserve">Įvertinus didesnį asignavimų poreikį  kitam ataskaitiniam laikotarpiui transporto, komunalinių ir kitų prekių ir paslaugų išlaidoms (dėl didesnių kainų), sustabdytos pirkimo procedūros. </t>
  </si>
  <si>
    <t>Dėl sąskaitų už suteiktas paslaugas apmokėjimo po ataskaitinio laikotarpio pabaigos.</t>
  </si>
  <si>
    <t>Dėl užsitęsusių dokumentacijos tvarkymo procedūrų.</t>
  </si>
  <si>
    <t xml:space="preserve">1.1.
</t>
  </si>
  <si>
    <t>2.8</t>
  </si>
  <si>
    <t xml:space="preserve">2.8 </t>
  </si>
  <si>
    <t>2.2</t>
  </si>
  <si>
    <t>1.3</t>
  </si>
  <si>
    <t>Asignavimai numatyti, tačiau pagal patvirtintą programos sąmatą ataskaitiniu laikotarpiu nepanaudoti Kultūros ir kitų vertybių įsigijimui, nes turtas perkamas iš fizinių asmenų, ar dalyvaujant aukcionuose, užsitęsia sutarčių pasirašymas, atsiuntimo procedūros ir tuos susijusios dokumentacijos tvarkymas.</t>
  </si>
  <si>
    <t>2.4</t>
  </si>
  <si>
    <t>2.5</t>
  </si>
  <si>
    <t>1.2</t>
  </si>
  <si>
    <t>1.1</t>
  </si>
  <si>
    <t>2.3</t>
  </si>
  <si>
    <t xml:space="preserve">1.2                                                                                                                                                                                                                                                                                                                                                                                                                                                                                                                                                                                                                                                                                                                                                       </t>
  </si>
  <si>
    <t xml:space="preserve"> 1.2.</t>
  </si>
  <si>
    <t>15.001</t>
  </si>
  <si>
    <t xml:space="preserve">Žemės ir maisto ūkio, kaimo, žuvininkystės, žemės tvarkymo ir fitosanitarijos vystymo programa   </t>
  </si>
  <si>
    <t>15.002</t>
  </si>
  <si>
    <t xml:space="preserve">Žemės ūkio ministerijos valdymo
 programa   </t>
  </si>
  <si>
    <t xml:space="preserve"> 2.4.</t>
  </si>
  <si>
    <t>Dėl darbuotojo nedarbingumo vyko mažiau nei planuota amatininkų patikrų. Mažesnė, nei planuota, pirkimų kaina (interneto svetainės priežiūros paslaugų). Dalis mokėjimų atlikta III ketv. pradžioje (ekspertų apmokėjimas, rinkliavų grąžinimas). Priemonė 15.001.11.04.19 (Saugoti tautinį paveldą, skatinti bendruomenines ir kitas iniciatyvas).</t>
  </si>
  <si>
    <t>Studentų akademinės atostogos, nutrauktos sutartys su universitetu. Priemonė 15.001.11.04.08 (Skleisti žinias žemės ūkio sektoriuje).</t>
  </si>
  <si>
    <t>Metų pradžioje numatyta suma padalijama lygiomis proporcijomis, ketvirčiais, o metų eigoje ketvirčiams numatytos sumos kažkiek pasikoreguoja. Metų pabaigoje visos lėšos bus sunaudotos. Priemonė 15.001.11.04.02 (Užtikrinti gyvulininkystės sektoriaus plėtrą).</t>
  </si>
  <si>
    <t>Lėšos nebuvo panaudotos, nes sutartis su LAMMC pasirašyta 2022-07-14, registracijos nr. 8P-22-122. Priemonė 15.001.11.04.12 (Tirti ilgamečių dirvožemio agrocheminių savybių stebėjimą).</t>
  </si>
  <si>
    <t>Lėšos pieno tyrimams planuojamos pagal numatomą pieno gamintojų ir pieno tyrimų skaičių, o apmokama pagal faktiškai atliktų pieno tyrimų skaičių.  Likusios lėšos bus panaudotos II pusmetyje. Priemonė 15.001.11.04.04 (Gerinti žemės ūkio ir maisto produktų kokybę).</t>
  </si>
  <si>
    <t>Pirmoje metų pusėje dėl buvusios Covid- 19 situacijos nevyko planuoti renginiai. Priemonė 15.001.11.04.07 (Skatinti žemės ūkio ir maisto produktų eksportą ).</t>
  </si>
  <si>
    <t>Užsitęsusios viešųjų pirkimų ir susijusios teisinės ir administracinės procedūros . Lėšos bus panaudotos III ketv. Priemonė 15.001.11.04.23 (Skleisti žemės ir maisto ūkio, kaimo plėtros ir žuvininkystės politikos informaciją ir kitas aktualijas).</t>
  </si>
  <si>
    <t>Nepanaudota nes gauta mažiau nei planuota paraiškų moksliniams tyrimams, eksperimentinei plėtrai ir kt. darbams vykdyti. Paraiškos pateiktos ne visoms kvietimuose nurodytoms mokslinių tyrimų temoms. Atitinkamai prireikė mažesnio paraiškų, išorinio nepriklausomo  ekspertinio, vertinimo paslaugų kiekio. Priemonė 15.001.11.04.09 (Finansuoti mokslinius tyrimus ir eksperimentinės plėtros darbus), projektas 11_04_09_1 (Maisto ūkio, žemės ūkio ir kaimo raidos eksperimentinės plėtros ir kiti darbai).</t>
  </si>
  <si>
    <t>Pasirašytoje sutartyje su Lietuvos transporto saugos administracija (SUTARTIS 2022-03-29, 8P-22-49) 9 punkte numatytas lėšų pervedimas III ketvirtyje (Šalims pasirašius šią Sutartį, Vykdytojui Sutarties 4 punkte numatytos lėšos pervedamos tokia tvarka: per 5 darbo dienas nuo 2022 m. III ketvirčio pradžios – 55 000,00 Eur). Priemonė 15.001.11.04.36 (Sertifikuoti, atlikti bandymus ir patikras žemės ir miškų ūkio technikos, žemės ūkio).</t>
  </si>
  <si>
    <t>Užsitęsusios viešųjų pirkimų ir susijusios teisinės ir administracinės procedūros. Priemonė 15.001.11.04.41 (Saugoti ir atnaujinti valstybės rezervą).</t>
  </si>
  <si>
    <t>Parama išmokama vadovaujantis paramos gavėjų pateiktomis finansų įstaigų išduotomis pažymomis apie už paskolas ir (ar) lizingo paslaugas sumokėtas palūkanas. Atsižvelgiant į tai, kad neįmanoma suplanuoti kiek paramos gavėjų kreipsis dėl paramos suteikimo ir kiek paramos gavėjai bus sumokėję palūkanų, tikslaus lėšų poreikio numatyti nėra galimybių. Priemonė 15.001.11.04.05 (Įgyvendinti finansines priemones), projektas 11_04_05_1  (Parama palūkanoms kompensuoti).</t>
  </si>
  <si>
    <t>Atsižvelgiant į tai, kad informacija apie lėšų poreikį  buvo gauta II ketv. pabaigoje., lėšos, planuotos išmokėti II ketv., išmokėtos III ketv. Priemonė 15.001.11.04.05 (Įgyvendinti finansines priemones), projektas 11_04_05_2  (Parama garantinei įmokai kompensuoti).</t>
  </si>
  <si>
    <t>Netikslus planavimas. Priemonė 15.001.11.04.38 (Finansuoti savivaldybėms perduotas funkcijas).</t>
  </si>
  <si>
    <t>Nepanaudoti asignavimai NMA išlaikymui dėl neužimtų pareigybių, neįvykusių konkursų ir darbuotojų laikino nedarbingumo.</t>
  </si>
  <si>
    <t>Nepanaudoti asignavimai NMA išlaikymui dėl užsitęsusių viešųjų pirkimų ir vėlavimo pasirašant sutartis.</t>
  </si>
  <si>
    <t>Asignavimai nepanaudoti dėl nepasirašytų paramos sutarčių pagal priemonę "Pagerinti valstybei nuosavybės teise priklausančių melioracijos statinių būklę didinant žemės ūkio veiklos konkurencingumą" (2,881 tūkst. Eurų), dėl nepriimto sprendimo dėl paramos skyrimo  pagal priemonę "Finansuoti atstovavimą ir mokėti mokesčius asociacijų, vienijančių asmenis, užsiimančius žemės ūkio ir miškų ūkio bei alternatyviąja veikla, narystės ES ir kitose tarptautinėse organizacijose" (326 tūkst. Eurų), dėl nesibaigusio paraiškų surinkimo pagal priemones "Pagalba kiaulių laikytojams už biologinių saugumo priemonių reikalavimų įgyvendinimą" (150 tūkst. Eurų) ir "Užtikrinti trumpųjų maisto grandinių plėtrą" (100 tūkst. Eurų), o taip pat  gavus mažesnį kiekį pažymų/paraiškų paramai gauti  pagal kitas paramos priemones negu buvo planuota.</t>
  </si>
  <si>
    <t xml:space="preserve">Darbo užmokesčio ir socialinio draudimo nepanaudotos lėšos,  nes birželio mėnesio darbo užmokestis ir darbo užmokesčio mokesčiai buvo išmokėti kitą ketvirtį (liepos mėnesį). Be to, padidėjo neužimtų etatų skaičius. </t>
  </si>
  <si>
    <t xml:space="preserve">Dėl užsitęsusių bylų nagrinėjimo nebuvo priimti ir įsiteisėję visi teismo sprendimai, nutartys, kuriems įvykdyti buvo suplanuotos lėšos, todėl  panaudota  mažiau nei planuota. Be to,   piliečiai nepateikė duomenų apie sąskaitas, į kurias būtų galima pervesti lėšas už negrąžintą nekilnojamąjį turtą,  ar nesusitvarkė paveldėjimo dokumentų. </t>
  </si>
  <si>
    <t>Gauta mažiau darbuotojų prašymų skirti materialinę pašalpą.</t>
  </si>
  <si>
    <t xml:space="preserve">Dėl darbo užmokesčio bei su darbo santykiais susijusių mokesčiu mokėjimu pasibaigus ataskaitiniam laikotarpiui. </t>
  </si>
  <si>
    <t>Sąskaitos už paslaugas apmokamos po ataskaitinio laikotarpio pabaigos.</t>
  </si>
  <si>
    <t>Už darbuotojų laikiną nedarbingumą apmokoma pasibaigus ataskaitiniam laikotarpiui.</t>
  </si>
  <si>
    <t>30,9 tūkst. Eurų darbo užmokesčiui ir 0,6 tūkst. Eurų socialinio draudimo įmokų lėšų nepanaudota dėl mažiau dirbtų valandų švenčių ir poilsio dienomis, nakties metu, pasyvaus budėjimo režimu,  kelionėje būto laiko komandiruočių metu.</t>
  </si>
  <si>
    <t xml:space="preserve"> Dėl tiekėjo vėlavimo vykdyti įsipareigojimus.  mažesnio nei planuota pirkimų poreikio.</t>
  </si>
  <si>
    <t xml:space="preserve"> Dėl užsitęsusių viešųjų pirkimų procedūrų.</t>
  </si>
  <si>
    <t xml:space="preserve">Už birželio mėn. įsigytas prekes ir paslaugas sąskaitos gautos ir apmokėtos liepos mėn. </t>
  </si>
  <si>
    <t xml:space="preserve"> Dėl užsitęsusių objekto rekonstrukcijos vykdymo darbų sutrikus statybinių medžiagų ir įrangos tiekimui.</t>
  </si>
  <si>
    <t>Dėl kompiuterinės technikos pasiūlos trūkumo.</t>
  </si>
  <si>
    <t>Užsitęsusios viešųjų pirkimų ir susijusios teisinės ir administracinės procedūros. Priemonė 15.001.13.06.10 (Plėtoti ir palaikyti žemės informacinę sistemą).</t>
  </si>
  <si>
    <t>Lėšos nepanaudotos, dėl suskystintų naftos dujų balionų daugiabučiuose pakeitimo kitais energijos šaltiniais paraiškų teikimų, pasikeitė projektų įgyvendinimo grafikas.</t>
  </si>
  <si>
    <t>Nepanaudota suma susidaro darbo užmokesčio eilutėje, tačiau per antrą pusmetį numatoma panaudoti visą likusią sumą, nes EITP skyriuje bus įdarbinti nauji darbuotojai.</t>
  </si>
  <si>
    <t>Didžioji dalis mokėjimų suplanuota 2022 m. gale, nes užtruko atsiskaitymo už atliktus darbus ir paslaugas procedūros.</t>
  </si>
  <si>
    <t>Užsitęsusios viešųjų pirkimų ir susijusios teisinės ir administracinės procedūros. Dėl kelis kartus išaugusių rangos darbų, medžiagų, techninių projektų rengimo kainų, projektų vykdytojams nepavyksta pirkimų įvykdyti iš pirmo karto arba įvykus pirkimams patys rangovai atsisako pasirašyti sutartis.	Dėl Rusijos Federacijos vykdomos karinės agresijos prieš Ukrainą sukeltos krizės sutrikęs logistikos procesas, žaliavų ir darbo jėgos trūkumas, medžiagų pabrangimas. Pasikeitė projektų veiklų įgyvendinimo grafikai, nusikėlė planuoti darbų terminai, vėlavimai dėl statybų rinkoje susidariusios sudėtingos situacijos.</t>
  </si>
  <si>
    <t>Lėšos nepanaudotos, kadangi pasikeitė projektų įgyvendinimo grafikas, nusikėlė planuoti darbai.</t>
  </si>
  <si>
    <t>Užsitęsę vykdomi darbai, jų dokumentacijos tvarkymas. Sutartis pasirašyta 2022.07.05, todėl mokėjimai persikėlė į III ketv. Sutaupymų nenumatoma.</t>
  </si>
  <si>
    <t>Lėšos nepanaudotos, kadangi  užsitęsė Valstybinės įmonės Ignalinos atominė elektrinė prašymų pateikimo ir Viešosios įstaigos Centrinės projektų valdymo agentūros jų vertinimas.</t>
  </si>
  <si>
    <t>Vyko personalo kaita, laikini nedarbingumai.</t>
  </si>
  <si>
    <t>Užsitęsusios kompiuterinės technikos įsigijimo viešųjų pirkimų procedūros.</t>
  </si>
  <si>
    <t>Užsitęsusios studijų, įv. tyrimų, ekspertų konsultacijų viešųjų pirkimų procedūros ir susijusios teisinės ir administracinės procedūros. Lėšas planuojama panaudoti II pusmetį.</t>
  </si>
  <si>
    <t>Užsitęsusios prekių ir paslaugų, reikalingų ministerijos funkcijų vykdymui, įsigijimo viešųjų pirkimų procedūros. Lėšas planuojama panaudoti II pusmetį.</t>
  </si>
  <si>
    <t>Sutaupymai susidarė dėl šiuo metu nemokamų atašė kompensacijų sutuoktiniams (Briuselio atašė pav.Ukrainos atašė), kadangi pradėtos gauti pajamos, susijusios su darbo santykiais. Lėšas planuojama panaudoti II pusmetį.</t>
  </si>
  <si>
    <t>PVM poreikis buvo mažesnis nei sąmatoje numatyti asignavimai dėl nepateiktų mokėjimo prašymų planuotai sumai pagal maisto produktų skatinimo priemones.</t>
  </si>
  <si>
    <t>Dėl darbuotojų laikino nedarbingumo ir šiuo metu neužimtų pareigybių.</t>
  </si>
  <si>
    <t>Netiksliai suplanuotas lėšų poreikis atostoginiams. Darbo užmokestis ir nedarbingumai už birželį mokami liepos mėnesį atlyginimo mokėjimo dieną. Per pirmą pusmetį gauta mažiau mediatorių prašymų išmokėti darbo užmokestį už mediacijos teikimą nei planuota. Per pirmą pusmetį gauta mažiau advokatų prašymų išmokėti darbo užmokestį už antrinės teisinės pagalbos teikimą nei planuota.</t>
  </si>
  <si>
    <t>2.1</t>
  </si>
  <si>
    <t>Užsitęsusios pirkimų procedūros.</t>
  </si>
  <si>
    <t xml:space="preserve">63,4 tūkst. eurų nepanaudota, nes vėliau nei planuota pradėtos nevyriausybinių organizacijų projektų, skirtų teisinio švietimo veikloms, atrankos procedūros, projektus numatyta įgyvendinti iki 2022 m. pabaigos. 64,4 tūkst. eurų nepanaudota lėšų, skirtų narystės tarptautinėse organizacijose mokesčiams sumokėti, šios lėšos bus panaudotos 2022 m. IV ketv., 50,0 tūkst. eurų nepanaudota smurtiniais nusikaltimais padarytos žalos kompensavimui, nes kompensacijoms išmokėti užteko į  Nukentėjusių nuo nusikaltimų asmenų fondą surinktų įmokų ir biudžeto lėšų naudoti neprireikė. 0,6 tūkst. eurų lėšų, skirtų pagal teismo sprendimus atlyginti žalą dėl neteisėtų valdžios institucijų veiksmų,  panaudotos 2022 m. III ketv. </t>
  </si>
  <si>
    <t>Mažesnė nei planuota pirkimo kaina.</t>
  </si>
  <si>
    <t>Dėl COVID-19 pandemijos mažiau  pirkta prekių ir paslaugų. Išlaidos bus sekantį ketvirtį.</t>
  </si>
  <si>
    <t>Dėl sutrikusios logistikos pandemijos metu prekės nenupirktos</t>
  </si>
  <si>
    <t>Sprendimas darbo užmokestį mokėti iš 1.1.1.1.1 fin.šaltinio, nepakankami įnašai į biudžetą. Tarptautinės organizacijos kofinansavimas. Europos patentų organizacija (EPO) pagal bendradarbiavimo susitarimą kuria patentų administravimo sistemos IT sprendimus patentų administravimo ir  nemokamai perdavė VPB reikalingą licenciją.</t>
  </si>
  <si>
    <t>Dalis darbo užmokesčio buvo mokama pagal pasirašytą sutartį iš tarptautinės organizacijos lėšų.</t>
  </si>
  <si>
    <t>Dėl mažesnio, nei planuota pirkimų poreikio.</t>
  </si>
  <si>
    <t>Į Nukentėjusių nuo nusikaltimų asmenų fondą surinkta daugiau įmokų, nei gauta asmenų prašymų kompensuoti smurtiniais nusikaltimais padarytą žalą ir išmokėta kompensacijų.</t>
  </si>
  <si>
    <t xml:space="preserve">Asignavimai nepanaudoti, nes vadovaujantis paramos administravimo taisyklėmis, pirmiausia yra paskirstomos skirtos EŽŪGF lėšos, o jas išnaudojus - valstybės biudžeto lėšos, o ataskaitinei datai dar pilnai neišnaudotos skirtos EŽŪGF lėšos. </t>
  </si>
  <si>
    <t>1.1.1.1.11</t>
  </si>
  <si>
    <t>Per 2022 m. I pusmetį buvo atlikta mažiau tyrimų dėl sezoniškumo. Pagrindiniai tyrimai numatyti rudenį.</t>
  </si>
  <si>
    <t>Nepanaudoti asignavimai, nes nepateikti mokėjimo prašymai planuotai sumai pagal maisto produktų skatinimo priemones, taip pat pareiškėjai nepateikė tinkamų mokėjimo prašymų suplanuotai sumai, kadangi dalies programų vykdymas sustabdytas pareiškėjų iniciatyva, o daliai programų taikomas mokėjimų sustabdymas dėl atliekamų pažeidimo tyrimų.</t>
  </si>
  <si>
    <t>Dar nėra patvirtinta Lietuvos žuvininkystės  2021-2027 metų veiksmų programa.</t>
  </si>
  <si>
    <t xml:space="preserve">Personalo kaita, laikinas nedarbingumas, neužimtos pareigybės, darbuotojų tikslinės atostogos. Taip pat  apskaičiuoto darbo užmokesčio ir atsotoginių išmokėjimas kitą mėn. </t>
  </si>
  <si>
    <t>Dėl vykdomos reformos darbuotojams kurie pakeitė pavaldumą atlyginimai nebuvo išmokėti birželio 30 d., bei  suplanuotas darbo užmokestis už atostogas ir nuo jo priklausančios įmokos.</t>
  </si>
  <si>
    <t>Nuotolinis darbas ir laisvos pareigybės.</t>
  </si>
  <si>
    <t>Mažesnis nei planuota pirkimų poreikis, dalis darbų ir pirkimų persikėlė į 3-ą ketvirtį, sąskaitos už atliktus darbus ir suteiktas paslaugas birželio mėn. pabaigoje bus apmokėtos liepos mėn. Taip pat asignavimai nepanaudoti  dėl sumažėjusio poreikio (aprangos ir patalynės, medikamentų ir medicininių priemonių įsigijimo).</t>
  </si>
  <si>
    <t>Gautos sąskaitos už birželo mėn. bus apmokėtos  liepos mėn.</t>
  </si>
  <si>
    <t>Užsitęsusios viešųjų pirkimų organizavimo bei susijusios teisinės ir administracinės procedūros, ketvirčio pabaigoje gautos sąskaitos faktūros.</t>
  </si>
  <si>
    <t>Užsitęsę bendrabučio Nr.2 remonto darbai.</t>
  </si>
  <si>
    <t>2.6</t>
  </si>
  <si>
    <t>Liko nepanaudoti remonto prekių ir paslaugų  asignavimai, kadangi įmonės neatliko darbų laiku. Prekių ir paslaugų buvo įsigyta mažiau negu planuota.</t>
  </si>
  <si>
    <t>2.7</t>
  </si>
  <si>
    <t>Planuotas didesnis poreikis išeitinėms kompensacijoms dėl įstaigos reorganizavimo.</t>
  </si>
  <si>
    <t xml:space="preserve"> Sąmata patikslinta ketvirčio pabaigoje. Taip pat stipendijos išmokėtos nepilnai, nes mokslo metai baigėsi 2022-07-10, bei socialiniės išmokos išmokėtos po ataskaitinio ketvirčio pabaigos.</t>
  </si>
  <si>
    <t>Netikslus planavimas dėl darbo užmokesčio ir socialinio draudimo mokėjimo.</t>
  </si>
  <si>
    <t>Kompensuota darbo užmokesčio ir soc. draudimo suma pareigūnams, kurie tiesiogiai dalyvavo valdant ekstremaliąją situaciją dėl masinio užsieniečių antplūdžio, užsitęsusių kompensavimo procedūrų.</t>
  </si>
  <si>
    <t xml:space="preserve">Atlikus viešųjų pirkimų procedūras, paslaugos buvo nupirktos už mažesnę kainą nei buvo planuojama, todėl sutaupyta 10,8 tūkst. eurų (pvz. pataisos pareigūnų rengimo ir kompetencijų ugdymo (kvalifikacijos tobulinimo) poreikio ir kokybės atotrūkio analizės pirkimas). </t>
  </si>
  <si>
    <t>Dėl užsitęsusių viešųjų pirkimų procedūrų (teismui patenkinus antroje vietoje buvusio tiekėjo skundą, buvo nutrauktas viešasis pirkimas, po to, atlikus kelias rinkos konsultacijas su tiekėjais, buvo paskelbtas naujas viešasis pirkimas) vėliau nei planuota pasirašytos preliminariosios sutartys dėl paslaugos, reikalingos užtikrinti prižiūrimo asmens (nuteistojo) buvimo vietos ir judėjimo kontrolę. Dėl šios priežasties  nepanaudota 20,0 tūkst. eurų.</t>
  </si>
  <si>
    <t>Užtrukus projektą vykdančių ekspertų įdarbinimo procedūroms (net keletą kartų buvo skelbiamos atrankos nuteistųjų užimtumo organizavimo ir vykdymo, mokymo įstaigos strategijos formavimo bei statybų  ekspertų pareigoms užimti), vėliau nei planuota nupirktas Pravieniškių užimtumo centro statybos techninis projektas, taip pat vėliau nei planuota perkamos priemonės nuteistųjų užimtumui organizuoti, taip pat Start AV vertinimo metodikos IT įrankio sukūrimas bei mikro - makro testavimo metodika. Dėl šios priežasties nepanaudota  53,9 tūkst. eurų .</t>
  </si>
  <si>
    <t>2014-2021 m. EEE ir (ar) Norvegijos finansinių mechanizmų programos valdymo lėšos nepanaudotos, nes darbo užmokestis  už 2022 m. birželio mėn.  išmokėtas liepos mėn. pradžioje, taip pat įtakos turėjo sumažėjęs skaičius darbuotojų, kuriems iš šių lėšų mokamos priemokos už funkcijų, susijusių su programos valdymu, vykdymą.</t>
  </si>
  <si>
    <t>Nepanaudotos lėšos, skirtos komandiruočių išlaidoms apmokėti, planuojamos panaudoti 2022 m. II pusmetį.</t>
  </si>
  <si>
    <t xml:space="preserve">Atlikus viešųjų pirkimų procedūras, paslaugos buvo nupirktos už mažesnę kainą nei buvo planuojama, todėl sutaupyta 57,9 tūkst. eurų (pvz. pataisos pareigūnų rengimo ir kompetencijų ugdymo (kvalifikacijos tobulinimo) poreikio ir kokybės atotrūkio analizės pirkimas). </t>
  </si>
  <si>
    <t>Dėl užsitęsusių viešųjų pirkimų procedūrų (teismui patenkinus antroje vietoje buvusio tiekėjo skundą, buvo nutrauktas viešasis pirkimas, po to, atlikus kelias rinkos konsultacijas su tiekėjais, buvo paskelbtas naujas viešasis pirkimas) vėliau nei planuota pasirašytos preliminariosios sutartys dėl paslaugos, reikalingos užtikrinti prižiūrimo asmens (nuteistojo) buvimo vietos ir judėjimo kontrolę. Dėl šios priežasties  nepanaudota 113,2 tūkst. eurų.</t>
  </si>
  <si>
    <t>Užtrukus projektą vykdančių ekspertų įdarbinimo procedūroms (net keletą kartų buvo skelbiamos atrankos nuteistųjų užimtumo organizavimo ir vykdymo, mokymo įstaigos strategijos formavimo bei statybų  ekspertų pareigoms užimti), vėliau nei planuota nupirktas Pravieniškių užimtumo centro statybos techninis projektas, taip pat vėliau nei planuota perkamos priemonės nuteistųjų užimtumui organizuoti, taip pat Start AV vertinimo metodikos IT įrankio sukūrimas bei mikro - makro testavimo metodika. Dėl šios priežasties nepanaudota  305,5 tūkst. eurų .</t>
  </si>
  <si>
    <t>Nepanaudotos lėšos, skirtos komandiruočių išlaidoms ir kitoms paslaugoms apmokėti, planuojamos panaudoti 2022 m. II pusmetį.</t>
  </si>
  <si>
    <t>Priskaičiuotas darbo užmokestis ir soc. draud. įmokos bus pervestas 2022 m. liepos mėn. Taip pat darbuotojų kaita,  nuteistųjų laikinas nedarbingumas.</t>
  </si>
  <si>
    <t>Nebuvo surinkta pakankamai  įmokų, todėl nepanaudota sąmata.</t>
  </si>
  <si>
    <t xml:space="preserve">Nepanaudotos darbo užmokesčiui ir socialiniam draudimui skirtos lėšos, nes atlyginimai  už 2022 m. birželio mėn.  išmokėti liepos mėn. pradžioje. </t>
  </si>
  <si>
    <t>Sąskaitos už birželio mėn. suteiktas paslaugas (ryšių, komunalines ir kitas paslaugas) apmokėtos po ataskaitinio laikotarpio pabaigos. Mažesnis, nei planuota, buvo pirkimų poreikis mokymų ir ekspertų paslaugoms, lėšas planuojama panaudoti 2022 m. II pusmetį.</t>
  </si>
  <si>
    <t xml:space="preserve">Lėšos, skirtos nematerialiajam turtui įsigyti, planuojamos panaudoti 2022 m. III ketv. </t>
  </si>
  <si>
    <t>1. 3.3.1.3</t>
  </si>
  <si>
    <t>Asignavimai  nepanaudoti dėl paramos gavėjams pritaikytų sankcijų už teisės aktuose numatytų reikalavimų nesilaikymą, t.y. buvo išmokėta mažesnė parama nei planuota bei neišmokėta parama dėl paramos gavėjų  nurodytų  klaidingų banko sąskaitų/mirusių paramos gavėjų.</t>
  </si>
  <si>
    <t>Asignavimai nepanaudoti dėl vėliau pateiktų arba nukeltų vėlesniam laikotarpiui mokėjimo prašymų, pateiktų mažesnei sumai, negu buvo suplanuota.</t>
  </si>
  <si>
    <t>Asignavimai nepanaudoti pagal investicines priemones  dėl  vėliau pateiktų arba nukeltų vėlesniam laikotarpiui mokėjimo prašymų, nutrauktų paramos sutarčių, o pagal plotines priemones dėl pritaikytų sankcijų.</t>
  </si>
  <si>
    <t xml:space="preserve">Nesurinkta pajamų įmokų, nes nebuvo gauta prašymų NŽT turimų duomenų panaudojimui (komercinei veiklai). </t>
  </si>
  <si>
    <t>Gautos viršplaninės lėšos.</t>
  </si>
  <si>
    <t>Dėl mažesnio, nei planuota pirkimų poreikio</t>
  </si>
  <si>
    <t>1.5.1.1.2</t>
  </si>
  <si>
    <t>Asignavimai nepanaudoti dėl mažesnio, negu suplanuota poreikio.</t>
  </si>
  <si>
    <t>Darbuotojų kaita ir laikinas nedarbingumas. Priemonė 15.002.15.01.01 (Užtikrinti Žemės ūkio ministerijos veiklos vykdymą), projektas 15_01_01_1 (Žemės ūkio ministerijos funkcijų vykdymas (centrinės institucijos išlaikymas)).</t>
  </si>
  <si>
    <t>Dėl mažesnio nei planuota pirkimų poreikio (IT, KT) Priemonė 15.002.15.01.01 (Užtikrinti Žemės ūkio ministerijos veiklos vykdymą), projektas 15_01_01_1 (Žemės ūkio ministerijos funkcijų vykdymas (centrinės institucijos išlaikymas)).</t>
  </si>
  <si>
    <t>Dėl pasibaigusių kadencijų ir naujai nepaskirtų atašė pareigybių: Lietuvos Respublikos žemės ūkio atašė Lietuvos Respublikos ambasadoje Kinijos Liaudies Respublikoje, Jungtiniuose Arabų Emyratuose. Priemonė 15.002.15.01.01 (Užtikrinti Žemės ūkio ministerijos veiklos vykdymą), projektas 15_01_01_2 (Diplomatinių atstovų veiklos užtikrinimas).</t>
  </si>
  <si>
    <t>Dėl iš dalies tęsiamų COVID pandemijos metu taikytų ribojimų didesnė dalis suplanuotų renginių ir susitikimų vyko ne gyvai, o nuotoliniu būdu.  Priemonė 15.002.15.01.01 (Užtikrinti Žemės ūkio ministerijos veiklos vykdymą), projektas B.JŪROS_PJ (Bendradarbiavimas įgyvendinant ES Baltijos jūros regiono strategijos 9-tą prioritetą).</t>
  </si>
  <si>
    <t>Dėl iš dalies tęsiamų COVID pandemijos metu taikytų ES institucijų darbo metodų didesnė dalis suplanuotų susitikimų, posėdžių bei renginių vyko ne gyvai, o  nuotoliniu būdu. Priemonė 15.002.15.01.01 (Užtikrinti Žemės ūkio ministerijos veiklos vykdymą), projektas 15_01_01_03 (Dalyvavimas ES Tarybos ir Europos komisijos veikloje bei išorės žuvininkystės politikos susitikimuose ).</t>
  </si>
  <si>
    <t xml:space="preserve">236 tūkst. Eurų darbo užmokesčiui nepanaudota dėl to, kad 2022 m. I pusmetį buvo daug neužimtų pareigybių, į kurias per šį laikotarpį nepavyko priimti specialistų. Priemonė 15.002.15.01.01 (Užtikrinti Žemės ūkio ministerijos veiklos vykdymą).  </t>
  </si>
  <si>
    <t>Veiklos atidėtos II pusmečiui. Priemonė 15.002.15.01.01 (Užtikrinti Žemės ūkio ministerijos veiklos vykdymą), projektas TARP.BENDR (Tarptautinio bendradarbiavimo projektai).</t>
  </si>
  <si>
    <t>Pasikeitus EJRŽF 2014-2020 m. priemonės "Techninė parama" įgyvendinimo taisyklėms dėl paramos gavėjo  grąžintų nepanaudotų einamųjų ketvirčių avansų.</t>
  </si>
  <si>
    <t>Pasikeitus  KPP 2014-2020 m. priemonės "Techninė pagalba" įgyvendinimo taisyklėms dėl paramos gavėjų užsakytų mažesnių avansų sumų pagal faktines išlaidas bei grąžintų nepanaudotų einamųjų ketvirčių avansų.</t>
  </si>
  <si>
    <t xml:space="preserve">Dar nėra patvirtinta Lietuvos žuvininkystės  2021-2027 metų veiksmų programa. </t>
  </si>
  <si>
    <t>Dėl ligų ir neužimtų pareigybių bei priskaičiuotų birželio mėn. darbo užmokesčio ir socialinio draudimo įmokų, kurios bus išmokėtos liepos mėn.</t>
  </si>
  <si>
    <t>Dėl mažesnių kainų įsigyjant transporto paslaugas ir dalis bei ūkinį inventorių.</t>
  </si>
  <si>
    <t xml:space="preserve">Dėl mažesnio lėšų poreikio ryšių įrangai ir paslaugoms, transporto išlaikymui, reprezentacinėms prekėms ir paslaugoms, paprastojo remonto darbams ir kt. </t>
  </si>
  <si>
    <t>Dėl užsitęsusių viešųjų pirkimų procedūrų įsigyjant kompiuterius ir elektroninių ryšių įrangą, motorinių transporto priemonių nuomos ir remonto paslaugas, informacinių technologijų prekes ir paslaugas ir kt.</t>
  </si>
  <si>
    <t>Dėl užsitęsusių transporto priemonių remonto darbų, atsarginių dalių pristatymo, paprastojo remonto darbų ir kt.</t>
  </si>
  <si>
    <t>Dėl tiekėjų vėlavimo pristatant informacinių technologijų prekes, dėl pavėluotai gautų sąskaitų už ginklus ir karinę įrangą.</t>
  </si>
  <si>
    <t>Dėl priskaičiuotų birželio mėn. karių išmokų (maistpinigiai, kelionės išlaidų atlyginimai), kurios bus išmokėtos liepos mėn., neįvykusių komandiruočių, valiutos kurso svyravimų , dėl gautų ataskaitinio laikotarpio pabaigoje sąskaitų už transporto išlaikymo ir transporto paslaugų įsigijimo išlaidas, kurios bus apmokėtos liepos mėn. ir kt.</t>
  </si>
  <si>
    <t>Dėl tiekėjų pristatytų sąskaitų faktūrų kito mėnesio pradžioje.</t>
  </si>
  <si>
    <t>Dėl mažesnių pirkimų  kainų įsigyjant medikamentus ir informacinių technologijų prekes.</t>
  </si>
  <si>
    <t>Dėl tiekėjų vėlavimo pateikti išankstinę sąskaitą.</t>
  </si>
  <si>
    <t>Dėl tiekėjų pristatytų sąskaitų faktūrų kito mėnesio pradžioje</t>
  </si>
  <si>
    <t>Dėl mažesnių pirkimų kainų įsigyjant transporto, materialiojo turto paprastojo remonto, informacinių technologijų paslaugas ir mažesnių kainų kvalifikacijos kėlimui.</t>
  </si>
  <si>
    <t>Dėl mažesnio lėšų poreikio ryšių įrangai ir ryšių paslaugoms, transporto išlaikymo išlaidoms ir paslaugoms, turto nuomos paslaugoms, informacinių technologijų prekėms ir paslaugoms,  komunalinėms paslaugoms ir kt.</t>
  </si>
  <si>
    <t xml:space="preserve">Dėl užsitęsusių viešųjų pirkimų procedūrų įsigyjant gesintojų ryšio įrangą, valties remonto ir gaisrinių signalizacijų remonto paslaugas, spec. aprangą, uosto katerio vilkiko validavimo paslaugą, informacinių technologijų prekes ir paslaugas. </t>
  </si>
  <si>
    <t xml:space="preserve">Dėl užsitęsusių laivų remonto ir laivų įrangos sertifikavimo darbų. </t>
  </si>
  <si>
    <t>Dėl priskaičiuotų birželio mėn. karių išmokų (maistpinigiai, kelionės išlaidų atlyginimai, gyvenamųjų patalpų nuomos kompensacijos), kurios bus išmokėtos liepos mėn., dėl neįvykusių komandiruočių, dėl tiekėjų pristatytų sąskaitų faktūrų kito mėnesio pradžioje.</t>
  </si>
  <si>
    <t xml:space="preserve">Valstybinės maisto ir veterinarinės kontrolės funkcijų vykdymo programa   </t>
  </si>
  <si>
    <t xml:space="preserve">Valstybinės maisto ir veterinarijos tarnybos valdymo programa   </t>
  </si>
  <si>
    <t>Dėl mažesnių pirkimų kainų įsigyjant ryšių įrangą ir ryšių paslaugas, nakvynes paslaugas komandiruotės metu, kvalifikacijos kėlimą, reprezentacines prekes ir paslaugas, ilgalaikį materialųjį ir nematerialųjį turtą ir kt.</t>
  </si>
  <si>
    <t>Dėl mažesnio lėšų poreikio medikamentams ir medicininėms paslaugoms, transporto išlaikymo,  turto nuomos, apsaugos signalizacijų remonto, ekspertų ir konsultantų paslaugoms bei informacinių technologijų prekėms ir paslaugoms.</t>
  </si>
  <si>
    <t>Dėl užsitęsusių viešųjų pirkimų procedūrų įsigyjant maisto produktus, telefonų aparatus, transporto priemonių atsargines dalis, transporto remonto paslaugas, kelių priežiūros priemonių nuomos paslaugas, pastatų remonto darbus ir kt.</t>
  </si>
  <si>
    <t>Dėl užsitęsusių vykdomų darbų (elektros galios didinimas, inžinierinių tinklų prijungimas).</t>
  </si>
  <si>
    <t>Dėl tiekėjų laiku nepristatytų generatorių ir kt.</t>
  </si>
  <si>
    <t>Dėl mažesnių pirkimų kainų įsigyjant karines atsargas.</t>
  </si>
  <si>
    <t>Kitos šalies vėlavimas atlikti įsipareigojimus (konteinerių įrengimas).</t>
  </si>
  <si>
    <t>Dėl pavėluotai gautos informacijos sąmatų tikslinimui tarp ketvirčių.</t>
  </si>
  <si>
    <t>Dėl mažesnių pirkimų kainų įsigyjant informacinių technologijų prekes ir paslaugas.</t>
  </si>
  <si>
    <t>Dėl mažesnio lėšų poreikio medikamentams ir medicininėms paslaugoms, mitybai, transporto išlaikymo ir transporto paslaugoms,  komunalinės paslaugoms, reprezentacinėms prekės ir paslaugoms ir kt.</t>
  </si>
  <si>
    <t xml:space="preserve">Dėl mažesnio suteiktų paslaugų, pagal kurias planuojamos biudžetinių įstaigų pajamų įmokos, kiekio. </t>
  </si>
  <si>
    <t xml:space="preserve">Dėl mažesnių pirkimų kainų įsigyjant nakvynes paslaugas komandiruotės metu, organizacinės įrangos remonto paslaugas ir kt. </t>
  </si>
  <si>
    <t>Dėl mažesnio lėšų poreikio medikamentams ir medicininėms paslaugoms, kt.</t>
  </si>
  <si>
    <t>Dėl užsitęsusių viešųjų pirkimų procedūrų įsigyjant ryšių įrangą, kitas mašinas ir įrenginius.</t>
  </si>
  <si>
    <t>Dėl tiekėjų laiku nepristatytų informacinių technologijų, reprezentacinių prekių ir kt.</t>
  </si>
  <si>
    <t>Dėl priskaičiuotų birželio mėn. karių išmokų (maistpinigiai, kelionės išlaidų atlyginimai, gyvenamųjų patalpų nuomos kompensacijos), kurios bus išmokėtos liepos mėn., dėl tiekėjų pristatytų sąskaitų faktūrų kito mėnesio pradžioje.</t>
  </si>
  <si>
    <t>Dėl mažesnio lėšų poreikio mitybai, komunalinėms paslaugos, socialinei paramai ir kt.</t>
  </si>
  <si>
    <t>Dėl mažesnių pirkimų kainų įsigyjant ryšių įrangą ir ryšių paslaugas, turto nuomos paslaugas ir reprezentacines prekes.</t>
  </si>
  <si>
    <t>Dėl mažesnio lėšų poreikio mitybai, medikamentams ir medicininėms paslaugoms, transporto išlaikymui, komandiruotėms, komunalinėms paslaugoms, informacinių technologijų prekėms ir paslaugoms ir kt.</t>
  </si>
  <si>
    <t>Dėl užsitęsusių viešųjų pirkimų procedūrų įsigyjant aprangos elementus, kitas mašinas ir įrenginius, karinę įrangą kompiuterius ir elektroninių ryšių įrangą.</t>
  </si>
  <si>
    <t>Dėl mažesnių kainų įsigyjant paprastojo remonto prekes ir paslaugas.</t>
  </si>
  <si>
    <t>Dėl mažesnio lėšų poreikio transporto ir komunalinėms paslaugoms, informacinių technologijų prekėms ir paslaugoms.</t>
  </si>
  <si>
    <t>Dėl užsitęsusių viešųjų pirkimų procedūrų įsigyjant informacinių technologijų prekes ir paslaugas, reprezentacines prekes ir kt.</t>
  </si>
  <si>
    <t>Dėl mažesnių kainų įsigyjant informacinių technologijų prekes ir paslaugas bei kompiuterinę programinę įrangą.</t>
  </si>
  <si>
    <t>Dėl užsitęsusių viešųjų pirkimų procedūrų įsigyjant ryšių įrangą, kompiuterinę techninę  ir elektroninių ryšių įrangą, dėl užsitęsusių inžinierinių statinių naujų ir esamų inžinierinių tinklų kabelinių ryšių linijų  įrengimo.</t>
  </si>
  <si>
    <t>Dėl mažesnių kainų įsigyjant aprangą, transporto paslaugas, materialiojo turto paprastojo remonto prekes ir paslaugas, informacinių technologijų prekes ir paslaugas, reprezentacines prekes, kitą nematerialųjį turtą.</t>
  </si>
  <si>
    <t>Dėl mažesnio lėšų poreikio aprangos priežiūros paslaugoms, medikamentams, ryšių paslaugoms, transporto išlaikymui, turto nuomos paslaugoms ir reprezentacijai.</t>
  </si>
  <si>
    <t>Dėl užsitęsusių viešųjų pirkimų procedūrų įsigyjant sausus davinius, optikos testavimo ir valdymo įrenginius, greičio matuoklius ir karines atsargas.</t>
  </si>
  <si>
    <t>Dėl užsitęsusių radijo stočių remonto darbų.</t>
  </si>
  <si>
    <t>Dėl mažesnių kainų įsigyjant kitą ilgalaikį materialųjį turtą.</t>
  </si>
  <si>
    <t>Dėl mažesnio lėšų poreikio medikamentams, ryšių įrangai, komandiruotėms, turto nuomos paslaugoms, kvalifikacijos kėlimui, informacinių technologijų prekėms ir paslaugoms, reprezentacijai, negyvenamųjų pastatų įsigijimui.</t>
  </si>
  <si>
    <t>Dėl užsitęsusių viešųjų pirkimų procedūrų įsigyjant kompiuterinę techninę  ir elektroninių ryšių įrangą,</t>
  </si>
  <si>
    <t>Dėl tiekėjų laiku nepristatytų prekių.</t>
  </si>
  <si>
    <t>Dėl mažesnio lėšų poreikio kitoms prekėms ir paslaugoms.</t>
  </si>
  <si>
    <t xml:space="preserve"> Nepanaudota darbo užmokesčiui, kadangi darbo užmokestis už praėjusį mėnesį mokamas sekantį mėnesį. </t>
  </si>
  <si>
    <t>Užsitęsusios viešųjų pirkimų ir susijusios teisinės  ir administracinės procedūros</t>
  </si>
  <si>
    <t>Netikslus planavimas ( darbo užmokestis už 06 mėn. išmokėtas liepos 8 d.).</t>
  </si>
  <si>
    <t xml:space="preserve"> Likusi suma bus panaudota už 2022 m. birželio mėn. prekių ir paslaugų sąskaitų, gautų 2022 m. liepos mėn. apmokėjimui</t>
  </si>
  <si>
    <t>Netikslus planavimas ( sąskaitos už suteiktas paslaugas apmokamos po ataskaitinio laikotarpio pabaigos)</t>
  </si>
  <si>
    <t xml:space="preserve">VMVT įgyvendina ES finansuojamas programas dėl gyvūnų  užkrečiamųjų ligų kontrolės, tačiau dėl sumažėjusios ES finansinės paramos dydžio, lėšų panaudojimas taip pat mažesnis nei planuota.  </t>
  </si>
  <si>
    <t>Netikslus planavimas ( darbo užmokestis už 06 mėn. išmokėtas liepos 8 d.)</t>
  </si>
  <si>
    <t>VMVT kuria naują informacinę sistemą, kurios darbai dėl nenumatytų priežasčių užsitęsė ilgiau nei planuota, todėl lėšos bus panaudotos per II pusm.</t>
  </si>
  <si>
    <t>Netikslus planavimas ( sąskaitos už suteiktas paslaugas apmokamos po ataskaitinio laikotarpio pabaigos).</t>
  </si>
  <si>
    <t xml:space="preserve">Dėl užsitęsusių pirkimų procedūrų liko nepanaudota  turto įsigijimo išlaidose, kurios bus panaudotos per II pusm. </t>
  </si>
  <si>
    <t>Likusi suma bus panaudota už 2022 m. birželio mėn. prekių ir paslaugų sąskaitų, gautų 2022 m. liepos mėn. apmokėjimui.</t>
  </si>
  <si>
    <t xml:space="preserve">Šalies mokslo ir studijų plėtra   </t>
  </si>
  <si>
    <t>Dėl neužimtų pareigybių, darbuotojų laikino nedarbingumo, darbuotojų, išėjusių tikslinių atostogų, dėl darbuotojų darbo ne pilnu etatu.</t>
  </si>
  <si>
    <t>Dėl mažesnių, nei planuota pirkimų kainų.</t>
  </si>
  <si>
    <t>Kitos šalies vėlavimas. Programos lėšos nebuvo įsisavintos pagal planą dėl kvietimų teikti paraiškas paskelbimo vėlavimo  LR ŠMSM laiku nepatvirtinus priemonių aprašų arba užtrukus kvietimų specialiųjų reikalavimų derinimui. Taip pat dėl objektyvių priežasčių sprendimai dėl kelių Programos lėšos nebuvo įsisavintos pagal planą dėl kvietimų teikti paraiškas paskelbimo vėlavimo  LR ŠMSM laiku nepatvirtinus priemonių aprašų arba užtrukus kvietimų specialiųjų reikalavimų derinimui. Taip pat dėl objektyvių priežasčių sprendimai dėl kelių.</t>
  </si>
  <si>
    <t>Dėl didelio pirmoje metų pusėje besibaigiančių projektų kiekio iškilo iššūkis siekiant suderinti projektų vykdytojų galimybę dalyvauti viešinimo veiklose, todėl užsitęsė numatytų pirkimų vykdymas. Visi suplanuoti pirkimai bus įvykdyti per antrąją 2022 m. pusę. Įvykdytos paslaugos buvo įsigytos už mažesnę, nei planuotą, kainą.</t>
  </si>
  <si>
    <t>Kitos šalies vėlavimas. Projektų vykdytojų ne visi partneriai deklaravo išlaidas už 2022 metų I pusmetį.</t>
  </si>
  <si>
    <t>Personalo kaita ir laikinas nedarbingumas</t>
  </si>
  <si>
    <t>Dėl laikino nedarbingumo. Dėl mažesnių sąnaudų ligos pašalpoms.</t>
  </si>
  <si>
    <t>1.3.3.1.46</t>
  </si>
  <si>
    <t>Netikslus planavimas. Dėl apskaičiuoto darbo užmokesčio autoriams išmokėjimo kitą mėnesį, nei buvo suplanuota.</t>
  </si>
  <si>
    <t>Užsitęsę viešieji pirkimai. Užsitęsusios viešųjų pirkimų ir susijusios teisinės ir administracinės procedūros.</t>
  </si>
  <si>
    <t>Visuomenės informacinis aprūpinimas ir informacijos politikos įgyvendinimas</t>
  </si>
  <si>
    <t xml:space="preserve">              2.5</t>
  </si>
  <si>
    <t>Dėl apskaičiuoto darbo užmokečio išmokėjimo kitą mėnesį</t>
  </si>
  <si>
    <t xml:space="preserve">Dėl mažesnio nei planuota pirkimų poreikio (transporto, komandiruočių,  informacinių technologijų prekių ir paslaugų, kitų prekių ir paslaugų įsigijimui, reprezentacinėms, ryšių paslaugų išlaidoms).  </t>
  </si>
  <si>
    <t>Dėl užsitęsusių viešųjų pirkimų ir susijusių teisinių administracinių procedūrų.</t>
  </si>
  <si>
    <t>Mažesnis nei planuota pirkimų poreikis (informacinėms technologijoms, reprezentacinėms, komandruočių, turto remonto ir kt. išlaidoms)</t>
  </si>
  <si>
    <t xml:space="preserve">Dalis lėšų liko nepanaudota, kadangi dėl Covid-19 pasėkmių projektuose lėčiau vyko kai kurios veiklos arba jos perplanuojamos. Taip pat dėl šių priežasčių daugeliui projektų pratęsiami projektų įgyvendinimo laikotarpiai ir tuo pačiu nusikelia lėšų išmokėjimas. </t>
  </si>
  <si>
    <t>Dalis lėšų liko nepanaudota, kadangi projektuose dėl vėluojančių viešųjų pirkimų vėlinami projektų veiklų įgyvendinimo terminai. Dėl šių priežasčių nusikelia lėšų išmokėjimai projektų vykdytojams.</t>
  </si>
  <si>
    <t>Lėšos darbo užmokesčiui buvo nepilnai panaudotos dėl personalo kaitos, darbuotojų laikino nedarbingumo, darbuotojų, išėjusių tikslinių atostogų.</t>
  </si>
  <si>
    <t>Dalis techninės paramos lėšų liko nepanaudota dėl Covid-19 pandemijos šalyje paplitimo nukėlus vėlesniam laikotarpiui dalį planuotų renginių.</t>
  </si>
  <si>
    <t>2014–2020 m. finansinio laikotarpio Europos teritorinio bendradarbiavimo tikslo programose iš Lietuvos partnerių gauta  mažiau mokėjimo prašymų, kadangi daugeliui projektų dėl COVID-19 pandemijos ir kitų pagrįstų priežasčių leidžiama prasitęsti projektų įgyvendinimo trukmę, kas sąlygoja projektų veiklų perkėlimą ir mokėjimo prašymų pateikimą vėlesniu nei planuota laikotarpiu, dėl to galutinio mokėjimo prašymai gaunami vėliau nei planuota.</t>
  </si>
  <si>
    <t>ES lėšos nepilnai panaudotos, nes gautose projektų įgyvendinimo ataskaitose pagal Lietuvos – Lenkijos bendradarbiavimo per sieną programą deklaruota mažiau išlaidų nei planuota, todėl mokėjimai atlikti mažesne apimtimi. Pagrindinė to priežastis – projektuose tebevykdomi viešieji pirkimai, tęsiamas veiklų įgyvendinamas, rengiamos ir derinamos ataskaitos, todėl tai sąlygoja lėtesnį lėšų deklaravimą. Taip pat daugeliui projektų dėl COVID–19 pandemijos ir kitų pagrįstų priežasčių leidžiama pratęsti projektų įgyvendinimo trukmę, kas sąlygoja projektų veiklų perkėlimą ir mokėjimo prašymų pateikimą vėlesniu nei planuota laikotarpiu.</t>
  </si>
  <si>
    <t>Lėšos paslaugoms ir prekėms buvo sutaupytos dėl 2022 m. pradžioje buvusio karantino ir apribojimų dėl COVID-19 pandemijos, t.y. nukėlus vėlesniam laikui renginių organizavimą, kvalifikacijos kėlimo, komandiruočių ir kitų paslaugų įsigijimą.</t>
  </si>
  <si>
    <t xml:space="preserve">Dėl 2020 m. susidariusois politinės situacijos Baltarusijoje ir nuo 2020 m. spalio mėnesio sustabdytų mokėjimų  Baltarusijos partneriams bei Baltarusijos bendradarbiavimo su Rusijos Federacija karo veiksmuose prieš Ukraina programos vykdomi mokėjimai žymiai mažesni nei planuota. Lietuvos ir Latvijos partneriams taip pat vykdyti mažesni mokėjimai, nes dėl COVID-19 pandemijos ir kitų pagrįstų priežasčių daugeliui projektų leidžiama prasitęsti projektų įgyvendinimo trukmę, kas sąlygoja projektų veiklų perkėlimą ir mokėjimo prašymų pateikimą vėlesniu nei planuota laikotarpiu. </t>
  </si>
  <si>
    <t>Lėšos paslaugoms ir prekėms buvo sutaupytos dėl 2022 m. pradžioje buvusio karantino ir apribojimų dėl COVID-19 pandemijos, t.y. nukėlus vėlesniam laikui renginių organizavimą, kvalifikacijos kėlimo, komandiručių ir kitų paslaugų įsigijimą.</t>
  </si>
  <si>
    <t xml:space="preserve">Dėl Rusijos Federacijos karinių veiksmų prieš Ukrainą, nuo 2022-03-01 sustabdyti mokėjimai   Rusijos partneriams, todėl išmokėjimai žymiai mažesni nei buvo planuota. Lietuvos partneriams vykdyti mažesni mokėjimai taip pat, nes dėl COVID pandemijos ir kitų pagrįstų priežasčių daugeliui projektų leidžiama prasitęsti projektų įgyvendinimo trukmę, kas sąlygoja projektų veiklų perkėlimą ir mokėjimo prašymų pateikimą vėlesniu nei planuota laikotarpiu. </t>
  </si>
  <si>
    <t xml:space="preserve">Dėl mažesnio nei planuota pirkimų poreikio (informacinių technologijų prekių ir paslaugų, kitų prekių ir paslaugų įsigijimui, reprezentacinėms išlaidoms).  </t>
  </si>
  <si>
    <t xml:space="preserve">Dėl personalo kaitos, darbuotojų laikino nedarbingumo, dėl mažesnio atostoginių išmokėjimo nei buvo planuota. </t>
  </si>
  <si>
    <t>Dėl apskaičiuoto darbo užmokesčio, atostoginių išmokėjimo bei socialinio draudimo įmokų išmokėjimo kitą mėnesį, nei buvo planuota.</t>
  </si>
  <si>
    <t>Dėl sąskaitų faktūrų apmokėjimo po ataskaitinio laikotarpio pabaigos.</t>
  </si>
  <si>
    <t xml:space="preserve">Dėl personalo kaitos, darbuotojų laikino nedarbingumo (dėl neužimtų pareigybių, darbuotojų išėjusių tikslinių atostogų). </t>
  </si>
  <si>
    <t>Dėl mažesnių nei buvo numatyta paslaugų kainų.</t>
  </si>
  <si>
    <t>Pasirašyta mažesnė sąmata nei planuota.</t>
  </si>
  <si>
    <t>Dėl mažesnio nei planuota pirkimų poreikio ryšių įrangai, transporto išlaikymui, materialiojo turto paprastajam remontui, kitų prekių ir paslaugų įsigijimui.</t>
  </si>
  <si>
    <t>Dėl užsitęsusio prekių pristatymo ( viešųjų pirkimų sutartys aprangos įsigijimui pasirašytos).</t>
  </si>
  <si>
    <t>Dėl užsitęsusios viešųjų pirkimų procedūros (dėl dokumentų tikslinimo: baldų ir programinės įrangos įsigijimui ).</t>
  </si>
  <si>
    <t>Personalo kaita ir laikinas nedarbingumas (dėl laisvų pareigybių, darbuotojų, išėjusių tikslinių atostogų).</t>
  </si>
  <si>
    <t xml:space="preserve">Dėl įtemptos regioninės politinės situacijos užtruko prekių tiekimas pagal pasirašytas sutartis. </t>
  </si>
  <si>
    <t xml:space="preserve">Dėl kibernetinių atakų (2022 m. I pusmečio pabaigoje) sutrikus programų veiklai nebuvo galima atlikti mokėjimų, todėl sutaupyti asignavimai aprangos, informacinių technologijų, komunalinių, kitų prekių ir paslaugų įsigijimo bei priežiūros išlaidoms. </t>
  </si>
  <si>
    <t>Nepanaudoti asignavimai darbdavio soc. paramai dėl laisvų pareigybių ir darbuotojų kaitos.</t>
  </si>
  <si>
    <t>Suplanuotų lėšų panaudojimas tiesiogiai susijęs su projektų vykdytojų įgyvendinamų projektų planavimu, atliekamomis pirkimų procedūromis ir kitomis aplinkybėmis, susijusiomis su projektų įgyvendinimo eiga ir terminais. Dalis suplanuotų lėšų liko nepanaudota, kadangi dėl pandemijos Europos Komisija pratęsė projektų įgyvendinimo  laikotarpį, atitinkamai vėlesniam laikotarpiui buvo nukeliamas kai kurių veiklų įgyvendinimo terminas projektuose, todėl nusikėlė tam tikrų veiklų apmokėjimas.</t>
  </si>
  <si>
    <t>Personalo kaita, darbuotojų laikinas nedarbingumas bei dėl darbuotojų, išėjusių tikslinių atostogų.</t>
  </si>
  <si>
    <t>Dalis suplanuotų lėšų liko nepanaudota, kadangi lėšų panaudojimas yra tiesiogiai susijęs su projektų vykdytojų projektų veiklų planavimu ir projektų įgyvendinimo terminais, tačiau dalis projekto vykdytojų  ilgina projektų įgyvendinimo terminus, kadangi projektuose ilgai trunka viešųjų pirkimų procedūros. Pandemija COVID – 19 šalyje įtakojo kai kurių veiklų vykdymą, dėl kurios taip pat buvo nukeliamas veiklų įgyvendinimo terminas, bei susiduriama su kt. projektų įgyvendinimo sunkumais, todėl šių nepanaudotų lėšų išmokėjimas projektų vykdytojams nusikelė į vėlesnius laikotarpius.</t>
  </si>
  <si>
    <t>Programos valdymo lėšos nebuvo panaudotos, nes vykimas į komandiruotes, kvalifikacijos kėlimo ir kitų paslaugų įsigijimas sustojo dėl ekstremalios situacijos, susijusios su COVID – 19, paskelbimu. Atšaukus ekstremalią padėtį,  suplanuoti  mokėjimai persikėlė į tolimesnius ketvirčius.</t>
  </si>
  <si>
    <t>Dalis suplanuotų lėšų liko nepanaudota dėl nepervestų numatytų lėšų Europos migracijos tinklo Nacionaliniam informacijos centrui, Europos viešojo administravimo institutui ir Vilkaviškio savivaldybei Kybartų miestelio stadiono rekonstrukcijai.</t>
  </si>
  <si>
    <t>Dėl apskaičiuoto darbo užmokečio išmokėjimo kitą mėnesį.</t>
  </si>
  <si>
    <t>Dėl soc. draudimo įmokų išmokėjimo kitą mėnesį.</t>
  </si>
  <si>
    <t>Dėl personalo kaitos ir laikino nedarbingumo.</t>
  </si>
  <si>
    <t>Netikslus planavimas (bus apmokėta po ataskaitinio laikotarpio pabaigos).</t>
  </si>
  <si>
    <t>Laikinas nedarbingumas.</t>
  </si>
  <si>
    <t>Darbo užmokestis išmokamas kitą mėnesį.</t>
  </si>
  <si>
    <t>Dėl personalo kaitos ir laisvų pareigybių sutaupyti asignavimai darbdavių soc. paramai.</t>
  </si>
  <si>
    <t>Programos administravimui skirtos lėšos nebuvo pilnai panaudotos dėl COVID-19 pandemijos šalyje paplitimo nukėlus vėlesniam laikui renginių organizavimą, kvalifikacijos kėlimą bei komandiruotes.</t>
  </si>
  <si>
    <t>Programos administravimui skirtos lėšos nebuvo pilnai panaudotos dėl 2022 m. pradžioje karantino dėl COVID-19 pandemijos nukėlus vėlesniam laikui renginių organizavimą, kvalifikacijos kėlimą bei komandiruotes.</t>
  </si>
  <si>
    <t>Didžiąją nepanaudotų per ataskaitinį laikotarpį asignavimų dalį sudaro priskaičiuotas, bet neišmokėtas darbo užmokestis bei socialinio draudimo įmokos už birželio mėnesio antrą pusę.</t>
  </si>
  <si>
    <t>Sąskaitos pagal sutartį bus apmokamos kitą mėnesį.</t>
  </si>
  <si>
    <t>Dėl užsitęsusių vykdymo darbų.</t>
  </si>
  <si>
    <t>Kitos šalies vėlavimas vykdyti įsipareigojimus.</t>
  </si>
  <si>
    <t>Dėl mažesnio nei planuota pirkimų poreikio (dėl Covid - 19 karantino sumažėjo paslaugų užsakymų, nevyko komandiruotės).</t>
  </si>
  <si>
    <t>Užsitęsė vykdomi darbai, jų dokumentacijos tvarkymas.</t>
  </si>
  <si>
    <t>Netikslus planavimas (2022 m. birželio mėn. PVM sąskaitos faktūros už informacinių technologijų prekes, komandiruočių  išlaidas bei komunalines paslaugas tiekėjų pateiktos 2022 m. liepos mėn).</t>
  </si>
  <si>
    <t>Kitos (neišmokėtos pareigūnams važiavimo išlaidų kompensacijos už 2022 m.birželio mėn.).</t>
  </si>
  <si>
    <t>Surinkta mažiau pajamų nei planuota.</t>
  </si>
  <si>
    <t>Soc. draudimo įmokos bus pervedamos po ataskaitinio laikotarpio pabaigos.</t>
  </si>
  <si>
    <t>Dėl mažesnio nei planuota pirkimų poreikio (informacinių technologijų prekių ir paslaugų, komandiruočių, ryšių paslaugų, kvalifikacijos kėlimo, reprezentacinėms išlaidoms, kitoms prekėms ir paslaugoms).</t>
  </si>
  <si>
    <t>Apskaičiuotas darbo užmokestis bus išmokamas po ataskaitinio laikotarpio pabaigos.</t>
  </si>
  <si>
    <t>Mažesnis, nei planuota, pirkimų kiekis.</t>
  </si>
  <si>
    <t>Lietuvos visuomenės ir valstybės raida iki
 XXI a. pradžios</t>
  </si>
  <si>
    <t>Dėl doktorantų, išėjusių akademinių atostogų.</t>
  </si>
  <si>
    <t>Susisiekimo ministerijos valdymo programa</t>
  </si>
  <si>
    <t>Apskaičiuotas darbo užmokestis išmokėtas kitą mėnesį, nei buvo suplanuota.</t>
  </si>
  <si>
    <t>Biudžeto lėšos  nepilnai panaudotos kadangi išlaidos apmokėtos po ataskaitinio laikotarpio pabaigos. Sąskaitos už suteiktas paslaugas apmokamos po ataskaitinio laikotarpio pabaigos.</t>
  </si>
  <si>
    <t>Biudžeto lėšos  nepilnai panaudotos dėl  to, kad  išaugus energetinių išteklių, žaliavų kainoms, dėl geopolitinių veiksnių bei situacijos darbo rinkoje 2022 m. I pusm. buvo stebimos mažesnės nei įprastai darbų įvykdymo apimtys bei neįvyko arba vėlavo dalis planuotų pirkimų.</t>
  </si>
  <si>
    <t>Biudžeto lėšos  nepilnai panaudotos: 36625.2 tūkst. eur  dėl pasikeitusiu KPPP lėšų paskirstymo reglamentavimo nuostatų, 2022 m. savivaldybės finansavimo sutartis VĮ LAKD teikia pasirašyti vėliau. 25 000 tūkst. Eur dėl nepasirašytos biudžeto lėšų naudojimo sutarties. Taip pat nebuvo pasirašyta PSO sutartis su geležinkelio įmonėmis, todėl dalis lėšų "Visuomenės aptarnavimo įsipareigojimų vykdymas geležinkelių sektoriuje" nebuvo panaudotos.</t>
  </si>
  <si>
    <t>Biudžeto lėšos nepanaudotos dėl nepasirašytos biudžeto lėšų naudojimo sutarties.</t>
  </si>
  <si>
    <t>Lėšos panaudotos nepilnai dėl pasiūlytų per didelių kainų projektų vykdymui, tenka nutraukti pirkimo procedūras ir pasitvirtinus didesnį projekto biudžetą skelbti iš naujo.Taip pat nebuvo pasirašytos informacinių sistemų modernizavimo sutartys.</t>
  </si>
  <si>
    <t>Lėšos panaudotos nepilnai dėl Rail Baltica projektuose vėluojančio RB Rail AS vykdomo techninio projektavimo.</t>
  </si>
  <si>
    <t xml:space="preserve">Lėšos panaudotos nepilnai dėl Rail Baltica projektuose vėluojančio  RB Rail AS vykdomo  techninio projektavimo. Taip pat buvo planuota apmokėti dviejų projektų galutinius atsiskaitymus, tačiau veiklų vykdymas užsitęsė. </t>
  </si>
  <si>
    <t>Biudžeto lėšos  nepilnai panaudotos dėl  tikslinamų dokumentų  vėlavimo.</t>
  </si>
  <si>
    <t>Biudžeto lėšos  nepilnai panaudotos dėl neužimtų pareigybių, darbuotojų laikino nedarbingumo, darbuotojų, išėjusių tikslinių atostogų.</t>
  </si>
  <si>
    <t>Biudžeto lėšos  nepilnai panaudotos dėl neįvykusių, užsitęsusių viešojo pirkimo procedūrų.</t>
  </si>
  <si>
    <t>Lėšos panaudotos nepilnai dėl mažesnio poreikio.</t>
  </si>
  <si>
    <t>Biudžeto lėšos  nepilnai panaudotos dėl neužimtų pareigybių, darbuotojų laikino nedarbingumo.</t>
  </si>
  <si>
    <t>Biudžeto lėšos bus panaudotos III ketvirtyje.</t>
  </si>
  <si>
    <t>Mokslo programa</t>
  </si>
  <si>
    <t>12.003</t>
  </si>
  <si>
    <t>Švietimo programa</t>
  </si>
  <si>
    <t>12.004</t>
  </si>
  <si>
    <t>Švietimo, mokslo ir sporto ministerijos valdymo programa</t>
  </si>
  <si>
    <t>Sporto programa</t>
  </si>
  <si>
    <t>12.005</t>
  </si>
  <si>
    <t>1.1.1.1.2</t>
  </si>
  <si>
    <t>1.2.2.7.1</t>
  </si>
  <si>
    <t>1.3.2.7.1</t>
  </si>
  <si>
    <t>Pavaldžių įstaigų suplanuoti mokėti atostoginiai panaudoti sekantį ataskaitinį laikotarpį dėl darbuotojų prašymų išmokėti atostoginius su kito mėnesio darbo užmokesčiu.</t>
  </si>
  <si>
    <t>Užsitęsęs sutarčių pasirašymas, užtrukęs Europos branduolinių mokslinių tyrimų organizacijos (CERN) narystės plano rengimas (šiuo metu narystės planas pateiktas derinti suinteresuotoms institucijoms) ir rengiama specialiųjų sutarčių sudarymo tvarka.</t>
  </si>
  <si>
    <t>Dalis lėšų nepanaudota dėl nepasitvirtinusių įgyvendinančių institucijų prognozių.</t>
  </si>
  <si>
    <t>Nepanaudoti 2014-2020 m. ES fondų investicijų programavimo laikotarpio finansavimo lėšų suplanuoti asignavimai nes Projektų vykdytojai užtrunka atnaujinant investicinius projektus (IP), nes dažnai viešaisiais pirkimais perka IP atnaujinimo paslaugas.</t>
  </si>
  <si>
    <t>Įstaigose dėl personalo kaitos.</t>
  </si>
  <si>
    <t>Nepanaudoti pavaldžių įstaigų ataskaitiniu laikotarpiu apskaičiuotas darbo užmokestis ir atostoginiai, mokėtini kito ataskaitinio laikotarpio pradžioje.</t>
  </si>
  <si>
    <t>Pavaldžiose įstaigose užsitęsė darbo konkursai.</t>
  </si>
  <si>
    <t>Pirkta mažiau nei planuota.</t>
  </si>
  <si>
    <t>Pavadžių įstaigų suplanuotos ir nepanaudotos lėšos dėl gautų sąskaitų pasibaigus ataskaitiniam laikotarpiui.</t>
  </si>
  <si>
    <t>Dėl kitų šalių vėlavimų.</t>
  </si>
  <si>
    <t xml:space="preserve">Nepanaudotos centralizuotų priemonių lėšos dėl šių priežasčių: dėl veiklų perkėlimo lėšos neformaliojo švietimo veikloms bus panaudotos kitą pusmetį (58 tūkst. Eur); nepanaudotos lėšos užsienio lietuvių mokytojų DU dėl sirgimų, kai kurie užsienio lietuvių neformaliojo lituanistinio švietimo ir projektai vyko ne kontaktiniu, o nuotoliniu būdu ir buvo nepanaudotos kelionės, maitinimo, apgyvendinimo išlaidos (173,5 tūkst. Eur); lėšas mokymosi iniciatyvoms planuojama panaudoti vėliau (40 tūkst. Eur; naujiems klasių komplektams įkurti pavaldžiose mokyklose) (310,8 tūkst. Eur); buvo suplanuotas darbo užmokestis Plechavičiaus mokyklai, jei ji būtų perduota ŠMSM pavaldumui (DU keitimas į išlaidas užtrunka, todėl šis keitimas bus atliktas kitą pusmetį) (706 tūkst. Eur) ir kt. Nutrauktos studijų sutartys, mokslinių tyrimų ir eksperimentines plėtros (MTEP) veiklai skatinti lėšos kolegijoms skirtos III ketvirtyje, vėluojantis sutarčių pasirašymas. </t>
  </si>
  <si>
    <t>1.3.3.1.57</t>
  </si>
  <si>
    <t>1.4.1.1.1</t>
  </si>
  <si>
    <t>1.5.1.1.3</t>
  </si>
  <si>
    <t>PP „Tūkstantmečio mokyklos“ (toliau – TŪM) susideda iš 3 projektų. Šiuo metu yra įgyvendinamas tik vienas projektas, kurio vertė - 1.156.tūkst. Eurų (su PVM). Projekto sutartis pasirašyta 2022 m. birželio 1 d. Atsižvelgiant į poreikį daugiau laiko skirti savivaldybių Pažangos planų užbaigimui, numatoma, kad kiti projektai galėtų startuoti vėliau.</t>
  </si>
  <si>
    <t>Lėšos nepanaudotos pagalbos priemonėms dėl Rusijos Federacijos karinių veiksmų Ukrainoje: 1) ukrainiečių mokymui ir pavėžėjimui, kurios bus paskirstytos III ketv. (1.380,4 tūkst. Eurų) 2) atidėtos savanorystės veiklos iki rudens 12 003 03 01 16 priemonėje (40 tūkst. Eurų) 3) nepanaudotos lėšos asociacijoms (nespėta pasirašyti sutarčių) 12 003 03 03 02 priemonėje (50 tūkst. Eurų) 4) nepanaudotos lėšos stovykloms ir šeštadienio mokyklėlėms 12 003 03 02 11 priemonėje (296,8 tūkst. Eurų) ir kt.</t>
  </si>
  <si>
    <t>PP „Tūkstantmečio mokyklos“ (toliau – TŪM) susideda iš 3 projektų. Šiuo metu yra įgyvendinamas tik vienas projektas, kurio vertė - 1.156 tūkst. Eurų (su PVM). Projekto sutartis pasirašyta 2022 m. birželio 1 d. Atsižvelgiant į poreikį daugiau laiko skirti savivaldybių Pažangos planų užbaigimui, numatoma, kad kiti projektai galėtų startuoti vėliau.</t>
  </si>
  <si>
    <t>Nevykdytas pajamų įmokų planas pavaldžiose įstaigose.</t>
  </si>
  <si>
    <t>Nacionalinė švietimo agentūra nespėjo sudaryti sutarties dėl LR Vyriausybės rezervo lėšų, skirtų įgyvendinti projektus gerinančius specialiųjų ugdymosi poreikių turinčių asmenų galimybes mokytis (12-003-03-02-06 priemonė).</t>
  </si>
  <si>
    <t>Nespėta panaudoti LR Vyriausybės rezervo lėšų, skirtų didinti studijų proceso Lietuvos aukštosiose mokyklose tarptautiškumą (12-003-03-04-13 priemonė).</t>
  </si>
  <si>
    <t>Netikslus planavimas dėl apskaičiuoto, bet neišmokėto ataskaitiniu laikotarpiu, darbo užmokesčio ir atostoginių.</t>
  </si>
  <si>
    <t>Netikslus planavimas dėl gautų ir apmokėtų sąskaitų pasibaigus ataskaitiniam laikotarpiui.</t>
  </si>
  <si>
    <t>Užsitęsę viešieji pirkimai.</t>
  </si>
  <si>
    <t>Užsitęsiąs dokumentacijos tvarkymas.</t>
  </si>
  <si>
    <t>Sporto federacijos nepanaudojo lėšų ir grąžino dėl neįvykusių varžybų ir kt.</t>
  </si>
  <si>
    <t>Negauta biudžeto pajamų įmokų, nes neįvyko planuoti užsakymai.</t>
  </si>
  <si>
    <t>1.1.1.1.1</t>
  </si>
  <si>
    <t xml:space="preserve">Mažiau sumokėta, nei planuota. </t>
  </si>
  <si>
    <t>Dalis renginių ir užsienio komandiruočių perkelta į III ketvirtį.</t>
  </si>
  <si>
    <t>1.2.2.7.2</t>
  </si>
  <si>
    <t>1.2.3.1.48</t>
  </si>
  <si>
    <t>1.3.2.7.2</t>
  </si>
  <si>
    <t>1.3.2.8.2</t>
  </si>
  <si>
    <t>1.3.3.1.48</t>
  </si>
  <si>
    <t>Nebuvo surinktos pajamos, nes vasaros sezono metu veikė tik viena vaikų poilsio stovykla ir iki sezono atidarymo nebuvo baigti statybos darbai finansuojami iš ES projekto lėšų (1.228,7 tūkst. Eurų), negauta biudžeto pajamų įmokų, nes neįvyko planuoti užsakymai (30,1 tūkst. Eurų) ir kt.</t>
  </si>
  <si>
    <t xml:space="preserve">Priskaičiuotas darbo užmokestis ir atostoginiai už birželio mėn. buvo išmokėti liepos mėn. </t>
  </si>
  <si>
    <t>Dėl mažesnio nedarbingumo.</t>
  </si>
  <si>
    <t xml:space="preserve"> Ne visų studentų  studijų rezultatai atitiko stipendijos skyrimo nuostatus ir jiems stipendijos neskirtos.</t>
  </si>
  <si>
    <t>Mažiau priimta studijuoti studentų, nei planuota</t>
  </si>
  <si>
    <t>Deivydas</t>
  </si>
  <si>
    <t>Atsižvelgiant į tai, kad 2022 m. tiekėjui vėluojant sukurti ir paleisti naują informacinę sistemą LITEKO II, negalėjo buvo vykdomi susiję darbai investicijų projekte „Teismų informacinės sistemos greitaveikos ir saugumo užtikrinimas bei teismų elektroninių paslaugų modernizavimas ir plėtra“, todėl su tiekėjais nebuvo atsiskaitoma, kol nebus įvykdyti visi sutartiniai įsipareigojimai.</t>
  </si>
  <si>
    <t>Asignavimai liko nepanaudoti dėl personalo kaitos ir laikino nedarbingumo atvejų.</t>
  </si>
  <si>
    <t>Asignavimai liko nepanaudoti dėl mažesnio, nei planuota pirkimų poreikio ir retesnių, nei planuota, turto gedimo atvejų.</t>
  </si>
  <si>
    <t>Asignavimai liko nepanaudoti, kadangi sąskaitoms apmokėti gali būti naudojama tik tiek lėšų, kiek pervedama LR finansų ministerijai.</t>
  </si>
  <si>
    <t>Dėl mažiau išmokėtų socialinių išmokų.</t>
  </si>
  <si>
    <t>Dėl neužimtų pareigybių , darbuotojų kaitos, ligos.</t>
  </si>
  <si>
    <t>Dėl mažesnių nei planuota pirkimų kainų, įsigyjant prekes ir paslaugas įstaigų išlaikymui.</t>
  </si>
  <si>
    <t>Dalis asignavimų nepanaudota, dėl mažesnio, nei planuota, pirkimų poreikio.</t>
  </si>
  <si>
    <t>Asignavimai nepanaudoti dėl užsitęsusių vykdomųjų darbų, atliekant patalpų remontą ir viešinimui skirto turinio parengimą.</t>
  </si>
  <si>
    <t>Asignavimai nepanaudoti, nes vadovaujantis Lietuvos Respublikos Vyriausybės 2022-11-09 nutarimais Nr. 1106 ir Nr. 1107 2022 m. mokėtina kompensacija VšĮ „Geros valios kompensacijos už žydų religinių bendruomenių nekilnojamąjį turtą disponavimo fondas“ buvo sumažinta perduoto Fondui turto verte.</t>
  </si>
  <si>
    <t>Asignavimai nepanaudoti dėl skirto finansavimo  proporcijų neatitikimo tarp finansavimo šaltinių ES ir BF.</t>
  </si>
  <si>
    <t xml:space="preserve">Dėl mažesnio, nei planuota, pirkimo poreikio. </t>
  </si>
  <si>
    <t>Dėl mažesnės, nei planuota pirkimų kainos (materialiojo turto paprastojo remonto prekių ir paslaugų įsigijimo išlaidos).</t>
  </si>
  <si>
    <t xml:space="preserve">Dėl darbo užmokesčio ir soc. draudimo įmokų lėšų ekonomijos, susidariusios dėl neužimtų pareigybių, darbuotojų laikino nedarbingumo, darbuotojų, išėjusių tikslinių atostogų lėšų ekonomijos.  </t>
  </si>
  <si>
    <t>Dėl mažesnės, nei planuota pirkimų kainos.</t>
  </si>
  <si>
    <t xml:space="preserve">Dėl mažesnio, nei planuota pirkimų poreikio. </t>
  </si>
  <si>
    <t xml:space="preserve">Dėl užsitęsusių vykdomų darbų ir dokumentacijos tvarkymo įtakos (užtrukusio dokumentacijos rengimo ir derinimo, susijusio su įrankio, skirto patikimumo užtikrinimo paslaugų teikėjų priežiūrai įsigijimu (kompiuterinės programinės įrangos licencijų įsigijimo išlaidos). </t>
  </si>
  <si>
    <t xml:space="preserve">Dėl optimalaus ryšio plano, palankiomis kainomis pasirašytų sutarčių (ryšių įrangos ir ryšių paslaugų įsigijimo išlaidos). </t>
  </si>
  <si>
    <t>Dėl racionalaus transporto išlaidų naudojimo (transporto išlaikymo ir transporto paslaugų įsigijimo išlaidos).</t>
  </si>
  <si>
    <t xml:space="preserve">Dėl neįvykusių suplanuotų faktinių komandiruočių (komandiruočių susitikimų organizavimo nuotoliniu būdu), mažesnis komandiruočių išlaidų poreikis. </t>
  </si>
  <si>
    <t>Dėl racionalaus lėšų naudojimo dalį mokymų organizuojant nuotoliniu būdu, dėl pasikeitusių prioritetų bei RRT aktualių mokymų temų pasiūlos rinkoje (mažesnis, nei planuota, kvalifikacijos kėlimo išlaidų poreikis).</t>
  </si>
  <si>
    <t>Dėl elektros energijos bei šilumos efektyvaus energijos naudojimo.</t>
  </si>
  <si>
    <t xml:space="preserve">Dėl mažesnio, nei planuota informacinių sistemų modifikavimo poreikio (informacinių technologijų prekių ir paslaugų įsigijimo išlaidos). </t>
  </si>
  <si>
    <t>Dėl renginių vykdymo nuotoliniu būdu mažesnis, nei planuota, reprezentacinių išlaidų poreikis.</t>
  </si>
  <si>
    <t>Vadovaujantis Lietuvos Respublikos biudžeto sandaros įstatymo 40 punktu,  RRT programų išlaidoms padengti, pirmiausia, turi naudoti asignavimus, gautus iš einamaisiais biudžetiniais metais įmokėtų į biudžetą biudžetinės įstaigos pajamų, įskaitant ankstesniais metais nepanaudotus šių lėšų likučius ir viršplanines pajamas, išskyrus konkrečiam tikslui numatytas lėšas, kurių negali naudoti kitiems tikslams. Dėl to, buvo atlikta visos RRT ankstesniųjų metų viršplaninių ir nepanaudotų pajamų įmokų sumos įskaitymas į vykdomos RRT valdymo programos (10-002) 2022 m. finansavimą virš Lietuvos Respublikos Seimo patvirtintų bendrųjų asignavimų, ir dėl RRT taikomo pajamų ir išlaidų balansavimo koeficiento* įtakos.
*Vadovaudamasi Lietuvos Respublikos elektroninių įstatymo nuostatoms, kaip ir kasmet, RRT laikotarpiu nuo 2022 m. liepos 1 d. iki 2022 m. lapkričio 30 d. nustatė tarifų perskaičiavimo (balansavimo) koef. 0,8, dėl to buvo atitinkamai sumažintas 2022 m. RRT pajamų įmokų planas.</t>
  </si>
  <si>
    <t>Lėšų panaudojimas mažesnis nei planuota dėl pasikeitusio (sumažėjusio) užkrečiamųjų gyvūnų ligų programų bei Afrikinio kiaulių maro priemonių finansinės paramos iš Europos Komisijos intensyvumo ir skiriamos ES paramos dydžio.</t>
  </si>
  <si>
    <t>Užsitęsusios viešųjų pirkimų ir susijusios teisinės  ir administracinės procedūros.</t>
  </si>
  <si>
    <t xml:space="preserve">Kitos šalies vėlavimas vykdyti įsipareigojimus. </t>
  </si>
  <si>
    <t>1. 3.3.1.60</t>
  </si>
  <si>
    <t>Buvo neužimtų pareigybių.</t>
  </si>
  <si>
    <t xml:space="preserve">Darbuotojas įdarbintas ne nuo metų pradžios. </t>
  </si>
  <si>
    <t xml:space="preserve">Dėl neužimtų pareigybių nebuvo poreikio įsigyti visą suplanuotą biuro įrangą, baldus, prekes (kanceliarinės, ūkio ir pan.) bei įvairias, su darbu susijusias, paslaugas. </t>
  </si>
  <si>
    <t xml:space="preserve">Metų eigoje, susidarius ryšių įrangos ir ryšių paslaugų įsigijimo lėšų trūkumui, suma buvo padidinta. Metų pabaigoje dėl neprognozuojamų ryšių įrangos ir ryšių paslaugų įsigijimo išlaidų liko nepanaudotų lėšų. </t>
  </si>
  <si>
    <t xml:space="preserve">Mažesnės transporto išlaikymo ir transporto paslaugų įsigijimo išlaidos dėl pasikeitusios darbo organizavimo tvarkos (įtvirtinta nuotolinio darbo galimybė darbuotojams, didžioji dalis renginių, komandiruočių ir susitikimų vykdomi nuotoliniu būdu). Taip pat buvo mažesnis poreikis transporto remontui. </t>
  </si>
  <si>
    <t>Lėšos nebuvo panaudotos dėl vykdomo projekto, kurį įgyvendinus paaiškėjo tikslus reikalingų taikyti apsaugos priemonių sąrašas (darbo drabužiai ir kitos priemonės). Atitinkamai lėšos bus panaudojamos einamaisiais metais, įvykdžius viešuosius pirkimus.</t>
  </si>
  <si>
    <t>Mažesnės komandiruočių išlaidos dėl pasikeitusios darbo organizavimo tvarkos (įtvirtinta nuotolinio darbo galimybė darbuotojams, didžioji dalis renginių ir susitikimų vykdomi nuotoliniu būdu).</t>
  </si>
  <si>
    <t xml:space="preserve">Netikslus materialiojo ir nematerialiojo turto nuomos išlaidų planavimas ketvirčiais. </t>
  </si>
  <si>
    <t xml:space="preserve">Materialiojo turto paprastojo remonto prekių ir paslaugų įsigijimo lėšos nepanaudotos, nes nebuvo poreikio (visos patalpos yra nuomojamos; daugumos jų priežiūrą ir remontą savo lėšomis atlieka savininkas (pvz., Turto bankas). </t>
  </si>
  <si>
    <t>Didžioji dalis mokymų vyksta nuotoliniu būdu. Tokio pobūdžio mokymai yra pigesni, nei mokymai, kurie vyksta kontaktiniu būdu.</t>
  </si>
  <si>
    <t>Ekspertų ir konsultantų paslaugų įsigijimo lėšų nepanaudojimo priežastys: 1. Užsitęsusios viešųjų pirkimų procedūros. 2. Dalis projektų yra perkelti į kitus metus („VERT informacinių sistemų atsparumo vertinimas“, „Rizikų vertinimo metodo diegimas pagal COS modelį“, „Antikorupcijos standarto ISO 37001:2017 diegimas“). 3. Projektas „Geriamojo vandens tiekimo ir nuotekų tvarkymo veiklos lyginamosios analizės rodiklių peržiūra“ dėl suinteresuotų šalių rinkoje trūkumo nebus vykdomas (konkursas kartotas kelis kartus ir neatsirado tiekėjų, dalyvausiančių jame). 4. Nepanaudotos lėšos iš rezervo.</t>
  </si>
  <si>
    <t>Informacinių technologijų prekių ir paslaugų įsigijimo lėšų nepanaudojimo priežastys: 1. Mažesnė, nei planuota, pirkimų kaina bei poreikis (dėl 2021 m. įvykusio papildomo kompiuterinės įrangos pirkimo 2022 m. buvo įsigyta mažiau šios įrangos). 2. Nepanaudotos lėšos iš rezervo.</t>
  </si>
  <si>
    <t>Mažesnės reprezentacinės išlaidos dėl pasikeitusios darbo organizavimo tvarkos (didžioji dalis renginių ir susitikimų vykdomi nuotoliniu būdu).</t>
  </si>
  <si>
    <t xml:space="preserve">Kitų prekių ir paslaugų įsigijimo lėšų nepanaudojimo priežastys: 1. Investiciniam projektui "Energetikos darbuotojų atestavimo informacinė sistema" buvo suplanuota pirkimo vertė, kuri, įvykus pirkimui ir išrinkus laimėtoją - tapo mažesnė. Atkreiptinas dėmesys, kad Taryba, prieš įvykstant pirkimui, kaupė rezervą minėtos IT sistemos pirkimui ir būsimam sistemos palaikymui bei aptarnavimui. 2. Mažesnės kitų prekių bei paslaugų išlaidos dėl pasikeitusios darbo organizavimo tvarkos (įtvirtinta nuotolinio darbo galimybė darbuotojams, didžioji dalis renginių ir susitikimų vykdomi nuotoliniu būdu). 3. Nepanaudotos lėšos iš rezervo. </t>
  </si>
  <si>
    <t>Darbdavio socialinės paramos lėšų dydis liko nepanaudotas, nes nebuvo poreikio išmokėjimui (parama mokama vadovaujantis Lietuvos Respublikos teisės aktais, pagal poreikį).</t>
  </si>
  <si>
    <t xml:space="preserve">Nepriimti reikiami Lietuvos Respublikos teisės aktų pakeitimai (susiję su leidimu įsigyti transporto priemones), kurių pagrindu galima būtų vykdyti automobilių pirkimą. </t>
  </si>
  <si>
    <t>Mažesnė, nei planuota, biuro įrangos pirkimų kaina bei poreikis. Nepanaudotos lėšos iš rezervo.</t>
  </si>
  <si>
    <t xml:space="preserve">Dėl 2021 m. įvykusio papildomo kompiuterinės įrangos pirkimo 2022 m. buvo įsigyta mažiau šios įrangos. </t>
  </si>
  <si>
    <t xml:space="preserve">Investicinis projektas „Energetikos darbuotojų atestavimo informacinė sistema“ priskirtas prie nematerialiojo turto kūrimo ir įsigijimo išlaidų (kompiuterinės programinės įrangos ir kompiuterinės programinės įrangos licencijų įsigijimo išlaidos). 2022 m. baigtas šios sistemos sukūrimo ir diegimo paslaugų viešasis pirkimas bei sudaryta sutartis su tiekėju. Projektas įgyvendinamas, mokėjimas perkeltas į sekančius metus. </t>
  </si>
  <si>
    <t>2022 m. buvo atliekami sudėtingi pastato, kuris yra kultūros paminklas, tvarkybos ir statybos projektavimo darbai. Rangos, kuriai lėšos buvo numatytos 2022 m., konkursas bus skelbiamas 2023 m.</t>
  </si>
  <si>
    <t xml:space="preserve">Mažesnis, nei planuota, pirkimų poreikis, mažesnės, nei planuota, komandiruočių išlaidos. </t>
  </si>
  <si>
    <t xml:space="preserve">Sumažėjo Centrinei darbo medicinos ekspertų komisijai pateiktų nagrinėti ginčytinų atvejų dėl profesinės ligos diagnozės nustatymo (ar nenustatymo) skaičius. Kadangi komisijos nariams mokamas atlygis priklauso nuo nagrinėtų skundų skaičiaus, todėl panaudotos ne visos apmokėjimui už  komisijos darbą skirtos lėšos. </t>
  </si>
  <si>
    <t xml:space="preserve">Grąžintos savivaldybių dotacijoms skirtos lėšos, nepanaudotos dėl Visuomenės sveikatos biuruose įdarbinamų specialistų trūkumo. </t>
  </si>
  <si>
    <t>SAM Ekstremalių sveikatai situacijų centro nepanaudotos lėšos, skirtos strateginėms atsargoms (3.1.3.1.1.01). LR sveikatos apsaugos ministro 2022-04-01 d. įsakymu Nr. V-679 „Dėl tarpinstitucinės darbo grupės sudarymo“ buvo sudaryta Valstybės medicinos atsargų rezervo rinkinių sąrašų peržiūros tarpinstitucinė darbo grupė (toliau – ir Darbo grupė), kuriai buvo pavesta peržiūrėti valstybės rezervo materialinių išteklių medicinos atsargų rinkinių sąrašus bei pateikti kompleksinius siūlymus dėl valstybės medicinos atsargų rezervo rinkinių nomenklatūros bei kaupimo normų. Darbo grupė 2022 m. peržiūrėjo valstybės rezervo materialinių išteklių medicinos atsargų rinkinius, 2023 metais bus suformuluoti galutiniai siūlymai. Atsižvelgiant į Darbo grupės siūlymus dėl išbrauktinų iš valstybės rezervo materialinių išteklių medicinos atsargų  bei mažintinų kai kurių atsargų kaupimo normų, bei siekiant taupyti Valstybės biudžeto lėšas, buvo priimti sprendimai 2022 m. nekaupti ir neatnaujinti tų valstybės rezervo medicinos atsargų, kurias Darbo grupė siūlė išbraukti iš valstybės rezervo materialinių išteklių medicinos atsargų rinkinių arba siūlė ženkliai mažinti kaupimo normas.</t>
  </si>
  <si>
    <t>SAM Ekstremalių sveikatai situacijų centras dalį priemonių poreikio padengė iš Covid-19 pandemijos metu įsigytų priemonių. Atlikus rinkos tyrimus, kai kurias priemones metų pabaigoje pavyko nusipirkti geresnėmis kainomis, nei buvo gauti pasiūlymai metų pradžioje.</t>
  </si>
  <si>
    <t>Nacionalinė visuomenės sveikatos priežiūros laboratorija iki 2022 m. gruodžio mėn. pabaigos nespėjo įsigyti planuotus pagal pasirašytas sutartis reagentų ir priemonių kiekius. Tai įtakojo prekių pristatymo terminai, ribotos sandėliavimo galimybės bei įvertintas reagentų galiojimo laikas.</t>
  </si>
  <si>
    <t>Lėšos pilnai nepanaudotos, kadangi projektų vykdytojai pateikė mokėjimų prašymus mažesnei sumai, nei buvo planuota. Įtaką lėšų panaudojimui turėjo projektų vykdytojų netikslus veiklų vykdymo planavimas ir užsitęsusios viešųjų pirkimų procedūros.</t>
  </si>
  <si>
    <t>Suplanuota suma pagal 2014-2021 m. Europos ekonominės erdvės finansinio mechanizmo programos „Sveikata“ priemones „Šeimų lankymo, teikiant ankstyvosios intervencijos paslaugas, modelio įdiegimas“ bei „Gerovės konsultantų modelio įdiegimas“ laiku nepanaudota dėl mažesnės apimties bei vertės projektų pasirašytų finansavimo sutarčių, pagal kurias buvo suplanuoti mokėjimai. Atliktas nepanaudotų lėšų perskirstymas minėtoje programoje.</t>
  </si>
  <si>
    <t>Dalis darbo užmokesčio ir soc. draudimo lėšų nepanaudota dėl neužimtų pareigybių.</t>
  </si>
  <si>
    <t xml:space="preserve">Dėl mažesnio lėšų poreikio negu planuota komandiruočių išlaidoms apmokėti ir mažesnio kitų paslaugų pirkimų poreikio. </t>
  </si>
  <si>
    <t>Sutaupytos lėšos, skirtos darbo užmokesčiui ir socialinio draudimo įmokoms, dėl darbuotojų kaitos, neužimtų etatų ir laikino nedarbingumo.</t>
  </si>
  <si>
    <t>Vadovaujantis biudžeto sandaros įstatymo 14 st. 2 ir 3 dalimi 2022 m. nepanaudotas pajamų įmokų likutis perkeliamas ir bus panaudotas įstaigų veiklai užtikrinti 2023 metais.</t>
  </si>
  <si>
    <t xml:space="preserve">Mažesnis, nei planuota, prekių ir paslaugų išlaidų faktinis poreikis, sutaupyti asignavimai bus panaudoti 2023 m. </t>
  </si>
  <si>
    <t>Darbo užmokesčio ir socialinio draudimo lėšos nebuvo panaudotos, nes LR Vyriausybė nuo 2022 m. gegužės 1 d. atšaukė ekstremalią situaciją dėl COVID-19 ligos.</t>
  </si>
  <si>
    <t>Sąskaitos apmokamos po ataskaitinio laikotarpio.</t>
  </si>
  <si>
    <t>Respublikiniam  priklausomybės ligų centrui lėšos skirtos tik 2022 m. spalio mėn., todėl neužteko laiko suderinti palnuojamas veiklas ir atlikti viešųjų pirkimų procedūras.</t>
  </si>
  <si>
    <t>SAM Ekstremalių sveikatai situacijų centre gauta iš tiekėjų kreditinė sąskaita ir informacija, kad nereikia apmokėti dalies sąskaitų dėl nepristatytų ar pasibaigusio galiojimo prekių.</t>
  </si>
  <si>
    <t>Mažesnis, nei planuota, prekių ir paslaugų pirkimų poreikis.</t>
  </si>
  <si>
    <t>Dėl tiekėjų vėlavimų pristatyti pirminius dokumentus Nacionalinė visuomenės sveikatos priežiūros laboratorija neturėjo galimybių numatytais terminais panaudoti asignavimų.</t>
  </si>
  <si>
    <t>438,7 tūkst. eurų - gražintos tikslinės lėšos, VšĮ Kauno miesto greitosios medicinos pagalbos stotis grąžino I pusmečio nepanaudotas tikslines lėšas, skirtas VšĮ Kauno miesto greitosios medicinos pagalbos stotyje įsteigtos „Karštosios linijos 1808“ veiklos užtikrinimui. Nepanaudotos lėšos dėl  didelės darbuotojų kaitos, neužimtų  planuotų etatų skaičiaus.
2,7 tūkst. eurų - nepervestos ar grąžintos COVID-19 pandemijos padarinių šalinimui skirtos tikslinės lėšos, neatitikus lėšų panaudojimo reikalavimams (įstaigų nepateiktos sąskaitos, atsisakius lėšų).</t>
  </si>
  <si>
    <t xml:space="preserve">Mažesnis, nei planuota, pirkimų poreikis. </t>
  </si>
  <si>
    <t>Gražintos savivaldybių dotacijų lėšos. Savivaldybės panaudojo mažiau, negu planuota tikslinių dotacijų neveiksnių asmenų būklės peržiūrėjimo komisijų darbui finansuoti. Komisijos posėdžiuose dalyvavo ne visi Komisijos nariai. Įvyko mažesnis komisijų posėdžių skaičius, dalis planuotų bylų nenagrinėtos dėl neveiksniais pripažintų asmenų mirčių. Bylos buvo išnagrinėjamos per trumpesnį laiką.</t>
  </si>
  <si>
    <t>Mažesnis, nei planuota materialiojo turto (negyvenamųjų pastatų įsigijimas dėl užsitęsusių viešųjų pirkimų procedūrų ir ilgesnių tiekėjų pristatymo terminų.</t>
  </si>
  <si>
    <t xml:space="preserve">Užsitęsusios viešųjų pirkimų procedūros (RVUL teisminis ginčas) ir dėl gautų pretenzijų nutrauktos viešojos pirkimos procedūros (Rentgenų programoje 3 rentgenai (2 vnt. LSMUL KK ir 1 vnt. Panevėžio ligoninės). </t>
  </si>
  <si>
    <t>Užsitęsė vykdomi darbai (VULSK Pediatrijos korpuso Nr. 1 užsitęsusios atliktų darbų perėmimo procedūros).</t>
  </si>
  <si>
    <t>Tiekėjų vėlavimas pristatyti ir instaliuoti medicinos įrangą
- LSMUL KK tiekėjas nespėjo instaliuoti linijinį greitintuvą ir apmokyti personalą;
- Rentgenų programoje tiekėjas Šiaulių ligoninei nepristatė 1 vnt. rentgeno.</t>
  </si>
  <si>
    <t>Įstaiga, įgyvendindama projektą, prisidėjo savo lėšomis (VšĮ Respublikinės Panevėžio ligoninės filialo Likėnų reabilitacijos ligoninės projektas).</t>
  </si>
  <si>
    <t xml:space="preserve">Valstybės biudžeto lėšos, skirtos apmokėti bendrai finansuojamų iš ES fondų lėšų projektų netinkamam finansuoti iš ES fondų lėšų pirkimo ir (arba) importo PVM , nepanaudotos, kadangi nebuvo poreikio, projektų vykdytojai pateikė mažiau  mokėjimo prašymų, negu planuota. </t>
  </si>
  <si>
    <t xml:space="preserve">Lėšos pilnai nepanaudotos, kadangi projektų vykdytojai pateikė mokėjimų prašymus mažesnei sumai, nei buvo planuota. Tam įtakos turėjo  dėl šiuo metu Lietuvoje esamos ekonominės situacijos prekių ir rangos darbų išbrangimas. Dėl prekių ir rangos darbų išbrangimo užsitęsė projektavimo darbai,  viešųjų pirkimų procedūros, t. y. projektų vykdytojai pirkimo procedūras atlieka kelis kartus arba projektams užbaigti įgyvendinti skiriamas papildomas finansavimas.  </t>
  </si>
  <si>
    <t xml:space="preserve">Lėšos pilnai nepanaudotos, kadangi projektų vykdytojai pateikė mokėjimų prašymus mažesnei sumai, nei buvo planuota. Tam įtakos turėjo dėl šiuo metu Lietuvoje esamos ekonominės situacijos prekių ir rangos darbų išbrangimas. Dėl prekių ir rangos darbų išbrangimo užsitęsė projektavimo darbai,  viešųjų pirkimų procedūros, t. y. projektų vykdytojai pirkimo procedūras atlieka kelis kartus arba projektams užbaigti įgyvendinti skiriamas papildomas finansavimas.  </t>
  </si>
  <si>
    <t>Mažiau, nei planuota, priskaičiuota išeitinių išmokų darbuotojams.</t>
  </si>
  <si>
    <t xml:space="preserve">Mažesnis nei planuotas ryšių, komandiruočių ir reprezentacinių išlaidų poreikis. </t>
  </si>
  <si>
    <t>Sutaupytos lėšos dėl valiutos kurso svyravimo mokant tarptautinius mokesčius.</t>
  </si>
  <si>
    <t xml:space="preserve">Dalis darbo užmokesčio ir soc. draudimo lėšų nepanaudota, nes darbutojų skatinimui ir priemokų mokėjimui panaudota mažiau lėšų nei buvo planuota. </t>
  </si>
  <si>
    <t>Užsitęsusios viešųjų pirkimų procedūros: 2.2.1.1.1.17 išlaidų straipsnio, nes duomenų apsaugos pareigūno paslaugų pirkimo sutartis pasirašyta vėliau nei planuota (2022.05 mėn.).</t>
  </si>
  <si>
    <t>Suplanuoti asignavimai NMA išlaikymui, skirti ilgalaikiam turtui nepanaudoti dėl užsitęsusių viešųjų pirkimų procedūrų ir dėl šios priežasties nespėjus įsigyti suplanuoto ilgalaikio turto.</t>
  </si>
  <si>
    <t>Dalis lėšų nepanaudota dėl paramos gavėjų  nurodytų  klaidingų banko sąskaitų/mirusių paramos gavėjų.</t>
  </si>
  <si>
    <t>Prekių ir paslaugų įsigijimo išlaidų straipsnių lėšos liko nepanaudotos dėl užsitęsusių viešųjų pirkimų bei sutarčių pasirašymo procedūrų, mažesnėmis nei planuota kainomis sudarytų paslaugų teikimo ir prekių pirkimo sutarčių, mažesnio nei planuota paslaugų poreikio. Taip pat dalis sąskaitų buvo gautos pavėluotai ir bus apmokėtos 2023 m. sausio mėn.</t>
  </si>
  <si>
    <t>Darbdavio socialinė parama pinigais - sumokėta mažesnė nei planuota suma už pirmas dvi nedarbingumo dienas.</t>
  </si>
  <si>
    <t>Dėl užsitęsusių bylų nagrinėjimo nebuvo priimti ir įsiteisėję visi teismo sprendimai, nutartys, kuriems įvykdyti buvo suplanuotos kitų išlaidų lėšos.</t>
  </si>
  <si>
    <t>Dėl pigiau nei planuota įsigyto ilgalaikio turto liko nepanaudotų asignavimų.</t>
  </si>
  <si>
    <t>Nepanaudoti asignavimai dėl darbuotojų laikino nedarbingumo.</t>
  </si>
  <si>
    <t>Pirkimų kaina mažesnė, nei buvo planuota.</t>
  </si>
  <si>
    <t xml:space="preserve">Nupirkta pigiau, nei planuota - sutaupymas dėl efektyvių viešųjų pirkimų vykdymo. </t>
  </si>
  <si>
    <t>Sertifikuota mažiau nei planuota amatininkų, todėl gautų rinkliavų, kurias kompensuojame, skaičius yra mažesnis. Sutaupyta 432 eurai.</t>
  </si>
  <si>
    <t>Personalo kaita ir laikinas nedarbingumas (darbuotojų laikinas nedarbingumas, darbuotojai, išėję tikslinių atostogų).</t>
  </si>
  <si>
    <t>23,2 tūkst. eurų grąžinta iš rezidentų pareiginės algos (nedarbingumas, akademinės atostogos).</t>
  </si>
  <si>
    <t>Pagal papriemonę "Parama palūkanoms kompensuoti" parama išmokama vadovaujantis paramos gavėjų pateiktomis finansų įstaigų išduotomis pažymomis apie už paskolas ar lizingo paslaugas sumokėtas palūkanas. Atsižvelgiant į tai, kad neįmanoma suplanuoti kiek paramos gavėjų ir kokiu dažnumu kreipsis dėl paramos išmokėjimo, taip pat į tai, kiek paramos gavėjai bus sumokėję palūkanų, tikslaus lėšų poreikio numatyti nėra galimybių.</t>
  </si>
  <si>
    <t>Pagal 2022 m.  vasario 01 d. Nr. 8P-22-11/5B-2022/1 sutartį Ministerijai UAB Žemės ūkio paskolų garantijų fondas grąžino 2,5 tūkst. eurų (netikslus planavimas ryšiams, komunalinėms paslaugoms ir kitų prekių ir paslaugų įsigijimui).</t>
  </si>
  <si>
    <t xml:space="preserve">Netikslus planavimas. Nebuvo poreikio savivaldybėms perimti patikėjimo teise valdyti valstybinės žemės ir miško sklypų. </t>
  </si>
  <si>
    <t xml:space="preserve">Netikslus planavimas. Skirtumas susidarė dėl  sąskaitų už suteiktas paslaugas apmokėjimo po ataskaitinio laikotarpio pabaigos.  </t>
  </si>
  <si>
    <t>Lėšos buvo skirtos tradiciniam renginiui ,,Sartai 2023"organizuoti , kadangi užsitęsė derybos dėl renginio organizavimo su Zarasų r. savivaldybės administracija, sprendimas priimtas pavėluotai, todėl  nepakako laiko lėšas panaudoti.</t>
  </si>
  <si>
    <t>Nepanaudotos darbo užmokesčio ir socialinio draudimo lėšos dėl užsitęsusios priimamų į darbą darbuotojų patikros ir laikino darbuotojų nedarbingumo.</t>
  </si>
  <si>
    <t>Lėšos pastato rekonstrukcijai nebuvo panaudotos dėl mažesnės nei planuota pirkimų kainos, nes J.Tumo- Vaižganto pastato rekonstrukcijos darbams apmokėti pirmiausia buvo atsiskaitoma lėšomis, gautomis iš Turto banko pagal valstybės nekilnojamojo turto atnaujinimo projektą.</t>
  </si>
  <si>
    <t>Įvykusių pirkimų mažesnė nei planuota bendra  įsigijimo kaina.</t>
  </si>
  <si>
    <t>Atsisakyta Danijos Karalystės ambasados pastato rekonstrukcijos projekto ir pradėtos organizuoti pastato pardavimo procedūros.</t>
  </si>
  <si>
    <t>Sumažėjo įvairių paslaugų , susijusių su kasdienine diplomatinių atsovybių veikla,  pirkimų poreikis dėl kai kurių šalių sprendimų riboti atstovybių funkcijas.</t>
  </si>
  <si>
    <t>2022 m. išlaidas pateisinantys dokumentai  pateikti po gruodžio mėn., apmokėti bus tik 2023 m.</t>
  </si>
  <si>
    <t>Suplanuoti keli sudėtingi ilgalaikio turto pirkimai, kurie dėl užsitęsusių viešųjų pirkimų procedūrų ir jų terminų , neįvyko.</t>
  </si>
  <si>
    <t>Užsitęsė vykdomų darbų dokumentacijos rengimas ir administracinės procedūros.</t>
  </si>
  <si>
    <t>Paslaugų tiekėjai nespėjo atlikti visų savo įsipareigojimų.</t>
  </si>
  <si>
    <t xml:space="preserve">Tebevyksta viešųjų pirkimų procesai nuomojamoms patalpoms ir įrangai.  </t>
  </si>
  <si>
    <t>Amatininkų dirbtuvių žemėlapio parengimas kainavo mažiau nei planuota. Sutaupyta 2,255 tūkst. eurų.</t>
  </si>
  <si>
    <t>Pagal 2022 m.  vasario 01 d. Nr. 8P-22-11/5B-2022/1 sutartį Ministerijai UAB Žemės ūkio paskolų garantijų fondas grąžino 0,8 tūkst. eurų  sutaupytos darbo užmokesčiui mokėti, mažiau negu planuota panaudota.</t>
  </si>
  <si>
    <t>Mažesnė nei planuota paslaugos kaina; užsitęsusios viešųjų pirkimų ir susijusios teisinės ir administracinės procedūros.</t>
  </si>
  <si>
    <t>Atlikta mažiau tyrimų dėl pristatytuose mėginiuose mažesnio įtarimų kiekio. Be to esant dideliam mėginių srautui ir siekiant efektyviai panaudoti darbuotojų darbo laiką bei tuo pačiu taupiai naudojant laboratorines priemones, mėginiai buvo tiriami blokais. Dėl to mažiau panaudota darbo laiko, planuojamų mėginių ištyrimui.</t>
  </si>
  <si>
    <t>Atlikta mažiau tyrimų dėl pristatytuose mėginiuose mažesnio įtarimų kiekio. Be to esant dideliam mėginių srautui ir siekiant efektyviai panaudoti darbuotojų darbo laiką bei tuo pačiu taupiai naudojant laboratorines priemones,mėginiai buvo tiriami blokais.Dėl to mažiau panaudota darbo laiko, planuojamų mėginių ištyrimui.</t>
  </si>
  <si>
    <t xml:space="preserve"> LR aplinkos minsiterijoje (toliau AM) buvo rezervuotos lėšos Aplinkosauginių mokesčių kontrolės informacinės sistemos (IKS) priežiūrai, bet neužfiksuota gedimų, kuriuos reikėtų šalinti perkant paslaugas. </t>
  </si>
  <si>
    <t>Sutaupyta miškų mokslo darbų viešųjų pirkimų metu.</t>
  </si>
  <si>
    <t>Išmokėta sumažinta suma už investicijų projekto „Miškų kadastro integruotos informacinės sistemos leidimų kirsti mišką posistemės plėtra“ 2022 m. etapą (kodas 04.02.04.01 investiciniams projektams).</t>
  </si>
  <si>
    <t>Sumažėjęs dotacijų poreikis savivaldybėse, asignavimai grąžinti.</t>
  </si>
  <si>
    <t>Nepanaudoti asignavimai, nes nepateikti mokėjimo prašymai planuotai sumai pagal maisto produktų skatinimo priemones.</t>
  </si>
  <si>
    <t>Asignavimai nepanaudoti pagal EJRŽF 2014-2020 paramos priemones dėl sunkių rinkos sąlygų - išaugusios energetikos kainos, infliacija paskatino nutraukti paramos sutartis, nukelti mokėjimo prašymus vėlesniam laikotarpiui,  taip pat dėl gautų mokėjimo prašymų mažesnei sumai negu planuota.</t>
  </si>
  <si>
    <t>Asignavimai nepanaudoti pagal investicines priemones  dėl  nukeltų vėlesniam laikotarpiui mokėjimo prašymų, sustabdytų projektų išaugus statybų/energetikos kainoms ir infliacijai, taip pat gauta mažiau paraiškų, negu planuota.</t>
  </si>
  <si>
    <t>Asignavimai nepanaudoti pagal plotines paramos priemones dėl pritaikytų sankcijų/ nebaigtų vertinti paraiškų, nustačius neatitikimus, o taip pat dėl paramos gavėjų  nurodytų  klaidingų banko sąskaitų/mirusių paramos gavėjų.</t>
  </si>
  <si>
    <t>Asignavimai  nepanaudoti dėl paramos gavėjams pritaikytų sankcijų už teisės aktuose numatytų reikalavimų nesilaikymą, t.y. buvo išmokėta mažesnė parama nei planuota, dėl nebaigtų vertinti paraiškų bei neišmokėta parama dėl paramos gavėjų  nurodytų  klaidingų banko sąskaitų/mirusių paramos gavėjų.</t>
  </si>
  <si>
    <t>Asignavimai nepanaudoti pagal plotines paramos priemones dėl pritaikytų sankcijų, nustačius neatitikimus, nebaigtų vertinti paraiškų, o taip pat dėl paramos gavėjų  nurodytų  klaidingų banko sąskaitų/mirusių paramos gavėjų.</t>
  </si>
  <si>
    <t>Nepanaudoti asignavimai dėl neužimtų etatų, darbuotojų laikino nedarbingumo.</t>
  </si>
  <si>
    <t>Prekių ir paslaugų pirkimai neįvyko, nusikėlė vėlesniam laikui.</t>
  </si>
  <si>
    <t>Ieškovai nepateikė informacijos reikalingos teismų sprendimų įgyvendinimui.</t>
  </si>
  <si>
    <t>Dėl vėlai patvirtintos įmokų sumos mokėjimams tarptautinėms organizacijoms.</t>
  </si>
  <si>
    <t>Darbuotojams dirbant nuotoliniu būdu susitaupė lėšos, skirtos kitų prekių ir paslaugų įsigijimui.</t>
  </si>
  <si>
    <t>LR AM aplinkos projektų valdymo agentūra (toliau APVA) -  Priemonei buvo skirtas papildomas finansavimas. Lėšos į sąmatą buvo įkeltos 2022 12 20. Buvo planuota atlikti avansinius mokėjimus, tačiau projekto vykdytojas nepateikė avansinio MP.</t>
  </si>
  <si>
    <t xml:space="preserve">APVA - Buvo planuota atlikti avansinius mokėjimus, tačiau Projektų vykdytojai nepateikė MP. </t>
  </si>
  <si>
    <t>APVA - netikslus planavimas priemonėje 05.4.1-APVA-V-017 "Visuomenės informavimas apie aplinką ir aplinkosauginių rekreacinių objektų tvarkymas", nes faktinis lėšų poreikis  buvo mažesnis nei planuotas.</t>
  </si>
  <si>
    <t xml:space="preserve">APVA - ne visos suplanuotos lėšos panaudotos darbo užmokesčiui, nes ne visos pareigybės buvo užimtos, dalis darbuotojų buvo motinystės atostogose. </t>
  </si>
  <si>
    <t>APVA - užsitęsę vykdomi darbai, jų dokumentacijos tvarkymas.</t>
  </si>
  <si>
    <t>APVA - Mažesnis darbo užmokesčio poreikis dėl sumažėjusio darbuotojų skaičiaus projekte.  Projektas  „LIFE gebėjimų vystymas Lietuvoje“ Nr. LIFE 14  CAP/LT/000008" 2021-05-31 užbaigtas.</t>
  </si>
  <si>
    <t>VIPA nepanaudojo savivaldybių pastatų fondo lėšų paskolų išmokėjimui (sudaryta paskolų sutarčių už 43 proc. fondo ES lėšų), todėl nepateikė mokėjimo prašymo 3-čiai įmokai į fondą išmokėti.</t>
  </si>
  <si>
    <t>APVA - Užsitęsusios viešųjų pirkimų ir susijusios teisinės ir administracinės procedūros priemonėse: 05.3.1-APVA-V-004 "Aplinkos monitoringo ir kontrolės stiprinimas", 05.1.1-APVA-V-006 "Potvynių rizikos valdymas", todėl dalis suplanuotų lėšų neišmokėta.</t>
  </si>
  <si>
    <t xml:space="preserve">APVA - užsitęsę vykdomi darbai, jų dokumentacijos tvarkymas priemonėje 05.5.1-APVA-R-019 „Kraštovaizdžio apsauga“.
</t>
  </si>
  <si>
    <t>APVA - netikslus planavimas priemonėje 05.4.1-APVA-V-017 "Visuomenės informavimas apie aplinką ir aplinkosauginių rekreacinių objektų tvarkymas".</t>
  </si>
  <si>
    <t>APVA - ne visos suplanuotos lėšos panaudotos darbo užmokesčiui, nes ne visos pareigybės buvo užimtos, dalis darbuotojų buvo motinystės atostogose.</t>
  </si>
  <si>
    <t>AM nespėta sudaryti sutarties su finansinės priemonės valdytoju dėl daugiabučių namų renovacijos finansavimo.</t>
  </si>
  <si>
    <t>Valstybinė saugomų teritorijų tarnyba - įstaigų reorganizacija.</t>
  </si>
  <si>
    <t xml:space="preserve"> AM - vėlavo pažangos priemonės parengimas, atitinkamai vėlavo projektų finansavimo sąlygų aprašo parengimas. Todėl paraiška pateikta tik 2022 12 23 ir nespėta 2022 m. išmokėti lėšų projekto vykdytojui.</t>
  </si>
  <si>
    <t>LR AM aplinkos projektų valdymo agentūra (toliau APVA) - lsavivaldybių pastatų modernizavimo sąlygų aprašas patvirtintas IV ketv. Projektų įgyvendinimas nusikelia į 2023 m. Lėšų poreikis bus reikalingas 2023 m.</t>
  </si>
  <si>
    <t>1. 3.3.1.65</t>
  </si>
  <si>
    <t>Lėšų taupymas. Nebuvo galima panaudoti daugiau asignavimų, nei buvo faktinės įmokos į biudžetą.</t>
  </si>
  <si>
    <t>Dėl pakankamo finansavimo iš Valstybės biudžeto lėšų, patirta mažiau išlaidų darbo užmokesčiui iš pajamų įmokų.</t>
  </si>
  <si>
    <t>Dėl mažesnių nei planuota, pirkimų kainų.</t>
  </si>
  <si>
    <t>Netikslus ligos išmokų planavimas.</t>
  </si>
  <si>
    <t>AM - užsitęsus Vandentvarkos fondo paskolų lėšomis finansuojamų projektų pirkimams, neišmokėtos paskolos už vykdomus darbus ir atitinkamai nepriskaičiuotos ir negautos palūkanos.</t>
  </si>
  <si>
    <t xml:space="preserve"> AM - vyksta gautų paraiškų finansavimui vertinimas. Projektų įgyvendinimas persikelia į ateinančius metus.</t>
  </si>
  <si>
    <t xml:space="preserve">Mažesnis, nei planuota, pirkimų poreikis.               </t>
  </si>
  <si>
    <t>APVA - lėšų poreikis darbdavių socialinei paramai buvo mažesnis, nes darbuotojai dirbo nuotoliniu būdu.</t>
  </si>
  <si>
    <t>APVA - nepateikti mokėjimo prašymai susiję su projektais, kuriais buvo planuojama įsigyti saulės elektrines iš nutolusių parkų, šiuo metu rinkoje jų nėra; Projektų vykdytojai ir savivaldybės projektais rezervavosi minėtas elektrines, tačiau jų neįsigijo.</t>
  </si>
  <si>
    <t>AM netikslus planavimas (netiksliai suplanuotos lėšos socialinio draudimo mokesčiams ir mokėjimai už 12 mėn. gautas paslaugas, už kurias atsiskaitymas persikelia į 2023 m.).</t>
  </si>
  <si>
    <t xml:space="preserve">AM grąžinti nepanaudoti asignavimai, išmokėti pagal biudžeto lėšų naudojimo sutartis, ministro reprezentavimo fondo ir kitos grąžintos lėšos. </t>
  </si>
  <si>
    <t>AM netikslus planavimas.</t>
  </si>
  <si>
    <t>AM netikslus planavimas (už 12 mėn. gautas paslaugas, mokėjimai persikelia į 2023 m.).</t>
  </si>
  <si>
    <t xml:space="preserve">AM negauti dokumentai atsiskaitymui. </t>
  </si>
  <si>
    <t>AM sutaupyta dėl laisvų pareigybių ir motinystės atostogų išėjusių darbuotojų.</t>
  </si>
  <si>
    <t>AM dėl Covid-19 apribojimų nepanaudotos lėšos komandiruotėms ir kitoms išlaidoms, susijusioms su šios programos administravimu.</t>
  </si>
  <si>
    <t>AM neįvykusios komandiruotės.</t>
  </si>
  <si>
    <t>AM laiku negautos ekspertų paslaugos.</t>
  </si>
  <si>
    <t xml:space="preserve">AM mažesnis turto pirkimo poreikis.         </t>
  </si>
  <si>
    <t>AM mažesnis nei planuotas paslaugų poreikis.</t>
  </si>
  <si>
    <t>Dėl personalo kaitos, laikino nedarbingumo bei darbuotojų, išėjusių tikslinių atostogų.</t>
  </si>
  <si>
    <t>Nuo 2022 12 01 -  atsisakyta dalies patalpų, sąskaitos už gruodį suteiktas paslaugas bus apmokėtos sausio mėn.</t>
  </si>
  <si>
    <t>Dėl darbuotojų išėjusių vaiko priežiūros atostogų bei dalis darbo užmokesčio buvo mokama pagal pasirašytą sutartį iš tarptautinės organizacijos lėšų.</t>
  </si>
  <si>
    <t>Surinkta nepakankamai pajamų įmokų.</t>
  </si>
  <si>
    <t>Mažiau  pirkta prekių ir paslaugų.</t>
  </si>
  <si>
    <t>Užsitęsusios paslaugų procedūros, dokumentacijos tvarkymas metų pabaigoje.</t>
  </si>
  <si>
    <t>Europos patentų organizacija (EPO) ir ES intelektinės nuosavybė tarnyba (ESINT) pagal bendradarbiavimo susitarimą kuria patentų ir prekių ženklų  administravimo sistemas.</t>
  </si>
  <si>
    <t xml:space="preserve">Dėl skaičiavimo klaidų gruodžio mėnesį buvo priskaičiuotos per didelės DU sumos, kurias darbuotojai grąžino. </t>
  </si>
  <si>
    <t>Nepanaudota dalis 2014–2021 m. Europos ekonominės erdvės ir Norvegijos finansinių mechanizmų lėšomis finansuojamos programos „Teisingumas ir vidaus reikalai“ PA 19 dalies „Pataisos tarnybos ir kardomasis kalinimas“  įgyvendinimui planuotų lėšų, nes buvo priimtas sprendimas nevystyti naujos infrastruktūros nei Drujos g. (naujo Mokymo centro statyba), nei Rasų g. 8, Vilnius (200 vietų kamerų tipo korpuso statyba Vilniaus kalėjimo teritorijoje), o šiai infrastruktūrai suplanuotos lėšos perskirstytos kitiems rodikliams pasiekti ir bus panaudotos sekančiais ataskaitiniais laikotarpiais.</t>
  </si>
  <si>
    <t xml:space="preserve">Nepanaudota dalis 2014–2021 m. Europos ekonominės erdvės ir Norvegijos finansinių mechanizmų lėšomis finansuojamos programos „Teisingumas ir vidaus reikalai“ PA 19 dalies „Pataisos tarnybos ir kardomasis kalinimas“ valdymui (darbo užmokesčiui ir socialiniam draudimui, komandiruotėms) skirtų lėšų, sumažėjus darbuotojų, kurie dalyvauja administruojant programą, skaičiui. </t>
  </si>
  <si>
    <t>Sąskaitos už gruodį suteiktas paslaugas bus apmokėtos sausio mėnesį.</t>
  </si>
  <si>
    <t>Lėšos nepanaudotos, dėl suskystintų naftos dujų balionų daugiabučiuose pakeitimo kitais energijos šaltiniais mažesnio paraiškų teikimų kiekio nei buvo suplanuota metų pradžioje, pasikeitė projektų įgyvendinimo grafikas.</t>
  </si>
  <si>
    <t>Dėl užsitęsusių procesų ir nepalankių oro sąlygų jūroje, geotechninių jūros dugno tyrimų ir vėjo greičio, vandens ir metrologinių matavimų atlikimo darbai perkelti į 2023 m.</t>
  </si>
  <si>
    <t>Vyko darbuotojų kaita, nepilnai buvo užpildyti numatyti ir patvirtinti darbuotojų etatai, konkurso būdu vykdoma darbuotojų atranka, 2023 m. procesas tebevyksta.</t>
  </si>
  <si>
    <t>Dalis darbų buvo perkelti į 2023 m.</t>
  </si>
  <si>
    <t>Užtruko atsiskaitymo už atliktus darbus ir paslaugas procedūros, mokėjimai persikėlė į 2023 m.</t>
  </si>
  <si>
    <t>Užsitęsusios viešųjų pirkimų ir susijusios teisinės ir administracinės procedūros. Dėl kelis kartus išaugusių rangos darbų, medžiagų, techninių projektų rengimo kainų, projektų vykdytojams nepavyksta pirkimų įvykdyti iš pirmo karto arba įvykus pirkimams patys rangovai atsisako pasirašyti sutartis. Dėl Rusijos Federacijos vykdomos karinės agresijos prieš Ukrainą sukeltos krizės sutrikęs logistikos procesas, žaliavų ir darbo jėgos trūkumas, medžiagų pabrangimas. Pasikeitė projektų veiklų įgyvendinimo grafikai, nusikėlė planuoti darbų terminai, vėlavimai dėl statybų rinkoje susidariusios sudėtingos situacijos.</t>
  </si>
  <si>
    <t>Užsitęsę vykdomi darbai, jų dokumentacijos tvarkymas. Todėl mokėjimai persikėlė į 2023 m.</t>
  </si>
  <si>
    <t>Lėšos nepanaudotos, kadangi  užsitęsė Valstybinės įmonės Ignalinos atominė elektrinė prašymų pateikimo ir Viešosios įstaigos Centrinės projektų valdymo agentūros jų vertinimas.</t>
  </si>
  <si>
    <t>Sutaupymai susidarė dėl šiuo metu nemokamų atašė kompensacijų sutuoktiniams (Briuselio atašė pav. Ukrainos atašė), kadangi pradėtos gauti pajamos susijusios su darbo santykiais. Be to, dėl didelio atašė darbuotojų užimtumo, nebuvo pasinaudota lėšomis, kurios buvo skirtos komandiruotėms bei kvalifikacijos kėlimui.</t>
  </si>
  <si>
    <t>Informacinės visuomenės plėtros komitetas pateikė mažesnę sąskaitą už suteiktas paslaugas, negu buvo planuota metų pradžioje.</t>
  </si>
  <si>
    <t xml:space="preserve">Užsitęsusios studijų, įvairių tyrimų, ekspertų konsultacijų viešųjų pirkimų procedūros ir susijusios teisinės ir administracinės procedūros. </t>
  </si>
  <si>
    <t xml:space="preserve">Kitos (sutaupytos soc. draudimo įmokos). </t>
  </si>
  <si>
    <t>Dalis lėšų liko nepanaudota, kadangi dėl buvusios Covid-19 pandemijos pasekmių ir taikytų apribojimų, taip pat dėl karo Ukrainoje, buvo susidurta su prekių ir paslaugų įsigijimo ir sulėtėjusios prekių tiekimo grandinės problemomis, todėl projektuose lėčiau vyko kai kurios veiklos arba jos buvo perplanuojamos. Dėl šių priežasčių daugeliui projektų pratęsiami projektų įgyvendinimo laikotarpiai ir tuo pačiu nusikelia lėšų išmokėjimas.</t>
  </si>
  <si>
    <t>Personalo kaita ir laikinas nedarbingumas (dėl laikinai neužimtų pareigybių).</t>
  </si>
  <si>
    <t>Dalis techninės paramos lėšų liko nepanaudota dėl vykusių viešųjų pirkimų, kurių metų įsigytos prekės ar paslaugos pigiau nei planuota.</t>
  </si>
  <si>
    <t>Dėl mažesnio poreikio pareigūnų socialinėms išmokoms (važiavimo išlaidoms kompensuoti).</t>
  </si>
  <si>
    <t>Dėl mažesnio poreikio nepanaudoti asignavimai pareigūnų soc. išmokoms (važiavimo išlaidoms) kompensuoti.</t>
  </si>
  <si>
    <t xml:space="preserve">Programos administravimui skirtos lėšos nebuvo pilnai panaudotos dėl karantino dėl COVID-19 pandemijos 2022 m. pradžioje nukėlus vėlesniam laikui renginių organizavimą, kvalifikacijos kėlimą bei komandiruotes. </t>
  </si>
  <si>
    <t xml:space="preserve">Dėl 2020 m. susidariusios politinės situacijos Baltarusijoje ir nuo 2020 m. spalio mėnesio sustabdytų mokėjimų  Baltarusijos partneriams bei Baltarusijos bendradarbiavimo su Rusijos Federacija karo veiksmuose prieš Ukrainą programos vykdomi mokėjimai žymiai mažesni nei planuota. Lietuvos ir Latvijos partneriams taip pat vykdyti mažesni mokėjimai, nes dėl COVID-19 pandemijos ir kitų pagrįstų priežasčių daugeliui projektų leidžiama prasitęsti projektų įgyvendinimo trukmę, kas sąlygoja projektų veiklų perkėlimą ir mokėjimo prašymų pateikimą vėlesniu nei planuota laikotarpiu. </t>
  </si>
  <si>
    <t>Personalo kaita ir laikinas nedarbingumas (dėl darbuotojų laikino nedarbingumo, dėl neužimtų pareigybių, darbuotojų, išėjusių tikslinių atostogų).</t>
  </si>
  <si>
    <t xml:space="preserve">Dėl Rusijos Federacijos karinių veiksmų prieš Ukrainą, nuo 2022-03-01 sustabdyti mokėjimai   Rusijos partneriams, todėl išmokėjimai žymiai mažesni nei buvo planuota. Lietuvos partneriams vykdyti mažesni mokėjimai taip pat, nes dėl COVID-19 pandemijos ir kitų pagrįstų priežasčių daugeliui projektų leidžiama prasitęsti projektų įgyvendinimo trukmę, kas sąlygoja projektų veiklų perkėlimą ir mokėjimo prašymų pateikimą vėlesniu nei planuota laikotarpiu. </t>
  </si>
  <si>
    <t>Materialiojo ir nematerialiojo turto įsigijimo išlaidoms skirti asignavimai. Nepanaudoti asignavimai, skirti negyvenamųjų pastatų įsigijimo išlaidoms. Užsitęsę vykdomi darbai, jų dokumentacijos tvarkymas.</t>
  </si>
  <si>
    <t>Projektuose lėšų išlaidoms avansuoti mažesnis, nei planuota, pirkimų poreikis.</t>
  </si>
  <si>
    <t>Projekte "Kova su tarpvalstybiniais elektroniniais nusikaltimais stiprinant teismo medicinos tarnybų technines galimybes ir didinant visuomenės informuotumą" planuotos lėšos nepanaudotos nutraukus projekto vykdymą.</t>
  </si>
  <si>
    <t>Projekte "Tarptautinės policijos kursantų mokymo bendradarbiaujant koncepcijos kūrimas" lėšos naudotos laikinai avansuoti projekto išlaidas, gavus galutinį mokėjimą, 2022 m. naudotos lėšos grąžintos į valstybės iždą.</t>
  </si>
  <si>
    <t>Netikslus planavimas: surinkta mažiau nei planuota pajamų įmokų lėšų.</t>
  </si>
  <si>
    <t>Apskųstas teismo sprendimas aukštesnės instancijos teismui, skirtos lėšos bylinėjimosi išlaidoms nebuvo panaudotos.</t>
  </si>
  <si>
    <t>Kitos priežastys (savivaldybės grąžino dotacijas, tiekėjai grąžino lėšas pasibaigus finansiniams metams).</t>
  </si>
  <si>
    <t>Užsitęsusios viešųjų pirkimų ir susijusios teisinės procedūros.</t>
  </si>
  <si>
    <t xml:space="preserve">Personalo kaita ir laikinas nedarbingumas (dėl neužimtų pareigybių, darbuotojų laikino nedarbingumo, darbuotojų, išėjusių tikslinių atostogų). </t>
  </si>
  <si>
    <t>Kitos priežastys (pasirašyta mažesnė sąmata nei planuota).</t>
  </si>
  <si>
    <t xml:space="preserve">Pagal LRV 2022.08.24 nutarimą Nr. 860 "Dėl lėšų skyrimo" 3 punktą grąžintos lėšos į biudžetą. </t>
  </si>
  <si>
    <t>Kitos priežastys (nesurinkta, kiek planuota pajamų įmokų).</t>
  </si>
  <si>
    <t>Mažesnis nei planuota pirkimų poreikis (informacinių technologijų prekių ir paslaugų išlaidoms, kitų prekių ir paslaugų išlaidoms ir kt.).</t>
  </si>
  <si>
    <r>
      <t xml:space="preserve">Personalo kaita ir laikinas nedarbingumas (dėl </t>
    </r>
    <r>
      <rPr>
        <sz val="10"/>
        <color theme="1"/>
        <rFont val="Times New Roman"/>
        <family val="1"/>
        <charset val="186"/>
      </rPr>
      <t>neužimtos</t>
    </r>
    <r>
      <rPr>
        <sz val="10"/>
        <color rgb="FFFF0000"/>
        <rFont val="Times New Roman"/>
        <family val="1"/>
        <charset val="186"/>
      </rPr>
      <t xml:space="preserve"> </t>
    </r>
    <r>
      <rPr>
        <sz val="10"/>
        <color theme="1"/>
        <rFont val="Times New Roman"/>
        <family val="1"/>
        <charset val="186"/>
      </rPr>
      <t>pareigybės</t>
    </r>
    <r>
      <rPr>
        <sz val="10"/>
        <rFont val="Times New Roman"/>
        <family val="1"/>
        <charset val="186"/>
      </rPr>
      <t>).</t>
    </r>
  </si>
  <si>
    <t>Dalis suplanuotų lėšų liko nepanaudota, kadangi lėšų panaudojimas yra tiesiogiai susijęs su projektų vykdytojų projektų veiklų planavimu, o atlikus papildomos veiklos finansavimo sutarties pakeitimą dėl avansinių lėšų išmokėjimo grafiko, mokėjimo terminas nusikėlė į kitus kalendorinius metus.</t>
  </si>
  <si>
    <t>Dalia asignavimų nepanaudota, nes, remiant bedarbių integraciją į darbo rinką, Bendrojo finansavimo lėšos išmokamos kartu su ES lėšomis pagal sutartyse numatytą intensyvumą.</t>
  </si>
  <si>
    <t>Dalis asignavimų nepanaudota dėl nepradėtų įgyvendinti pažeidžiamų asmenų grupių užimtumo didinimo projektų, nes, užsitęsus projektų finansavimo sąlygų aprašo, kitų dokumentų derinimui su Centrine projektų valdymo agentūra bei Finansų ministerija, 2022 metais nebuvo pasirašytos planuotos projektų sutartys ir neišmokėtos suplanuotos lėšos.</t>
  </si>
  <si>
    <t xml:space="preserve">Dalis asignavimų nepanaudota, nes lėšos buvo suplanuotos pagal projekto vykdytojo Užimtumo tarnybos pateiktą mokėjimo prašymų grafiką, tačiau paskutinis mokėjimo prašymas buvo pateiktas per vėlai, todėl CPVA nespėjo jo patikrinti ir pateikti apmokėjimui. </t>
  </si>
  <si>
    <t>Dalis asignavimų nepanaudota, nes tobulinant minimalių pajamų apsaugos sistemą Minimalių pajamų sistemos adekvatumo studijos parengimo paslaugos įsigytos už mažesnę nei planuota kainą.</t>
  </si>
  <si>
    <t>Dalis suplanuotų lėšų liko nepanaudota, kadangi lėšų panaudojimas yra tiesiogiai susijęs su projektų vykdytojų projektų veiklų planavimu ir projektų įgyvendinimo terminais, tačiau dalis projekto vykdytojų  ilgina projektų įgyvendinimo terminus, kadangi projektuose ilgai trunka viešųjų pirkimų procedūros. Pandemija COVID – 19 šalyje įtakojo kai kurių veiklų vykdymą, to pasekoje buvo nukeliamas veiklų įgyvendinimo terminas bei susiduriama su kitais projektų įgyvendinimo sunkumais, todėl nepanaudotų lėšų išmokėjimas projektų vykdytojams nusikelė į vėlesnius laikotarpius.</t>
  </si>
  <si>
    <r>
      <t xml:space="preserve">Programos valdymo lėšos nebuvo panaudotos, nes vykimas į komandiruotes, kvalifikacijos kėlimo ir kitų paslaugų įsigijimas sustojo dėl ekstremalios </t>
    </r>
    <r>
      <rPr>
        <sz val="10"/>
        <color theme="1"/>
        <rFont val="Times New Roman"/>
        <family val="1"/>
        <charset val="186"/>
      </rPr>
      <t>situacijos</t>
    </r>
    <r>
      <rPr>
        <sz val="10"/>
        <rFont val="Times New Roman"/>
        <family val="1"/>
        <charset val="186"/>
      </rPr>
      <t>, susijusios su COVID – 19, paskelbimu. Atšaukus ekstremalią situaciją,  suplanuoti  mokėjimai persikėlė į vėlesnius laikotarpius.</t>
    </r>
  </si>
  <si>
    <r>
      <t xml:space="preserve">Programos valdymo lėšos nebuvo panaudotos, nes vykimas į komandiruotes, kvalifikacijos kėlimo ir kitų paslaugų įsigijimas sustojo dėl ekstremalios </t>
    </r>
    <r>
      <rPr>
        <sz val="10"/>
        <color theme="1"/>
        <rFont val="Times New Roman"/>
        <family val="1"/>
        <charset val="186"/>
      </rPr>
      <t>situacijos</t>
    </r>
    <r>
      <rPr>
        <sz val="10"/>
        <color rgb="FFFF0000"/>
        <rFont val="Times New Roman"/>
        <family val="1"/>
        <charset val="186"/>
      </rPr>
      <t>,</t>
    </r>
    <r>
      <rPr>
        <sz val="10"/>
        <rFont val="Times New Roman"/>
        <family val="1"/>
        <charset val="186"/>
      </rPr>
      <t xml:space="preserve"> susijusios su COVID – 19, paskelbimu. Atšaukus ekstremalią situaciją,  suplanuoti  mokėjimai persikėlė į vėlesnius laikotarpius. </t>
    </r>
  </si>
  <si>
    <t>Dalis asignavimų nepanaudota dėl užsitęsusio priemonės "Gerinti socialinių paslaugų kokybę ir prieinamumą, didinti socialinės  paramos veiksmingumą kriziniais atvejais šeimoje" projektų finansavimo sąlygų aprašo derinimo su Centrine projektų valdymo agentūra bei Finansų ministerija, projekto sutartis buvo pasirašyta tik metų pabaigoje, jokios veiklos nebuvo įgyvendintos.</t>
  </si>
  <si>
    <t>Dalis asignavimų nepanaudota, nes įgyvendinant 2014-2021 m. Europos ekonominės erdvės finansinio mechanizmo Sveikatos apsaugos programą, lėšas projektų įgyvendinimui planuoja CPVA, kuri remiasi pačių projektų pateiktomis įgyvendinimo prognozėmis, paskutinieji mokėjimo prašymai buvo pateikti, bet apmokėti bus 2023 m.</t>
  </si>
  <si>
    <t>Dalis darbo užmokesčio ir socialinio draudimo įmokų liko nepanaudota dėl Socialinės apsaugos ir darbo ministerijos personalo kaitos, neužimtų pareigybių, laikino nedarbingumo,  darbuotojų, išėjusių tikslinių atostogų.</t>
  </si>
  <si>
    <t>LR kultūros ministerija – Mažesnis, nei planuota, pirkimų poreikis.</t>
  </si>
  <si>
    <t>G. Petkevičaitės-Bitės viešoji biblioteka – Darbo užmokestis buvo nepanaudotas iš 1.1.1.1.1 lėšų dėl to, kad buvo panaudotos perkeltos lėšos į darbdavių socialinės paramos pinigais 1.4.1.1.1 dėl didelio darbuotojų sergamumo darbuotojų nedarbingumui sumokėti, todėl darbo užmokestis buvo neužsakytas iš 1.1.1.1.1 finansavimo lėšų.</t>
  </si>
  <si>
    <t>Lietuvos kino centras – Darbuotojos išėjo tikslinių atostogų.</t>
  </si>
  <si>
    <t>Lietuvos kino centras – Mažesnė, nei planuota, pirkimų kaina.</t>
  </si>
  <si>
    <t>Lietuvos kino centras – Grąžintos projektų vykdymui nepanaudotos lėšos.</t>
  </si>
  <si>
    <t>Vilniaus pilių valstybinio kultūrinio rezervato direkcija – Likučiai nepanaudotų lėšų pagal atskirus straipsnius.</t>
  </si>
  <si>
    <t xml:space="preserve">Valstybinė kalbos inspekcija – Dėl ekstremalios situacijos komunalinių paslaugų taupymo, paslaugų vartojimo mažinimo, organizuoto nuotolinio darbo. </t>
  </si>
  <si>
    <t>Valstybinė kalbos inspekcija – Dėl ekstremalios situacijos IT paslaugų taupymo, paslaugų vartojimo mažinimo.</t>
  </si>
  <si>
    <t>Valstybinė kalbos inspekcija – Dėl ekstremalios situacijos planuotų pirkimų poreikių mažinimo, taupymo.</t>
  </si>
  <si>
    <t>Valstybinė kalbos inspekcija – Dėl savivaldybių kalbos tvarkytojų laikino nedarbingumo, darbuotojų kaitos.</t>
  </si>
  <si>
    <t>Valstybinio Kernavės kultūrinio rezervato direkcija – Darbuotojas turėjo nedarbingumo lapelį.</t>
  </si>
  <si>
    <t>Trakų istorinio nacionalinio parko direkcija – Darbuotojų laikino nedarbingumo.</t>
  </si>
  <si>
    <t xml:space="preserve">Lietuvos nacionalinis kultūros centras – Dėl darbuotojų, išėjusių tikslinių atostogų.                                                                          </t>
  </si>
  <si>
    <t>Lietuvos aviacijos muziejus – Nepanaudota suma 709,51 eurų. Buvo apmokėta skola tiekėjams, Finansų ministerija patvirtino, tačiau Swedbank AB neperspėjęs nedirbo ir pavedimą atmetė.</t>
  </si>
  <si>
    <t>Lietuvos švietimo istorijos muziejus – Personalo kaita ir laikinas nedarbingumas.</t>
  </si>
  <si>
    <t>Trakų istorijos muziejus – neatlikti planuoti Trakų pusiasalio piliavietės tvarkybos darbai.</t>
  </si>
  <si>
    <t>LR kultūros ministerija – Užsitęsusios viešųjų pirkimų ir susijusios teisinės ir administracinės procedūros, projektų vykdytojų vykdomi viešieji pirkimai ir su tuo susiję, projektų įgyvendinimo planų teikimas administruojančiai institucijai, jų vertinimo, išlaidų deklaravimo ir apmokėjimo procedūros.</t>
  </si>
  <si>
    <t>LR kultūros ministerija – Užsitęsę vykdomi darbai, jų dokumentacijos tvarkymas.</t>
  </si>
  <si>
    <t>LR kultūros ministerija – Projektai turėjo būti vykdomi kartu su regionų kultūros organizacijomis. Nepavyko tinkamu laiku suderinti gastrolių grafikų.</t>
  </si>
  <si>
    <t xml:space="preserve">LR kultūros ministerija – Ilgiau nei planuota užtruko viešieji pirkimai, todėl išlaidų patyrimas nusikėlė į 2023 metus. </t>
  </si>
  <si>
    <t xml:space="preserve">LR kultūros ministerija – Kitos priežastys. Vėlavo projekto sutarčių pasirašymas. </t>
  </si>
  <si>
    <t>Žemaičių muziejus Alka – Dėl mažesnio nei planuota poreikio. Dėl pirkimų kainos.</t>
  </si>
  <si>
    <t>Žemaičių muziejus Alka – Dėl personalo kaitos ir laikino nedarbingumo, darbo užmokesčiui pakako mažesnės sumos.</t>
  </si>
  <si>
    <t>Žemaičių muziejus Alka – Priskaičiuotos socialinio draudimo įmokos buvo mokamos iš valstybės biudžeto lėšų.</t>
  </si>
  <si>
    <t>Žemaičių muziejus Alka – Dėl netikslaus planavimo, tikimasi lėšos bus panaudotos per kitą ataskaitinį laikotarpį.</t>
  </si>
  <si>
    <t>Koncertinė įstaiga valstybinis dainų ir šokių ansamblis „Lietuva“ - Lėšos kaupiamos naujų koncertinių programų rengimui.</t>
  </si>
  <si>
    <t xml:space="preserve">Lietuvos simfoninis pučiamųjų orkestras dalį pajamų gauna iš biudžetinių įstaigų – kultūros centrai, Lietuvos mokinių neformaliojo švietimo centras, koncertinės įstaigos ir kt. – kurių nereikia pervesti į iždą. Šiais metais vykdome pastato atnaujinimo darbus, 2022-09-05 d. statybvietę perdavėme UAB „Alža“. Dėl vykdomų darbų negalime koncertuoti stacionare, susiduriame su nepatogumais repeticijų metu. </t>
  </si>
  <si>
    <t>Šiuolaikinio meno centras – Dėl mažesnio poreikio nei planuota IT įsigijimui. Dėl mažesnio poreikio kitų paslaugų įsigijimui. Dėl mažesnio nei planuota poreikio reprezentacinėms išlaidoms. Mažesnis nei planuota poreikis informacinių technologijų prekėms įsigyti. Mažesnis nei planuota degalų įsigijimo poreikis.</t>
  </si>
  <si>
    <t>Šiuolaikinio meno centras – Netikslus komandiruočių planavimas. Netikslus planavimas, sąskaitos už konsultacines paslaugas apmokamos po ataskaitinio laikotarpio.</t>
  </si>
  <si>
    <t>Klaipėdos apskrities Ievos Simonaitytės viešoji biblioteka – Mažesnis, nei planuota, pirkimų poreikis.</t>
  </si>
  <si>
    <t>Lietuvos kultūros institutas – Lėšos buvo kaupiamos ir bus panaudotos po metinio darbuotojų veiklos vertinimo.</t>
  </si>
  <si>
    <t>Lietuvos kultūros institutas – Mažesnis nei planuota pirkimų poreikis.</t>
  </si>
  <si>
    <t>G. Petkevičaitės -Bitės viešoji biblioteka – Būtini sutaupymai dėl 2023 m. suplanuotų įsipareigojimų.</t>
  </si>
  <si>
    <t>Vilniaus pilių valstybinio kultūrinio rezervato direkcija – Lėšos kaupiamos pagal vykdomą ES projektą „Kultūros paveldo objekto trijų kryžių kalno aktualizavimas“ nenumatytoms išlaidoms apmokėti.</t>
  </si>
  <si>
    <t>Lietuvos kino centras – Nepasirašyta filmų restauravimo sutartis.</t>
  </si>
  <si>
    <t>Valstybinis Vilniaus mažasis teatras – Dėl darbuotojų nedarbingumo per metus atšaukta 15 spektaklių, dėl to išmokėta mažesnė kintamoji dalis, mažiau išmokėta atlyginimo.</t>
  </si>
  <si>
    <t>Valstybinis Vilniaus mažasis teatras – sąmatoje pinigų liko iš ilgalaikio turto. Jų nebeužteko bet kokiam turto vienetui nupirkti. Iki metų galo nebuvome gavę sąskaitų faktūrų apmokėjimui.</t>
  </si>
  <si>
    <t>Valstybinio Kernavės kultūrinio rezervato direkcija – Kadangi sunkiai gauname paramą iš rėmėjų, palikome rezervą 2023 m. festivalio „Gyvosios archeologijos dienos Kernavėje“ išlaidoms padengti.</t>
  </si>
  <si>
    <t>Gaono žydų istorijos muziejus – sąmata neįvykdyta dėl pastato Pylimo g. 4 uždarymo rekonstrukcijai, muziejus per pastarąjį laikotarpį gavo ženkliai mažiau pajamų, nei paprastai.</t>
  </si>
  <si>
    <t>Valstybinis jaunimo teatras – dėl netikslaus planavimo.</t>
  </si>
  <si>
    <t>Valstybinis jaunimo teatras – netikslus planavimas.</t>
  </si>
  <si>
    <t>Valstybinis jaunimo teatras – mažesnis, nei planuota, pirkimų poreikis.</t>
  </si>
  <si>
    <t>Valstybinis jaunimo teatras – sumažėjos sergančių darbuotojų.</t>
  </si>
  <si>
    <t>Šiaulių apskrities Povilo Višinskio viešoji biblioteka – personalo kaita ir laikinas nedarbingumas.</t>
  </si>
  <si>
    <t>Šiaulių apskrities Povilo Višinskio viešoji biblioteka – mažesnis, nei planuota, pirkimų poreikis.</t>
  </si>
  <si>
    <t>Lietuvos liaudies buities muziejus – nepanaudota DU fondo ir VSD įmokų dalis, skirta kintamajai daliai ir priemokoms mokėti.</t>
  </si>
  <si>
    <t>Lietuvos liaudies buities muziejus – mažesnis, nei planuota, pirkimų poreikis, įsigyjant prekes ir paslaugas.</t>
  </si>
  <si>
    <t>Lietuvos liaudies buities muziejus – sąskaitos už prekes ir paslaugas apmokamos po ataskaitinio laikotarpio pabaigos.</t>
  </si>
  <si>
    <t>Lietuvos liaudies buities muziejus – nepanaudota asignavimų dalis, skirta ilgalaikio turto įsigijimui.</t>
  </si>
  <si>
    <t>Maironio lietuvių literatūros muziejus – pirkta mažiau prekių.</t>
  </si>
  <si>
    <t>Maironio lietuvių literatūros muziejus – užsitęsusios viešųjų pirkimų procedūros.</t>
  </si>
  <si>
    <t>KĮ Kauno valstybinė filharmonija – mažiau, nei planuota, sumokėta už Kauno valstybinio choro komandiruotes.</t>
  </si>
  <si>
    <t>Kauno apskrities viešoji biblioteka – dėl mažesnio, nei planuota, poreikio.</t>
  </si>
  <si>
    <t>Kauno apskrities viešoji biblioteka – pirkimai vykdomi proporcingai surenkamom pajamom.</t>
  </si>
  <si>
    <t>KĮ Šiaulių valstybinis kamerinis choras „Polifonija“ – Lėšos buvo suplanuotos nenumatytiems atvejams, kurių neprireikė.</t>
  </si>
  <si>
    <t>KĮ Šiaulių valstybinis kamerinis choras „Polifonija“ – Dėl mažesnio lėšų poreikio komandiruotėms, kvalifikacijos kėlimui, asignavimai buvo suplanuoti nenumatytai darbdavių socialinei pašalpai mirus darbuotojui, esant darbuotojo sunkiai materialinei padėčiai ir kt., kurių neprireikė,  perplanuotas ilgalaikio turto įsigijimo laikas.</t>
  </si>
  <si>
    <t>Lietuvos jūrų muziejus – Personalas daug sirgo, buvo keletą nelaimingų atsitikimų, buvo planuojama atidaryti Baltijos jūrų reabilitacijos centrą ir priimti papildomai žmonių.</t>
  </si>
  <si>
    <t>Lietuvos jūrų muziejus – Administracinio pastato rekonstravimas neprasidėjo, dėl padidėjusios projekto vertės. Kadangi užtruko papildomo finansavimo galimybių paieška ir projekto biudžeto derinimas su Kultūros ir Finansų ministerijomis, nebuvo pradėta statybos rangos viešojo pirkimo procedūra. Projekto „Kultūros paskirties pastato Klaipėdoje, Smiltynės g. 7, rekonstravimas įrengiant muziejaus rinkinių saugyklas“ lėšų įsisavinti nepavyko dėl užsitęsusios statybos rangos viešojo pirkimo procedūros.</t>
  </si>
  <si>
    <t>Lietuvos jūrų muziejus – Projekto „LJM nuotekų tvarkymo sistemos ir valymo įrenginių Smiltynės g. 1A, Smiltynės g. 2, Klaipėdoje rekonstravimas“ lėšos nepanaudotos, kadangi, pagal sutarties sąlygas 5 % nuo atliktų darbų sumos nesumokėta rangovui iki visiško projekto įvykdymo. Be to, gruodžio mėnesį dėl oro sąlygų negalima buvo atlikti visų numatytų darbų (betonavimo darbai).</t>
  </si>
  <si>
    <t>Lietuvos jūrų muziejus – Asignavimai nepanaudoti dėl to, kad buvo perkeltas į 2022 metų I ketvirtį 2021 metų BĮ pajamų įmokų lėšų likutis 5.052.984,52 eurų, dalis kurio nepanaudota 2022 m. ir kuris planuojamas panaudoti veiklos vykdymui ir investicinių projektų įgyvendinimui 2023 m. ir tolimesniais metais. Baltijos jūrų gyvūnų reabilitacijos centrui APVA skyrė papildomą finansavimą, dėl ko pajamų įmokų lėšos buvo sutaupytos.</t>
  </si>
  <si>
    <t>Kauno valstybinis lėlių teatras – Pakeitus sutartį su ryšių paslaugų tiekėju, sumažėjo ryšių paslaugų įsigijimo išlaidos.</t>
  </si>
  <si>
    <t>Šiaulių dramos teatras – mažesnis, nei planuota, pirkimų poreikis.</t>
  </si>
  <si>
    <t>Koncertinė įstaiga valstybinis choras „Vilnius“ – sąskaitos už suteiktas paslaugas apmokamos po ataskaitinio laikotarpio pabaigos.</t>
  </si>
  <si>
    <t>Lietuvos teatro, muzikos ir kino muziejus – personalo kaita ir laikinas nedarbingumas.</t>
  </si>
  <si>
    <t>Lietuvos teatro, muzikos ir kino muziejus – mažesnis, nei planuota, pirkimų poreikis.</t>
  </si>
  <si>
    <t>Kauno IX forto muziejus – Užsitęsusios viešųjų pirkimų procedūros.</t>
  </si>
  <si>
    <t>Klaipėdos valstybinis muzikinis teatras – personalo kaita ir laikinas nedarbingumas.</t>
  </si>
  <si>
    <t>Klaipėdos valstybinis muzikinis teatras – sąskaitos už suteiktas paslaugas apmokamos po ataskaitinio laikotarpio pabaigos.</t>
  </si>
  <si>
    <t>Lietuvos etnokosmologijos muziejus – mažesnis, nei planuotas, pirkimų poreikis.</t>
  </si>
  <si>
    <t>Lietuvos švietimo istorijos muziejus – Kadangi vykdomas projektas „Muziejus ant ratų“, 2023 m. reikės prisidėti savo lėšomis.</t>
  </si>
  <si>
    <t>Koncertinė įstaiga Lietuvos valstybinis simfoninis orkestras – Laikinas nedarbingumas, neužimtos pareigybės. Socialinis draudimas nuo darbo užmokesčio.</t>
  </si>
  <si>
    <t>Koncertinė įstaiga Lietuvos valstybinis simfoninis orkestras – Sąskaitos apmokamos po ataskaitinio laikotarpio pabaigos.</t>
  </si>
  <si>
    <t>Koncertinė įstaiga Lietuvos valstybinis simfoninis orkestras – Mažesnė nei planuota pirkimų kaina.</t>
  </si>
  <si>
    <t>Vilniaus senasis teatras – neužimtos pareigybės.</t>
  </si>
  <si>
    <t>Vilniaus senasis teatras – sumažėjęs nedarbingumas. Suderėta mažesnė IT įsigijimo kaina.</t>
  </si>
  <si>
    <t>Juozo Miltinio dramos teatras – Valstybės lygio ekstremaliosios situacijos metu (karantino bei kitų ribojimų) einamųjų bei ankstesnių metų veikla nebuvo vykdoma pilna apimtimi.</t>
  </si>
  <si>
    <t>Lietuvos aviacijos muziejus – Negauta pajamų įmokų dėl muziejaus pastato rekonstrukcijos.</t>
  </si>
  <si>
    <t>Trakų istorijos muziejus – dėl žiemos sezono mažėjančio lankytojų srauto, mažėja prekių ir paslaugų pirkimas reikalingas muziejaus pagrindinei veiklai vykdyti. Paslaugų apmokėjimas po ataskaitinio laikotarpio. Viešųjų pirkimų procedūros persikėlė į kitą ataskaitinį laikotarpį. Darbo užmokesčio priskaitymo ir išmokėjimo dydis priklauso nuo užimtų etatų, o jų neužimta 21 etatas.</t>
  </si>
  <si>
    <t>Vilniaus teatras ,,LĖLĖ“ – Dėl mažesnio lėšų poreikio kintamajai daliai mokėti.</t>
  </si>
  <si>
    <t>Vilniaus teatras ,,LĖLĖ“ – Dėl mažesnio lėšų poreikio komandiruotėms.</t>
  </si>
  <si>
    <t>Vilniaus teatras ,,LĖLĖ'' – Dėl mažesnio lėšų poreikio materialiojo ir nematerialiojo turto nuomai, kvalifikacijos kėlimui, komunalinėms paslaugoms, informacinių technologijų paslaugų įsigijimui.</t>
  </si>
  <si>
    <t>Vilniaus teatras ,,LĖLĖ'' – Dėl mažesnio poreikio paslaugų ir prekių įsigijimui. Dėl mažesnio lėšų poreikio materialinėms pašalpoms.</t>
  </si>
  <si>
    <t>Vilniaus teatras ,,LĖLĖ'' – Dėl mažesnio lėšų poreikio.</t>
  </si>
  <si>
    <t>Kultūros infrastruktūros centras – užsitęsę vykdomi darbai, jų dokumentacijos tvarkymas.</t>
  </si>
  <si>
    <t>LR kultūros ministerija – Užimtos ne visos pareigybės.</t>
  </si>
  <si>
    <t>LR kultūros ministerija – Susimažinus patalpų, mažiau išlaidų nuomai ir komunalinėms paslaugoms.</t>
  </si>
  <si>
    <t>LR kultūros ministerija – Nebuvo gauta pakankamai paraiškų su tinkamais finansuoti projektais.</t>
  </si>
  <si>
    <t>LR kultūros ministerija –3 etapinės sutartys, 2 etapo vykdymas 2023 metais.</t>
  </si>
  <si>
    <t xml:space="preserve">Lėšų panaudota mažiau negu planuota dėl LVPA ir MITA, kurių išlaikymas finansuojamas ES techninės paramos ir bendrojo finansavimo lėšomis, reorganizacijos (nepanaudota komandiruotėms, išorės ekspertams, patalpų nuomai (dalis dengta RRF lėšomis), komunalinėms (persikėlė į kitas patalpas), atsisakyta kai kurių IT prekių ar paslaugų pirkimo). </t>
  </si>
  <si>
    <t>Lėšos pilnai nepanaudotos, nes finansuota mažau projektų nei planuota. Pagal kvietimą teikti paraiškas Žalios pramonės inovacijų srityje finansuoti tik 3 projektai. Pagal Verslo įgūdžių stiprinimo kvietimą buvo atmestos visos gautos paraiškos.</t>
  </si>
  <si>
    <t xml:space="preserve">Nepilnai panaudotos lėšos įstaigos išlaikymo reikmėms: neįvyko suplanuota komandiruotė; mažiau panaudota ekspertų paslaugoms, nes gauta mažiau projektų paraiškų ir vėlavo tarpinių ataskaitų pateikimas; planuotas renginys vyko nuotoliniu būdu; dėl darbuotojų trūkumo vykdyta mažiau viešinimo veiklų. </t>
  </si>
  <si>
    <t>Lėšos nepilnai panaudotos, nes finansuota mažau projektų nei planuota. Pagal kvietimą teikti paraiškas Žalios pramonės inovacijų srityje finansuoti tik 3 projektai. Pagal Verslo įgūdžių stiprinimo kvietimą buvo atmestos visos gautos paraiškos.</t>
  </si>
  <si>
    <t>Dėl neapibrėžtumų rinkoje surinkta mažiau Invegos fondo ir Verslo finansavimo fondo pajamų nei planuota.</t>
  </si>
  <si>
    <t>Nepanaudotos RRF lėšos "Naujos kartos Lietuva" plano įgyvendinimui, nes užtruko parengiamieji darbai, vėlavo pažangos priemonių aprašų rengimas, PFSA rengimas ir kvietimų skelbimas.</t>
  </si>
  <si>
    <t>Lėšos nepilnai panaudotos, nes gauta daug mažiau paraiškų nei planuota. Planuojant buvo sudėtinga įvertinti, koks skaičius subjektų (apgyvendinimo paslaugų teikėjų ir kelionių organizatorių), atitinkančių visus kriterijus, teiks paraiškas.</t>
  </si>
  <si>
    <t xml:space="preserve">Nepanaudota dalis suplanuotų lėšų VIISP priežiūrai, nes atšaukus apribojimus, susijusius su Covid-19, sumažėjo asmens tapatybės identifikavimo ir el. parašo per VIISP skaičius. </t>
  </si>
  <si>
    <t xml:space="preserve">IVPK valdo ypatingos svarbos informacinę infrastruktūrą, veikia srityse, kurios laikomos nacionaliniam saugumui užtikrinti strategiškai svarbių ūkio sektorių dalimi, todėl dalis lėšų vėluojama panaudoti laiku, nes tiekėjai atsisako dalyvauti pirkimuose, nepateikia būtinų dokumentų, ko pasėkoje buvo atsisakyta įsigyti dalį planuoto ilgalaikio turto. </t>
  </si>
  <si>
    <t>Nepilnai panaudotos išlaidos įvairioms Ekonomikos ir inovacijų ministerijos valdymo reikmėms: mokymams, komandiruotėms, reprezentacijai, kitų prekių ir paslaugų įsigijimo išlaidoms.</t>
  </si>
  <si>
    <t>Viešųjų pirkimų procedūros dėl ES fondų panaudojimo vertinimo buvo pradėtos vykdyti, tačiau sustabdytos dėl pasikeitusio pirkimo poreikio, užsitęsusio konkurso sąlygų derinimo, dėl nepakankamo lėšų limito;
Užsitęsus pirkimo dokumentų rengimo ir derinimo procedūroms, vėluoja ir ES fondų viešinimo paslaugų pirkimas.</t>
  </si>
  <si>
    <t>Nepanaudota nedidelė dalis lėšų priemonių administravimui susijusi su darbuotojų nuotoliniu darbu.</t>
  </si>
  <si>
    <t>Lėšos nepilnai panaudotos finansinių paskatų priemonėms, kuriomis siekiama pritraukti reikiamų specialistų iš užsienio - iš 241 prašymo tik 45 asmenims buvo paskirta ir išmokėta atvykimo išmoka. Dar 105 prašymų, gautų gruodžio mėnesį, nespėta išnagrinėti. Nepilnai panaudotos lėšos investuotojų pritraukimui, nes vėlavo auditai ir per vėlai pateikti prašymai. Nepanaudota LEZ pramonės sklypų vystymui ir Kelių priežiūros ir plėtros programai įgyvendinti, nes infrastruktūriniai projektai yra kompleksiniai ir savivaldybės nespėjo jų įgyvendinti.</t>
  </si>
  <si>
    <t>Dėl užsitęsusių savivaldybių ES 2014 – 2020 m. struktūrinių fondų projektų viešųjų pirkimų procedūrų nepanaudota dalis planuotų valstybės biudžeto lėšų asignavimų savivaldybių nuosavų lėšų daliai finansuoti.</t>
  </si>
  <si>
    <t>Dėl mažesnių nei planuota finansinių priemonių taikymo išlaidų, dėl vidaus vertybinių popierių išleidimo metu gautų sumų, mažinančių palūkanų sąnaudas.</t>
  </si>
  <si>
    <t>Dėl valiutos kurso svyravimų ir specifinio įmokos Tarptautiniam valiutos fondui pervedimo mechanizmo.</t>
  </si>
  <si>
    <t>Dėl užsitęsusių informacinių sistemų plėtros darbų, jų dokumentacijos tvarkymo.</t>
  </si>
  <si>
    <t>2022 m. pasibaigus Arbitražo teismo procesui su AB banku „Snoras“ susijusiuose procesuose, teisinių paslaugų poreikis buvo mažesnis nei planuota.</t>
  </si>
  <si>
    <t>MD. Dėl darbuotojų kaitos, laikino nedarbingumo.</t>
  </si>
  <si>
    <t>MD. Dėl mažesnio nei planuota laikino nedarbingumo išlaidų ir pašalpų priskaičiavimo.</t>
  </si>
  <si>
    <t>MD. Dėl mažesnės nei planuota pirkimų kainos.</t>
  </si>
  <si>
    <t>MD. Dėl užsitęsusių su viešaisiais pirkimais susijusių teisinių ir administracinių procedūrų.</t>
  </si>
  <si>
    <t>MD. Dėl kompensacijų, už neišduotas uniformas mažesnio išlaidų priskaičiavimo, išdavus uniformas, mažesnio, nei planuota į komandiruotes vykusių pareigūnų skaičiaus.</t>
  </si>
  <si>
    <t>VMI. Dėl darbuotojų kaitos, laikino nedarbingumo.</t>
  </si>
  <si>
    <t>VMI. Mažiau, nei planuota, išmokėta nedarbingumo išmokų, išeitinių išmokų.</t>
  </si>
  <si>
    <t>VMI. Dėl mažesnės nei planuota pirkimų kainos.</t>
  </si>
  <si>
    <t>VMI. Užsitęsusios projekto „Išmaniosios kontrolės procesų valdymo posistemio i.KON modifikavimas ir plėtra", Elektroninių eilių valdymo sistemų priežiūros viešųjų pirkimų ir su jais susijusios teisinės ir administracinės procedūros, neįvykęs viešojo kalbėjimo mokymų pirkimas dėl techninių ir žmogiškųjų priežasčių.</t>
  </si>
  <si>
    <t>VMI. Užsitęsę projektų „Integruotos mokesčių informacinės sistemos (IMIS) modifikavimas ir plėtra“, ITIS_EU plėtros, OSS modulio plėtros, GYPAS21 vykdomi darbai, jų dokumentacijos tvarkymas.</t>
  </si>
  <si>
    <t>VMI. Sutartis dėl Mokesčių mokėtojų elektroninio švietimo, konsultavimo ir informavimo paslaugų sistemos ESKIS plėtros bei modifikavimo pasirašyta tik 2022-09-02, vyko ilgas dokumentų derinimas, taip pat vykdytojas ilgai nebuvo priskyrę analitiko šiam projektui, o 2022 m. spalio mėn. pateikus pirmuosius užsakymus ir poreikius, ir juos įvertinus, paaiškėjo, kad užsakymai didelės apimties ir per 2022 m.  IV ketv. vykdytojai negalėjo užbaigti darbų.</t>
  </si>
  <si>
    <t>VMI. Nepanaudota projekto „Akcizų informacinės sistemos AIS plėtra“ lėšų dalis, nes didžiosios dalies įdiegtų funkcionalumų testavimai neatlikti dėl prisijungimo prie centrinės europinės EMCS ir SEED testavimo aplinkos techninių problemų, todėl atlikti darbai nepriimti.</t>
  </si>
  <si>
    <t>VMI. Nebaigtas Regitros duomenų gavimo poreikio užsakymo, priėmimo testavimo etapas.</t>
  </si>
  <si>
    <t>VMI. Projektu „I.MAS plėtra ir modifikavimas“ plėtojama sistema buvo testuojama ir rasta klaidų, nebuvo pabaigta bandomoji eksploatacija.</t>
  </si>
  <si>
    <t>VMI. Lėšos dėl patirtų išlaidų, susijusių su BREXIT (sutartys GYPAS20 ir GYPAS21), gautos paskutinėmis 2022 metų dienomis, todėl nespėta panaudoti.</t>
  </si>
  <si>
    <t>VMI. Projekto „Mokesčių apskaitos informacinės sistemos MAIS modifikavimas ir plėtra“ nebuvo visiškai užbaigta dalies darbų bandomoji eksploatacija, projekto „Elektroninio deklaravimo sistemos (EDS) plėtra bei modifikavimas“ užsakymo analizė buvo nebaigta.</t>
  </si>
  <si>
    <t xml:space="preserve">VMI. Programinės priemonės interaktyvaus žemėlapio GIS pagrindu licencijoms įsigyti nepanaudotos lėšos, dėl mažesnės pirkimo kainos nei buvo numatyta.  </t>
  </si>
  <si>
    <t>VMI. Atsiradus galimybei dirbti iš namų sumažėjo lėšų poreikis nedarbingumo išmokoms, komunalinėms išlaidoms, dėl laiku nepateiktų tinkamų apmokėjimui sąskaitų.</t>
  </si>
  <si>
    <t>AVNT. Dėl darbuotojų kaitos, laikino nedarbingumo.</t>
  </si>
  <si>
    <t>AVNT. Dėl netikslaus planavimo.</t>
  </si>
  <si>
    <t>AVNT. Dėl užsitęsusių vykdomų darbų VIP „Audito, vertinimo ir nemokumo informacinės sistemos (AVNIS) modernizavimas ir kreditorių ir kitų asmenų informavimas apie juridinio asmens nemokumo procesą“.</t>
  </si>
  <si>
    <t>LPT. Dėl viešųjų pirkimų panaudota mažiau lėšų, nei planuota.</t>
  </si>
  <si>
    <t>LPT. Dėl tiekėjų laiku nepateiktų duomenų už paslaugas.</t>
  </si>
  <si>
    <t>LPT. Dėl mažesnių nei planuota išlaidų laikinam nedarbingumui apmokėti.</t>
  </si>
  <si>
    <t>VDTAT. Dėl mažesnės nei planuota pirkimų kainos.</t>
  </si>
  <si>
    <t>VDTAT. Dėl patvirtinto išteklių taupymo plano įgyvendinimo.</t>
  </si>
  <si>
    <t>NBFC. Dėl mažesnės nei planuota pirkimų kainos.</t>
  </si>
  <si>
    <t>NBFC. IS „E. sąskaita“ projekto plano tvirtinimas, galimybių studijos pirkimas, parengimas bei pritarimas optimaliai alternatyvai truko daugiau nei pusę projektui įgyvendinti skirto laiko. 2022 m. pasitelkus konsultacines paslaugas buvo parengta ir Projekto priežiūros komitetui pristatyta IS „E. sąskaitos“ vystymo paslaugų pirkimo techninė specifikacija, tačiau pirkimo procedūros dar nepradėtos, dėl to lėšos nepanaudotos.</t>
  </si>
  <si>
    <t>CPVA. Dėl neužimtų pareigybių, darbuotojų laikino nedarbingumo.</t>
  </si>
  <si>
    <t>CPVA. Įsigyta mažiau nei planuota.</t>
  </si>
  <si>
    <t>Negauta asignavimų valdytojų prašymų projektų papildomoms išlaidoms, kurios atsirado dėl objektyvių priežasčių projektų įgyvendinimo metu ir kurių nebuvo įmanoma numatyti, ir projektų netinkamo finansuoti iš ES struktūrinių fondų lėšų PVM išlaidoms apmokėti.</t>
  </si>
  <si>
    <t>Projekto „Būsimų mokesčių mokėtojų finansinio raštingumo didinimas“ finansavimo sutartis pasirašyta vėliau nei planuota.</t>
  </si>
  <si>
    <t>Lėšų poreikis kompensuoti juridiniams asmenims dalį išlaidų dėl dujų ir elektros kainų buvo mažesnis nei planuota.</t>
  </si>
  <si>
    <t xml:space="preserve">Negauta asignavimų valdytojų prašymų dėl papildomų lėšų ES struktūrinių fondų lėšomis finansuojamiems projektams įgyvendinti. </t>
  </si>
  <si>
    <t>CPVA. Pasikeitus poreikiams bei situacijai dalies pirkimų atsisakyta.</t>
  </si>
  <si>
    <t xml:space="preserve">CPVA. Dėl neužimtų pareigybių, darbuotojų laikino nedarbingumo.                                                                                                                                                                                                                           </t>
  </si>
  <si>
    <t>CPVA. Patirtos kompiuterių, įrangos bei licencijų ir sertifikatų įsigijimo išlaidos.</t>
  </si>
  <si>
    <t>CPVA. Dėl 2022 m. pradžioje tebegaliojusių COVID – 19 apribojimų: neįvykus mokymams, pirkimams, komandiruotėms ir kitiems renginiams, taip pat daugumai darbuotojų dirbant nuotoliniu būdu.</t>
  </si>
  <si>
    <t xml:space="preserve">CPVA. Dėl neužimtų pareigybių, darbuotojų laikino nedarbingumo.                                                                                                                                                                                                                      </t>
  </si>
  <si>
    <t>Negauta asignavimų valdytojų prašymų dėl papildomų lėšų ES struktūrinių fondų lėšomis finansuojamiems projektams įgyvendinti.</t>
  </si>
  <si>
    <t>CPVA. Dėl neužimtų pareigybių, darbuotojų laikino nedarbingumo, darbuotojų, išėjusių tikslinių atostogų.</t>
  </si>
  <si>
    <t>CPVA. Kampanijos „STEAM populiarinimas“ bei „Globos pertvarka“ įsigytos  pigiau nei buvo numatyta paraiškoje.</t>
  </si>
  <si>
    <t>CPVA. 2022 m. buvo planuota esinvesticijos.lt plėtra bei priežiūra, bet dėl išorės faktoriaus - nepaleista INVESTIS platforma ir nepadaryta II iteracija. Dėl tos pačios priežasties nebuvo panaudotos numatytos lėšos esinvesticijos.lt turinio projekto vystymui, nes nebuvo atlikta savalaikių išorės sprendimų, be kurių turinio vienetai negalėjo būti įgyvendinami tinkamai. Taip pat nepanaudotos numatytos lėšos parodos "Kaita" vykdymui, nes dėl tiekėjo nevykdomų įsipareigojimų buvo nutraukta paslaugos atlikimo sutartis.</t>
  </si>
  <si>
    <t>Dėl užsitęsusių INVESTIS kūrimo viešųjų pirkimų ir susijusių teisinių ir administracinių procedūrų.</t>
  </si>
  <si>
    <t>CPVA. Dėl vėluojančios 2021–2027 m. programos pradžios įdarbinta ženkliai mažiau darbuotojų nei buvo planuota.</t>
  </si>
  <si>
    <t>CPVA. Dėl vėluojančios 2021–2027 m. programos pradžios neįvyko dalis planuotų pirkimų.</t>
  </si>
  <si>
    <t xml:space="preserve">CPVA. Dėl neužimtų pareigybių, darbuotojų laikino nedarbingumo.                                                                                                                                                                                                               </t>
  </si>
  <si>
    <t xml:space="preserve">CPVA. Dėl neužimtų pareigybių, darbuotojų laikino nedarbingumo.                                                                                                                                                                                                                                </t>
  </si>
  <si>
    <t>CPVA. Žiemą ir pavasarį dvišalės veiklos nebuvo vykdomos arba vyko nuotoliniai susitikimai, kuriems išlaidos nebuvo patiriamos dėl COVID-19 pandemijos. Buvo tikimasi naujų iniciatyvų/projektų patvirtinimo, tačiau dalis iniciatyvų buvo atšaukta. Tik nuslūgus pandemijai ir panaikinus apribojimus partneriai pradėjo pamažu organizuoti dvišales veiklas. Todėl planuotos lėšos nebuvo panaudotos. Nepanaudojimas susidarė todėl, kad Jungtinis komitetas (nacionaliniu lygmeniu) patvirtino mažiau dvišalių projektų, nei buvo planuota.</t>
  </si>
  <si>
    <t xml:space="preserve">Negauta asignavimų valdytojų prašymų dėl lėšų skyrimo projektams įgyvendinti iš Lietuvos Respublikai iš Prisitaikymo prie „Brexit’o“ rezervo skirtų lėšų. </t>
  </si>
  <si>
    <t xml:space="preserve">CPVA. Dėl neužimtų pareigybių, darbuotojų laikino nedarbingumo.           </t>
  </si>
  <si>
    <t>MD. Mažiau nei planuota surinkta pajamų įmokų.</t>
  </si>
  <si>
    <t>MD. Dėl vėluojančių sąskaitų pagal sudarytas sutartis, pateiktos sąskaitos už suteiktas paslaugas bus apmokėtos po ataskaitinio laikotarpio.</t>
  </si>
  <si>
    <t xml:space="preserve">VMI. Dėl darbuotojų kaitos, laikino nedarbingumo.       </t>
  </si>
  <si>
    <t>VMI. Sumažėjus pirkėjų poreikiui banderolėms ir unikalių identifikatorių suteikimui tabako gaminiams ženklinti, panaudota mažesnė skirtų asignavimų suma.</t>
  </si>
  <si>
    <t>VMI. Pagal AIS priežiūros paslaugų viešojo pirkimo sutartį už paslaugą mokama priklausomai nuo faktiškai suteiktų paslaugų apimties.</t>
  </si>
  <si>
    <t>AVNT. Nesurinktos pajamų įmokos dėl mažiau, nei planuota, organizuotų mokymų.</t>
  </si>
  <si>
    <t>Negauta įplaukų už akcijas ir nekilnojamąjį turtą.</t>
  </si>
  <si>
    <t>Dėl 2022 m. neįvykusių aukcionų nebuvo parduoti visi suplanuoti objektai.</t>
  </si>
  <si>
    <t>MD. Ekonomija susidarė dėl mažesnio nei planuota laikino nedarbingumo išlaidų priskaičiavimo.</t>
  </si>
  <si>
    <t>Savivaldybės grąžino nepanaudotas lėšas.</t>
  </si>
  <si>
    <t>Dėl užsitęsusių viešųjų pirkimų.</t>
  </si>
  <si>
    <t>Mažesnis, nei planuota, pirkimų poreikis ir kainos.</t>
  </si>
  <si>
    <t>Mažesnis, nei planuota, pirkimų poreikis, mažiau komandiruočių.</t>
  </si>
  <si>
    <t>Ekspertų paslaugų prireikė mažiau.</t>
  </si>
  <si>
    <t>Dėl ligų ir neužimtų pareigybių.</t>
  </si>
  <si>
    <t xml:space="preserve">Lėšos darbo užmokesčiui nepilnai panaudotos VšĮ "Investuok Lietuvoje" ir užsienio atstovų darbo užmokesčiui, nes pažangos priemonė, kurioje planuota atstovybių plėtra, patvirtinta tik rugpjūčio mėn., atstovybių plėtros veikla buvo vykdoma ne nuo metų pradžios, atstovai į užsienio rinkas buvo siunčiami rotaciniu principu, todėl kaštai buvo mažesni. </t>
  </si>
  <si>
    <t>Nepanaudota subsidijoms Ukrainos verslo subjektų įsteigtoms darbo vietoms Lietuvoje, nes nebuvo gauta tinkamų finansuoti paraiškų.</t>
  </si>
  <si>
    <t>Nepilnai panaudotos lėšos inovacijų, verslumo, eksporto skatinimui. Tai susiję su tuo, kad viešoji įstaiga Versli Lietuva buvo prijungta prie Lietuvos verslo paramos agentūros (toliau - LVPA) įsteigiant vieningą Inovacijų agentūrą. Dėl reorganizavimo, jo sąlygoto darbuotojų trūkumo veiklos nebuvo įgyvendintos pilna apimtimi, o 2022 m. veiklos ir lėšos joms įgyvendinti buvo planuotos dar 2021 m. kai nebuvo žinomi galutiniai sprendimai dėl  2022 m. vyksiančio reorganizavimo.</t>
  </si>
  <si>
    <t>Nepilnai panaudotos lėšos kitų įvairių prekių ir paslaugų įsigijimo išlaidoms dėl mažesnio nei planuota pirkimų poreikio.</t>
  </si>
  <si>
    <t>Prasidėjus karui Ukrainoje, kurį laiką buvo sustabdyta „Startup Visa“ programa, atitinkamai nevykdyti ir numatyti užsienio startuolių pritraukimui skirti viešinimo veiksmai bei priemonės.</t>
  </si>
  <si>
    <t>Lėšos nepanaudotos lietuviškos kilmės gaminių persertifikavimo išlaidoms dėl Rusijos Federacijos karinių veiksmų Ukrainoje nukentėjusioms Lietuvos apdirbamosios pramonės įmonėms iš dalies kompensuoti, nes buvo pateikta mažai paraiškų. Prasidėjusi energetinė krizė perorientavo ūkio subjektus, kurie priėmė sprendimą  pasinaudoti de minimis pagalba kompensuojant patirtus nuostolius dėl labai išaugusių energetinių kaštų.</t>
  </si>
  <si>
    <t xml:space="preserve">Įgyvendinant projektus kyla sunkumų dėl suplanuotų veiklų įgyvendinimo. Vėluojama dėl viešųjų pirkimų vykdymo sunkumų ar apskundimų, administracinių įgūdžių stokos, kintančių poreikių įgyvendinant veiklas. Taip pat mažesnėmis sąnaudomis įgyvendinamos veiklos, nereikalingų veiklų atsisakoma. </t>
  </si>
  <si>
    <t>Darbo užmokesčiui skirtų lėšų panaudota mažiau negu planuota dėl LVPA ir Mokslo, inovacijų ir technologijų agentūros (toliau - MITA), kurių išlaikymas finansuojamas ES techninės paramos ir bendrojo finansavimo lėšomis, reorganizacijos.</t>
  </si>
  <si>
    <t>Darbo užmokesčiui skirtų lėšų panaudota mažiau nei planuota dėl neužpildytų etatų (metų eigoje buvo įvykdyta MITA reorganizacija ir dalis darbuotojų nutraukė darbo sutartis).</t>
  </si>
  <si>
    <t>Sutaupyta lėšų organizuojant Programos bendradarbiavimo komiteto susitikimus.</t>
  </si>
  <si>
    <t>Pajamų įmokų surinkimas nesiekė planuotos surinkti sumos dėl mažesnio akredituotų įstaigų skaičiaus, mažesnių standartų pardavimų apimčių.</t>
  </si>
  <si>
    <t>Nepanaudotos PVM lėšos "Naujos kartos Lietuva" plano įgyvendinimui, nes užtruko parengiamieji darbai, vėlavo pažangos priemonių aprašų rengimas, PFSA rengimas ir kvietimų skelbimas.</t>
  </si>
  <si>
    <t xml:space="preserve">Lėšos nepilnai panaudotos Valstybės IT valdymo pertvarkos projektui, nes tik 2022-11-24 pasirašyta projekto finansavimo sutartis;
Lėšos nepanaudotos duomenų prieinamumo ir pakartotinio panaudojimo priemonės veikloms dėl užtrukusio pažangos priemonės aprašų ir PFSA derinimo vienas kvietimas dar nepaskelbtas, kitas buvo paskelbtas 2022 m. gruodžio mėn.;
Lėšos nepanaudotos technologinių sprendimų ir įrankių, leidžiančius saugiai ir patogiai naudotis paslaugomis, kūrimui, nes priemonės PFSA dar tik pradėti rengti dėl žmogiškųjų išteklių trūkumo. </t>
  </si>
  <si>
    <t>Darbo užmokesčiui skirtų lėšų panaudota mažiau nei planuota dėl neužimtų etatų, tarp jų ir vėliau nei planuota užimtų komercijos atašė pareigybių.</t>
  </si>
  <si>
    <t>Nepanaudota dalis lėšų IT prekių įsigijimui, darbdavių socialinei paramai.</t>
  </si>
  <si>
    <t xml:space="preserve">Išlaidoms nepanaudota dalis asignavimų, nes darbuotojams didelę dalį dirbant nuotoliniu būdu išleista mažiau skirtų asignavimų komunalinėms išlaidoms, taip pat darbuotojai kvalifikaciją kėlė FM centralizuotai organizuotuose mokymuose. </t>
  </si>
  <si>
    <t>Sutaupyta lėšų dvišalio bendradarbiavimo skatinimo iniciatyvoms.</t>
  </si>
  <si>
    <t>Pavaldžių biudžetinių įstaigų nepilnai panaudotos lėšos darbo užmokesčiui dėl darbuotojų kaitos.</t>
  </si>
  <si>
    <t>Dėl mažesnių kainų įsigyjant kvalifikacijos kėlimo paslaugas, informacinių technologijų prekes ir paslaugas, reprezentacines prekes ir paslaugas bei ilgalaikį materialųjį turtą.</t>
  </si>
  <si>
    <t>Dėl mažesnio lėšų poreikio medikamentams ir medicininėms prekėms bei paslaugoms, transporto ir turto nuomos paslaugoms, komandiruotėms, paprastojo remonto paslaugoms, kvalifikacijos kėlimui, reprezentacijai, darbdavių socialinei paramai, informacinių technologijų prekėms ir paslaugoms, komunalinėms paslaugoms ir kt.</t>
  </si>
  <si>
    <t>Dėl gautų ataskaitinio laikotarpio pabaigoje sąskaitų už ryšių ir komunalines paslaugas, turto nuomos ir paprastojo remonto paslaugas, kurios bus apmokėtos kito mėnesio pradžioje ir kt.</t>
  </si>
  <si>
    <t>Dėl užsitęsusių viešųjų pirkimų procedūrų įsigyjant kompiuterinės programinės įrangos licencijas, informacinių technologijų prekes ir paslaugas, kitas prekes ir paslaugas, ilgalaikį materialųjį turtą. ir kt.</t>
  </si>
  <si>
    <t>Dėl užsitęsusių dokumentacijos tvarkymo procedūrų įsigyjant kitą ilgalaikį materialųjį turtą.</t>
  </si>
  <si>
    <t>Dėl tiekėjų laiku nepristatytų prekių, skirtų elektroninės apsaugos sistemos įrengimui ir remontui.</t>
  </si>
  <si>
    <t>Dėl mažesnio lėšų poreikio kompiuterinės programinės įrangos ir programinės įrangos licencijų įsigijimo išlaidoms.</t>
  </si>
  <si>
    <t>Dėl mažesnių kainų įsigyjant aprangą ir patalynės skalbimo paslaugas.</t>
  </si>
  <si>
    <t>Dėl mažesnio lėšų poreikio informacinių technologijų prekėms ir paslaugoms, reprezentacijai bei kitoms prekėms ir paslaugoms.</t>
  </si>
  <si>
    <t>Dėl užsitęsusių viešųjų pirkimų procedūrų įsigyjant ryšių įrangą ir ryšių paslaugas, kompiuterinės techninės ir elektroninių ryšių įrangą, paprastojo remonto paslaugas bei ilgalaikį materialųjį turtą.</t>
  </si>
  <si>
    <t>Planuota pagal praėjusius metus, bet dirbant nuotoliniu sumažėjo nedarbingumo atvejų ir pirkimų poreikis.</t>
  </si>
  <si>
    <t>Sąskaitos už suteiktas paslaugas apmokamos po ataskaitinio laikotarpio pabaigos ir užsitęsusios viešųjų pirkimų teisinės ir administracinės procedūros.</t>
  </si>
  <si>
    <t>Biudžeto lėšos  nepilnai panaudotos dėl  to, kad  išaugus energetinių išteklių, žaliavų kainoms, dėl geopolitinių veiksnių bei situacijos darbo rinkoje 2022 m.  buvo stebimos mažesnės nei įprastai darbų įvykdymo apimtys bei neįvyko arba vėlavo dalis planuotų pirkimų. Nepanaudoti Šumsko PKP statybos valstybės investicijų projektui skirtas finansavimas, nes projekto neplanuojama vystyti. LTSA išmokėjo subsidijų tiek, kiek vežėjai parduoda transporto bilietų.</t>
  </si>
  <si>
    <t>Lėšos nepanaudotos dėl to, kad  buvo deklaruotos netinkamos išlaidos, todėl nebuvo priimta apmokėjimui pateikta mokėjimo paraiška.</t>
  </si>
  <si>
    <t>Lėšos nepanaudotos todėl, kad vėluoja trijų elektroninių sveikatos paslaugų diegimo projektų įgyvendinimas ir apmokėjimas, nes užsitęsus viešiesiems pirkimams tik 2022 m. pabaigoje pasirašytos paslaugų teikimo sutartys. Dalis projektų vykdytojų pratęsė informacinių sistemų modernizavimo sutartis, nes tiekėjai nespėja įgyvendinti jų laiku.</t>
  </si>
  <si>
    <t>Lėšos nepanaudotos dėl  Rail Baltica projektuose RB Rail AS vykdomo vėluojančio techninio projektavimo.</t>
  </si>
  <si>
    <t xml:space="preserve">Lėšos nepanaudotos dėl to, kad užsitęsus viešiesiems pirkimams tik 2022 m. pabaigoje pasirašytos paslaugų teikimo sutartys, dalis projektų vykdytojų pratęsė informacinių sistemų modernizavimo sutartis, nes tiekėjai nespėja įgyvendinti jų laiku. Lėšos nepanaudotos dėl to, kad  vykdant viešuosius pirkimus dėl pasiūlytų per didelių kainų projektų vykdytojams tenka nutraukti pirkimo procedūras ir pasitvirtinus didesnį projekto biudžetą skelbti iš naujo. </t>
  </si>
  <si>
    <t>Lėšos nebuvo pilnai panaudotos dėl geopolitinių  veiksnių įtakoje sutrikdytos pasaulinės tiekimo grandinės,  išaugusių statybinių medžiagų, energetinių išteklių ir žaliavų kainų, bei situacijos rinkoje, rangovai vėlavo įvykdyti dalį  2022 m. planuotus darbus.</t>
  </si>
  <si>
    <t>Lėšos nepanaudotos dėl to, kad dar neprasidėjo 2021-2027 m. ES struktūrinių fondų projektai.</t>
  </si>
  <si>
    <t xml:space="preserve">Lėšos nepanaudotos dėl elektromobilių įkrovimo stotelių tinklo nepakankamumo, asmenų nerimo dėl nepakankamo vienu pakrovimu nuvažiuojamo atstumo ilgio, ilgesni sustojimai tolimose kelionėse ir didesnė elektromobilio kaina, palyginti su vidaus degimo variklį turinčiais automobiliais, išaugusi elektros kaina,  įvairių teisės aktų kaitos juridiniai asmenys neskubėjo 2022 m. įsigyti elektromobilius.  </t>
  </si>
  <si>
    <t>Lėšos  panaudotos nepilnai dėl  tikslinamų dokumentų  vėlavimo.</t>
  </si>
  <si>
    <t>Valstybinei darbo inspekcijai prie Socialinės apsaugos ir darbo ministerijos prekes ir paslaugas įsigijus mažesnėmis nei planuota kainomis; taip pat rengiant nacionalinius socialiai atsakingų įmonių apdovanojimus dalis paslaugų įsigyta už mažesnes paslaugų pirkimų kainas.</t>
  </si>
  <si>
    <t>Energetikos institutas iš biudžetinės įstaigos buvo reorganizuotas į VšĮ, o lėšos buvo skirtos tik biudžetinėms įstaigoms.</t>
  </si>
  <si>
    <t>Dėl nepradėtų įgyvendinti pažeidžiamų asmenų grupių užimtumo didinimo projektų, nes, užsitęsus projektų finansavimo sąlygų aprašo, kitų dokumentų derinimui su Centrine projektų valdymo agentūra bei Finansų ministerija, 2022 metais nebuvo pasirašytos planuotos projektų sutartys ir neišmokėtos suplanuotos PVM lėšos.</t>
  </si>
  <si>
    <t xml:space="preserve">Dėl užsitęsio priemonės "Tobulinti kovos su nelegaliu ir nedeklaruotu darbu" veiklos "Fondo valdybos informacinės sistemos posistemių modernizavimas, skaidriai dirbančio asmens identifikavimo kodo ir jo identifikavimo priemonių parengimas" projektų finansavimo sąlygų aprašo parengimo dėl derinimo su CPVA ir Finansų ministerija. </t>
  </si>
  <si>
    <t>Dėl Europos socialinio fondo agentūros taupymo politikos.</t>
  </si>
  <si>
    <t>Dėl vykdytų tyrimų ir įsigytų konsultacijų socialinių išmokų srityje, atsižvelgiant į realų tokių paslaugų poreikį.</t>
  </si>
  <si>
    <t>Teikiant paramą labiausiai skurstantiems asmenims dėl mažesnio, nei planuota pirkimų poreikio.</t>
  </si>
  <si>
    <t>Teikiant paramą labiausiai skurstantiems asmenims dėl taupymo politikos.</t>
  </si>
  <si>
    <t>Dėl Europos pagalbos labiausiai skurstantiems asmenims fondo informacinės sistemos plėtros (vystymo) ir priežiūros paslaugų pirkimo perkėlimo į 2023 m., atliekant jį supaprastinto atviro konkurso būdu, ir dėl Europos socialinio fondo agentūros lėšų taupymo.</t>
  </si>
  <si>
    <t>Tobulinant minimalių pajamų apsaugos sistemą minimalių pajamų sistemos adekvatumo studijos parengimo paslaugos įsigytos už mažesnę nei planuota kainą.</t>
  </si>
  <si>
    <t>Likus nežymiam likučiui išmokėjus vienkartines išmokas pasiskiepijusiems pensininkams.</t>
  </si>
  <si>
    <t>Dėl karinių veiksmų iš Ukrainos pasitraukusių gavėjų skaičiaus, ne visi išmokų gavėjai kreipėsi dėl jiems paskirtos išmokos, dėl išmokų vaikams nesikreipė asmenys persideklaravę gyvenamąją vietą kitoje savivaldybėje; dėl mažesnio išmokų vaikams gavėjų skaičiaus, ne visi išmokų vaikams gavėjai kreipėsi dėl jiems paskirtos išmokos.</t>
  </si>
  <si>
    <t>Dėl Ginčų komisijos ir Neįgalumo ir nedarbingumo nustatymo tarnybos darbuotojų laikino nedarbingumo, darbuotojų, išėjusių vaiko priežiūros atostogų, neužimtų pareigybių. Dalis asignavimų nepanaudota darbo užmokesčio ir socialinio draudimo lėšoms mokėti.</t>
  </si>
  <si>
    <t>Įgyvendinant Nevyriausybinių organizacijų ir bendruomeninės veiklos stiprinimo priemones, dėl mažesnių nei planuota pirkimų kainų. Įgyvendinant NVO fondo veiklą galimybių studijos "Nevyriausybinių organizacijų situacijos Lietuvoje ir veiklos informacijos rinkimo bei analizavimo duomenų bazė" parengimo paslaugos pirkimas įvykdytas už mažesnę kainą, nei planuota. Teikiant paramą neįgaliųjų socialinei integracijai paslaugos nupirktos mažesnėmis kainomis.</t>
  </si>
  <si>
    <t>Dalis asignavimų nepanaudota, nes panaudos gavėjų, perdavusių savo būstą ar patalpas neatlygintinai naudotis panaudos pagrindais dėl karinių veiksmų iš Ukrainos pasitraukusiems gyventojams, baigėsi kompensacijos skyrimo laikotarpis ir dar nesikreipė dėl jo pratęsimo; dalis asmenų, kurie buvo apgyvendinti panaudos pagrindais suteiktuose būstuose, sudarė būsto nuomos sutartis.</t>
  </si>
  <si>
    <t>Plėtojant šeimoje ir bendruomenėje teikiamų paslaugų infrastruktūrą, pasikeitus teisinei bazei, pailgėjo techninių projektų ekspertizės laikas, projektų vykdytojai gavo daug pastabų - dėl to nusikėlė rangos darbų pirkimai, nevyko suplanuoti darbai. Pabrangus rangos darbams, daliai projektų vykdytojų neužteko turimo finansavimo, todėl darbai nebuvo įgyvendinami. Bendrojo finansavimo lėšos išmokamos tik kartu su ES lėšomis pagal sutartyse nustatytą intensyvumą. Integruojant socialinės rizikos ir socialinės atskirties asmenis į darbo rinką bei vykdant perėjimą nuo institucinės globos prie šeimoje ir bendruomenėje teikiamų paslaugų, lėšos buvo suplanuotos pagal pačių projektų vykdytojų pateiktas prognozes SFMIS, tačiau išmokėta lėšų tiek, kiek projektai deklaravo patirtų išlaidų pateiktuose mokėjimo prašymuose.</t>
  </si>
  <si>
    <t>Plėtojant socialinių paslaugų infrastruktūrą lėšos buvo suplanuotos pagal SFMIS pateiktas projektų vykdytojų prognozes, tačiau metams įpusėjus, priemonei buvo papildomai skirta 600 tūkst. eurų, bet projektai nedeklaravo tiek išlaidų, kiek buvo planavę.</t>
  </si>
  <si>
    <t>Plėtojant šeimoje ir bendruomenėje teikiamų paslaugų infrastruktūrą pasikeitus teisinei bazei, pailgėjo techninių projektų ekspertizės laikas, projektų vykdytojai gavo daug pastabų - dėl to nusikėlė rangos darbų pirkimai, nevyko suplanuoti darbai. Pabrangus rangos darbams, daliai projektų vykdytojų neužteko turimo finansavimo, todėl darbai nebuvo įgyvendinami. Lėšos savivaldybių socialinio būsto fondo plėtojimui, socialinės rizikos ir socialinės atskirties asmenų į darbo rinką integravimui buvo suplanuotos pagal projektų vykdytojų pateiktas prognozes SFMIS, tačiau projektų vykdytojai deklaravo mažiau išlaidų nei planavo.</t>
  </si>
  <si>
    <t>Dėl užsitęsusio tvariai nestacionarios ilgalaikės priežiūros sistemai sukurti skirtų projektų finansavimo sąlygų aprašo derinimo su Centrine projektų valdymo agentūra bei Finansų ministerija, projekto sutartis buvo pasirašyta tik metų pabaigoje, jokios veiklos nebuvo įgyvendintos.</t>
  </si>
  <si>
    <t>Dėl mažesnio nei planuota asmeninės pagalbos gavėjų poreikio gauti pagalbą; dėl aukštosiose mokyklose  užfiksuoto mažesnio besimokančių neįgaliųjų studentų skaičiaus ir mažesnio gavėjų poreikio gauti pagalbą;  įgyvendinant jaunimo politikai skirtas priemones dalis susitikimų vyko nuotoliniu būdu, dalis tarptautinių renginių nevyko numatytu mastu dėl kitos šalies pokyčių įstaigos viduje.</t>
  </si>
  <si>
    <t>Tik dėl 2022 m. viduryje pradėtų organizuoti kovos su nelegaliu ir nedeklaruotu darbu priemonės konkursų, neįvykusių 3 kartus dėl neatvykusių pretendentų arba pretendentams nesurinkus reikiamo balų skaičiaus.</t>
  </si>
  <si>
    <t>Dėl nepradėtų įgyvendinti pažeidžiamų asmenų grupių užimtumo didinimo projektų, nes, užsitęsus priemonės projektų finansavimo sąlygų aprašo, kitų dokumentų derinimui su Centrine projektų valdymo agentūra bei Finansų ministerija, 2022 metais nebuvo pasirašytos planuotos projektų sutartys ir neišmokėtos suplanuotos lėšos.</t>
  </si>
  <si>
    <t xml:space="preserve">Įgyvendinant NVO fondo veiklą dėl neįvykdytų dalies planuotų viešųjų pirkimų (Socialinės ekonomikos kuriamo indėlio į šalies bendrąjį vidaus produktą analizės paslaugų pirkimas ir Mokymų, skirtų asmenims tiesiogiai dirbantiems su savanoriais, jų kompetencijų stiprinimą  paslauga). Reaguojant į ekstremalią padėtį, pirkimai atidėti antrai metų pusei ir nebebuvo galimybių įtraukti šiuos pirkimus į viešųjų pirkimų planą. Suorganizavus pirkimus prekės ir paslaugos buvo įsigytos pigiau nei buvo numatyta. </t>
  </si>
  <si>
    <t>Sutartys dėl netinkamo PVM išmokėjimo buvo sudarytos su 19 šeimoje ir bendruomenėje teikiamų paslaugų infrastruktūros plėtojimo projektų vykdytojų, tačiau išmokėtos tik 11 projektų.</t>
  </si>
  <si>
    <t xml:space="preserve">Įgyvendinant Prieglobsčio, migracijos ir integracijos fondo programos priemones dviejų Užsieniečių integracijos grupės darbuotojų darbo užmokestis buvo mokėtas iš valstybės biudžeto lėšų, todėl liko nepanaudotas 2022 m. darbo užmokesčio fondas. Dėl šios priežasties atitinkamai mažiau  sumokėta socialinio draudimo įmokų. Taip pat darbuotojų susirgimų skaičius buvo mažesnis nei planuota, todėl darbdavio socialinės paramos lėšos panaudotos ne visos. </t>
  </si>
  <si>
    <t>Įgyvendinant Prieglobsčio, migracijos ir integracijos fondo programos priemones, Europos komisijai  pratęsus PMIF 2014-2020 m. programos laikotarpį iki 2023-12-31 d., buvo atsisakyta įsigyti nacionalinės programos vertinimo paslaugos pirkimo. Sutaupymai kitų prekių ir paslaugų  eilutėse susidarė dėl mažesnio nei planuota pirkimų  poreikio.</t>
  </si>
  <si>
    <t xml:space="preserve">Dėl Europos socialinio fondo agentūros tiekėjo užtęstų PADMIS programinės įrangos diegimo darbų ir su tuo susijusio dokumentacijos tvarkymo - nebuvo pilnai panaudotos  kompiuterinės programinės įrangos įsigijimui suplanuotos lėšos. </t>
  </si>
  <si>
    <t>Įgyvendinant Prieglobsčio, migracijos ir integracijos fondo programos priemones ir projektų lėšas skiriant dviem veikloms: Prieglobsčio migracijos ir integracijos fondo (PMIF) projektų įgyvendinimui bei migrantų perkėlimo veikloms vykdyti, projektų įgyvendinimo pradžioje ne visiems projektų vykdytojams buvo išmokėtos maksimalios avanso sumos, lėšos planuotos perkėlimo veikloms vykdyti  buvo naudojamos lėtai, nes perkėlimai nevyko tokiais kiekiais, kokie buvo numatyti planuojant lėšas.</t>
  </si>
  <si>
    <t>Sudarant sąlygas socialinės globos ir kitų įstaigų, teikiančių socialines paslaugas, veiklai, buvo mažesnis nei planuota pirkimų poreikis.</t>
  </si>
  <si>
    <t>Teikiant paramą šeimoms ir asmenims būstui įsigyti buvo mažiau surinkta pajamų įmokų nei buvo planuota.</t>
  </si>
  <si>
    <t>Įgyvendinant ilgalaikių COVID-19 pandemijos pasekmių asmens ir visuomenės psichikos sveikatai mažinimo veiksmų plano priemones dėl mažesnių, nei planuota pirkimų kainų.</t>
  </si>
  <si>
    <t>Įgyvendinant ilgalaikių COVID-19 pandemijos pasekmių asmens ir visuomenės psichikos sveikatai mažinimo veiksmų plano priemones dėl kitų priežasčių.</t>
  </si>
  <si>
    <t>Įgyvendinant socialinių paslaugų kokybės ir prieinamumo gerinimo, socialinės  paramos veiksmingumo kriziniais atvejais šeimoje didinimo priemonę, nebuvo patvirtintos Lietuvos Respublikos finansų ministerijos tvarkos, kuri reglamentuotų valstybės biudžeto pažangos lėšomis finansuojamų projektų administravimo procesą. Paaiškėjus, kad šios tvarkos 2022 m. nebus, lėšos laiku nebuvo paskirstytos ir įsisavintos; užtrukus teisės aktų derinimo procedūroms, laiku nebuvo parengti reikiami teisės aktai bei nebuvo laiku paskirstytos lėšos.</t>
  </si>
  <si>
    <t xml:space="preserve">Lėšos paslaugų centrų vaikams infrastruktūros plėtojimui buvo suplanuotos, atsižvelgus į projektų vykdytojų prognozes, tačiau dėl išaugusių statybų, rangos darbų kainų, projektai dėl lėšų trūkumo buvo priversti atmesti gautus pasiūlymus - neįvykdyti planuoti darbai, nedeklaruotos planuotos išlaidos. </t>
  </si>
  <si>
    <t>Teikiant kompleksines paslaugas šeimoms ir vaikams lėšos buvo suplanuotos, atsižvelgus į projektų vykdytojų prognozes, pateiktas SFMIS.</t>
  </si>
  <si>
    <t>Dėl nepradėtų įgyvendinti socialinių paslaugų kokybės ir prieinamumo gerinimo, socialinės  paramos veiksmingumo kriziniais atvejais šeimoje didinimo projektų, nes, užsitęsus priemonės projektų finansavimo sąlygų aprašo, kitų dokumentų derinimui su Centrine projektų valdymo agentūra bei Finansų ministerija, 2022 metais nebuvo pasirašytos planuotos projektų sutartys ir neišmokėtos suplanuotos lėšos.</t>
  </si>
  <si>
    <t>Įgyvendinant 2014-2021 m. Europos ekonominės erdvės finansinio mechanizmo Sveikatos apsaugos programą nebuvo priimti darbuotojai, visą laiką dirbsiantys su šia programa.</t>
  </si>
  <si>
    <t>Įgyvendinant 2014-2021 m. Europos ekonominės erdvės finansinio mechanizmo Sveikatos apsaugos programą neįvyko planuotos komandiruotės, nebuvo įsigytos planuotos prekės.</t>
  </si>
  <si>
    <t xml:space="preserve">Plėtojant paslaugų centrų vaikams infrastruktūrą lėšos buvo suplanuotos, atsižvelgus į projektų vykdytojų prognozes, tačiau dėl išaugusių statybų, rangos darbų kainų, projektai dėl lėšų trūkumo priversti atmesti gautus pasiūlymus - neįvykdyti planuoti darbai, nedeklaruotos planuotos išlaidos. </t>
  </si>
  <si>
    <t>Sudarant sąlygas kompleksinių paslaugų šeimoms ir vaikams teikimui lėšos buvo suplanuotos, atsižvelgus į projektų vykdytojų prognozes, pateiktas SFMIS, metų eigoje priemonei papildomai buvo skirta lėšų, tačiau projektų vykdytojai deklaravo mažiau išlaidų, nei planavo.</t>
  </si>
  <si>
    <t>Įgyvendinant 2014-2021 m. Europos ekonominės erdvės finansinio mechanizmo Sveikatos apsaugos programą, lėšas projektų įgyvendinimui planuoja CPVA, kuri remiasi pačių projektų pateiktomis įgyvendinimo prognozėmis, paskutinieji mokėjimo prašymai buvo pateikti, bet bus apmokėti 2023 m.</t>
  </si>
  <si>
    <t>Įgyvendinant priemones šeimos ir vaiko gerovei, konkursui buvo pateikta nedaug paraiškų, kurių bendra prašoma finansavimo suma buvo mažesnė nei bendra priemonei skirta suma.</t>
  </si>
  <si>
    <t>Ukrainiečių vaikų maitinimo išlaidos finansuotos iš specialių tikslinių dotacijų savivaldybių biudžetams; vaikų dienos centrai paraiškas dėl lėšų poreikio pateikė mažesnes nei buvo planuota.</t>
  </si>
  <si>
    <t xml:space="preserve">Dėl  Techninės pagalbos neįgaliesiems centro personalo kaitos ir laikino darbuotojų nedarbingumo.  </t>
  </si>
  <si>
    <t>Užtikrinant fizinės infrastruktūros prieinamumą neįgaliesiems dėl mažesnių, nei planuota pirkimų kainų.</t>
  </si>
  <si>
    <t>Dėl mažėjančio transporto išlaidų kompensacijos gavėjų skaičiaus ir dėl lengvųjų automobilių įsigijimo išlaidų kompensacijos skyrimo ir mokėjimo kartą per 6 metus, kuomet tiek asmenys, tiek šeimos, auginančios neįgalų vaiką, atsižvelgiant į savo finansines galimybes, pasirenka kuriais metais pasinaudoti teise gauti šią kompensaciją. Tiekėjai už atliktas paslaugas ir prekes PVM sąskaitas faktūras  pateikė  pasibaigus ataskaitiniam laikotarpiui. Dalis asignavimų nepanaudota, nes suplanuotoms veikloms vykdyti buvo panaudotos pažangos priemonės lėšos.</t>
  </si>
  <si>
    <t>Dėl Techninės pagalbos neįgaliesiems centro darbuotojų laikino nedarbingumo.</t>
  </si>
  <si>
    <t>Užtikrinant asmenų su negalia gyvenamosios aplinkos pritaikymą ir asmenų aprūpinimą techninės pagalbos priemonėmis, ataskaitinio laikotarpio pabaigoje nebuvo poreikio  kompensacijų neįgaliems fiziniams asmenims mokėjimui.</t>
  </si>
  <si>
    <t xml:space="preserve">Dėl metų eigoje iš Socialinės apsaugos ir darbo ministerijos išėjusių 2 darbuotojų, į kurių vietas nebuvo priimti nauji darbuotojai, dėl 1 negrįžusio iš vaiko priežiūros atostogų darbuotojo. </t>
  </si>
  <si>
    <t>Dėl mažesnių, nei planuota Socialinės apsaugos ir darbo ministerijos pirkimų kainų.</t>
  </si>
  <si>
    <t>Dėl mažesnio, nei planuota Socialinės apsaugos ir darbo ministerijos pirkimų (ryšio, kvalifikacijos kėlimo, komunalinių paslaugų, posėdžių ir renginių organizavimo) poreikio; dėl mažesnio ir pasikeitusio poreikio: atisakyta saugos sprendimų nesant saugos įgaliotinio,  į 2023 m. atidėtas ministerijos interneto svetainių vystymo ir priežiūros paslaugų įsigijimas, atsisakyta  robotizacijos paslaugų įsigijimo.</t>
  </si>
  <si>
    <t>Vykdant strateginės partnerystės su savivaldybėmis informacinės sistemos priežiūrą dėl užsitęsusių viešųjų pirkimų ir susijusių teisinių ir administracinių procedūrų, dėl kurių tik 2022 m. pabaigoje buvo įsigytos Vaiko teisių apsaugos ir įvaikinimo duomenų modulio Socialinės paramos šeimai informacinėje sistemoje sukūrimo paslaugos ir 2022 m. nespėta suteikti paslaugų. Nepratęsus SPIS paslaugų sutarties su UAB "Nevda" ir vykstant ikiteisminiam ginčui, visas prioritetas buvo SPIS stabilaus veikimo užtikrinimui, todėl buvo keičiami prioritetai. Nepaskelbta nauja didelės apimties priežiūros bei vystymo paslaugų sutartis, todėl nebuvo panaudotos vystymui numatytos lėšos. 2022 m. planuota įsigyti Sybase licencijas, kurios reikalingos siekiant užtikrinti Socialinės paramos šeimai informacinės sistemos (SPIS) nepertraukiamą veikimą, iki 2022 m. gruodžio mėnesio vykdyta Sybase licencijų poreikio analizė, po kurios nuspręsta licencijų nepirkti ir SPIS duomenų bazę modernizuoti einamuoju metu vykdomo ES lėšomis vykdomo projekto metu.</t>
  </si>
  <si>
    <t>Dėl Europos socialinio fondo agentūros finansavimo sutarties pasirašymo gegužės mėn. viduryje, darbuotojų įdarbinimo nuo 2022 m. birželio mėn., dėl metodinės ir ekspertinės pagalbos suteikimo pagal Socialinės apsaugos ir darbo ministerijos poreikius, dėl sąskaitų už suteiktas paslaugas apmokėjimo po ataskaitinio laikotarpio pabaigos. Dalis asignavimų nepanaudota dėl Europos socialinio fondo agentūros per vėlai, tik gruodžio mėn., gauto finansavimo. Dėl VĮ Turto banko išieškojimo iš skolininkų mažiau lėšų nei planuota, dėl neįvykusių dėl Covid-19 grėsmės seminarų. Mažiau lėšų buvo skirta komandiruotiems, dalis renginių vyko nuotoliu, mažiau dalyvauta projektuose, nei buvo planuota. Dalis suplanuotų susitikimų neįvyko dėl karo Ukrainoje,  dalis kitų susitikimu vyko nuotoliu ar buvo perkelti į 2023 m.</t>
  </si>
  <si>
    <t>Dėl Europos socialinio fondo agentūros personalo kaitos ir laikino nedarbingumo (dėl neužimtų pareigybių, darbuotojų laikino nedarbingumo, darbuotojų, išėjusių tikslinių atostogų).</t>
  </si>
  <si>
    <t>Nepanaudota Europos socialinio fondo agentūros dėl mažesnių, nei planuota pirkimų kainų.</t>
  </si>
  <si>
    <t>Nepanaudota dėl Europos socialinio fondo agentūros taupymo politikos.</t>
  </si>
  <si>
    <t>Nepanaudota Europos socialinio fondo agentūros dėl taupymo politikos, dėl vertinimo paslaugų pirkimo, atliekamo atviro konkurso būdu, perkėlimo į 2023 m.</t>
  </si>
  <si>
    <t>Dėl savivaldybėse užfiksuoto mažesnio neįgaliųjų, kuriems reikėjo pritaikyti būstus skaičiaus, dėl pateiktų netinkamai įformintų dokumentų kompensavimui už savarankiškai pritaikytus būstus, taip pat dėl laukiančių eilėse mirties atvejų.</t>
  </si>
  <si>
    <t>Dėl Europos socialinio fondo agentūros taupymo politikos, dėl vertinimo paslaugų pirkimo, atliekamo atviro konkurso būdu, perkėlimo į 2023 m.</t>
  </si>
  <si>
    <r>
      <t xml:space="preserve">  - vienišo asmens išmokos 2022 m. pradėtos skirti visiems senatvės pensijos amžių sukakusiems asmenims ir neįgaliesiems, 2022 metams planuojant gavėjų skaičių buvo vertinami Gyventojų registro ir Sodros registrų duomenys apie asmenis, kurie galimai įgytų teisę gauti šią išmoką, todėl tiek gavėjų, tiek ir lėšų planavimas galėjo būti tik preliminarus;                                                                                                                                                                   - išmokoms vaikams panaudota mažiau lėšų dėl mažesnio gavėjų skaičiaus, ne visi išmokų gavėjai kreipėsi dėl jiems paskirtos išmokos, nesikreipė asmenys persideklaravę gyvenamąją vietą kitoje savivaldybėje;                                                                                                                                                         - dėl mažesnio vidutinio valstybės lėšomis draudžiamų asmenų, išlaikomų vaikų, žalos atlyginimo gavėjų, naujų mokslininkų valstybinių pensijų gavėjų, valstybinės pensijos gavėjų skaičiaus;                                                                                                                                                                        - dėl vasaros sezono metu mažiau išmokėtų socialinių išmokų, nes išmokų gavėjai dirba nenuolatinius darbus; dėl mažesnio gavėjų skaičiaus, nes ne visi gavėjai atsiėmė jiems paskirtą socialinę pašalpą ar šildymo išlaidų kompensaciją;                                                                                                                                 -  dėl pakitusio faktiškai dirbančių kaupimo dalyvių skaičiaus ir (arba) savarankiškai dirbančių asmenų savo lėšomis mokamų įmokų mokėjimo dinamikos; dėl skatinamųjų įmokų į dalyvių sąskaitas pervedimo tik tada, kai jie dirba ir patys moka įmokas savo lėšomis, už laikotarpius, kai asmuo nedirba ir įmokų nemoka, skatinamosios įmokos nepervedamos, už savarankiškai dirbančius asmenis skatinamosios įmokos pervedamos tik tada, kai jie patys faktiškai sumoka socialinio draudimo įmokas (įskaitant papildomą asmens lėšomis mokamą įmokos dalį);                                                                                                                                                                                                                                                                                                                                                                                                                                                               - asmenys, turintys teisę į artistų kompensacinę išmoką, gali toliau dirbti pagal savo specialybę, kas riboja minėtosios išmokos mokėjimą. Tam tikra dalis gavėjų gali gauti kompensacijas ne nuolat, o tam tikrais laikotarpiais. Dalis gavėjų yra įgiję teisę į mažesnę socialinio draudimo pensiją ar kitą pensinio pobūdžio išmoką, tuomet mokama dalinė kompensacija – skirtumas tarp viso dydžio kompensacijos ir socialinio draudimo pensijos. Socialinio draudimo pensijos yra kasmet indeksuojamos, dėl to asmenys gauna vis mažesnę dalinę kompensaciją dėl socialinio draudimo pensijos didėjimo.                                                                                                </t>
    </r>
    <r>
      <rPr>
        <sz val="10"/>
        <color rgb="FFFF0000"/>
        <rFont val="Times New Roman"/>
        <family val="1"/>
        <charset val="186"/>
      </rPr>
      <t xml:space="preserve">                                                                                                                                                                                                                                                                                                                                                                                                                                                                                                                                                                                                                                                                                                                                                                                                                     </t>
    </r>
    <r>
      <rPr>
        <sz val="10"/>
        <rFont val="Times New Roman"/>
        <family val="1"/>
        <charset val="186"/>
      </rPr>
      <t xml:space="preserve">      </t>
    </r>
    <r>
      <rPr>
        <sz val="10"/>
        <color rgb="FFFF0000"/>
        <rFont val="Times New Roman"/>
        <family val="1"/>
        <charset val="186"/>
      </rPr>
      <t xml:space="preserve">                                                                                                                                                                                                                  </t>
    </r>
  </si>
  <si>
    <t>Dėl pasikeitusios geopolitinės situacijos ir karo Ukrainoje pabrango statybinės medžiagos, rangos darbai ir įranga, sulėtėjo statybos.
Dėl galimų rangos darbų vertės indeksavimo prie rangos darbų sutarčių vyko papildomų sutarčių pasirašymas, o kai kuriais atvejais buvo pereita prie teisminio bylinėjimosi. 
Pabrangus rangos darbams, projektų vykdytojams ėmė trūkti lėšų veikloms įgyvendinti, todėl buvo pradėta ieškoti papildomo finansavimo šaltinių – visa tai sąlygojo mažesnes nei 2022 m. buvo planuota finansavimo išmokas projektuose.</t>
  </si>
  <si>
    <t>Kitos priežastys (Dėl neįvykusių darbo konkursų).</t>
  </si>
  <si>
    <t>Netikslus planavimas (pvz.,  sąskaitos už suteiktas paslaugas apmokamos po ataskaitinio laikotarpio pabaigos).</t>
  </si>
  <si>
    <t>Dėl susiklosčiusios politinės situacijos Rusijos Federacijos Kaliningrado srityje ir Baltarusijos Respublikoje mokyklos negalėjo vykdyti numatytų projektų. Projektų vykdymui skirtos lėšos buvo grąžintos.</t>
  </si>
  <si>
    <t>Mokyklos grąžino lėšų už kvalifikacijos egzaminus.</t>
  </si>
  <si>
    <t>Savivaldybės grąžino nepanaudotas mokinių iš socialinės rizikos šeimų ugdymui, maitinimui ir pavėžėjimui skirtas lėšas dėl mažesnio mokinių skaičiaus.</t>
  </si>
  <si>
    <t>Mažesnės išlaidos mokesčių pervedimui.</t>
  </si>
  <si>
    <t>Apvalinimas (7 priemonių nereikšmingos sumos).</t>
  </si>
  <si>
    <t>Mažesnė, nei planuota pirkimo kaina.</t>
  </si>
  <si>
    <t>Mokyklos grąžino lėšų už mokymuose visą gyvenimą iniciatyvas dėl mažesnės kainos.</t>
  </si>
  <si>
    <t>Įstaigos reorganizacija.</t>
  </si>
  <si>
    <t>Nepanaudotos profesinio mokymo įstaigose darbo užmokesčiui skirtos lėšos, planuotos ukrainiečių ugdymui.</t>
  </si>
  <si>
    <t>Savivaldybių nepanaudotos lėšos iš LRV rezervo ukrainiečių ugdymui ir pavėžėjimui dėl mažesnio, nei planuota mokinių skaičiaus.</t>
  </si>
  <si>
    <t>Savivaldybių nepanaudotos lėšos iš LRV rezervo ukrainiečių mokymui.</t>
  </si>
  <si>
    <t>Mažesnė, nei planuota, pirkimų kaina. Sporto aikštyno rangos darbus pavyko nupirkti pigiau.</t>
  </si>
  <si>
    <t>Gauta mažiau pajamų nei planuota.</t>
  </si>
  <si>
    <t>Atlikta mažiau paslaugų negu planuota pagal sutartis. Atlikta mažiau nei planuota paslaugų užtikrinant veiksmingą dalyvavimą tarptautinių organizacijų švietimo mainų programose.</t>
  </si>
  <si>
    <t>Įstaigos reorganizacija (Mokslo ir enciklopedijų leidybos centras).</t>
  </si>
  <si>
    <t>Užsitęsusios viešųjų pirkimų ir susijusios teisinės ir administracinės procedūros (ES).</t>
  </si>
  <si>
    <t>Veiklų vykdymas perkeltas į 2023 metus.</t>
  </si>
  <si>
    <t>Liko nepanaudotos komunalinių paslaugų lėšos, nes Turto bankas laiku nepateikė PVM sąskaitų faktūrų.</t>
  </si>
  <si>
    <t>Vasaros sezono metu veikė tik viena vaikų poilsio stovykla "Raganė", nes poilsio stovykloje "Pasaka" iki sezono atidarymo nebuvo baigti statybos darbai finansuojami ES projekto lėšomis.</t>
  </si>
  <si>
    <t>I. Lietuvos Respublikos Vyriausioji rinkimų komisija</t>
  </si>
  <si>
    <t>II. Lietuvos Respublikos akademinės etikos ir procedūrų kontrolieriaus tarnyba</t>
  </si>
  <si>
    <t>III. Lietuvos radijo ir televizijos komisija</t>
  </si>
  <si>
    <t>IV. Lietuvos Respublikos Vyriausybės kanceliarija</t>
  </si>
  <si>
    <t>V. Valstybinė energetikos reguliavimo taryba</t>
  </si>
  <si>
    <t>VI. Lietuvos Respublikos valstybės saugumo departamentas</t>
  </si>
  <si>
    <t>VII. Lietuvos Respublikos specialiųjų tyrimų tarnyba</t>
  </si>
  <si>
    <t>VIII. Aplinkos ministerija</t>
  </si>
  <si>
    <t>IX. Ekonomikos ir inovacijų ministerija</t>
  </si>
  <si>
    <t>X. Energetikos ministerija</t>
  </si>
  <si>
    <t>XI. Finansų ministerija</t>
  </si>
  <si>
    <t>XII. Krašto apsaugos ministerija</t>
  </si>
  <si>
    <t>XIII. Kultūros ministerija</t>
  </si>
  <si>
    <t>XIV. Socialinės apsaugos ir darbo ministerija</t>
  </si>
  <si>
    <t>XV. Susisiekimo ministerija</t>
  </si>
  <si>
    <t>XVI. Sveikatos apsaugos ministerija</t>
  </si>
  <si>
    <t>XVII. Švietimo, mokslo ir sporto ministerija</t>
  </si>
  <si>
    <t>XVIII. Teisingumo ministerija</t>
  </si>
  <si>
    <t>XIX. Užsienio reikalų ministerija</t>
  </si>
  <si>
    <t>XX. Vidaus reikalų ministerija</t>
  </si>
  <si>
    <t>XXI. Žemės ūkio ministerija</t>
  </si>
  <si>
    <t>XXII. Valstybinė maisto ir veterinarijos tarnyba</t>
  </si>
  <si>
    <t>XXIII. Nacionalinė teismų administracija</t>
  </si>
  <si>
    <t>XXIV. Lietuvos Respublikos ryšių reguliavimo tarnyba</t>
  </si>
  <si>
    <t>XXV. Vilniaus universitetas</t>
  </si>
  <si>
    <t>Finansavimo šaltinio kodas</t>
  </si>
  <si>
    <t>Įvairiuose ekonominės išlaidų klasifikacijos straipsniuose likusi asignavimų ekonomija liko nepanaudota, sumos buvo mažesnės nei 0,1 tūkst. eurų. Taip pat dalis asignavimų liko nepanaudoti, nes buvo kompensuotos patirtos išlaidos.</t>
  </si>
  <si>
    <t>AM - Pažangos lėšos nebuvo panaudos, nes nebuvo spėta atlikti visų veikmsų, reikalingų apsaugos sutartims ar miško pirkimo-pardavimo sutartims sudaryti.
1) dalinės pažangos priemonės "Išsaugoti biologinę įvairovę" aprašas aplinkos ministro įsakymu Nr. D1-207 buvo patvirtintas tik metų viduryje (2022 m. birželio 27 d.);
2) po priemonės patvirtinimo buvo sudarytos sąlygos miško savininkams du mėnesius teikti pasiūlymus dėl apsaugos sutarčių sudraymo ar išpirkimo (buvo atrinkti 26 atrankos kriterijus atitinkantys miško sklypai);
3) teisės aktai įpareigoja prieš išperkant žemę atlikti individualų turto vertinimą. Šiai paslaugai atlikti priemonę įgyvendinanti institucija (Valstybinė saugomų teritorijų tarnyba) viešųjų pirkimų būdu įsigijo šias paslaugas, tačiau iki metų pabaigos turto vertinimo nebuvo spėta atlikti.</t>
  </si>
  <si>
    <t xml:space="preserve">APVA - netikslus planavimas priemonėje 05.6.1-APVA-V-020 „Užterštų teritorijų tvarkymas“ dėl pateiktų mokėjimų mažesnėmis sumomis nei buvo planuota.
</t>
  </si>
  <si>
    <t>APVA - mažesnė, nei planuota, pirkimų kaina priemonėje 05.3.1-APVA-V-011 "Vandens išteklių valdymas ir apsauga", kurioje įvykdžius numatytų projektų  visus suplanuotus pirkimus sutaupyta dalis lėšų.</t>
  </si>
  <si>
    <t>APVA - netikslus planavimas priemonėse: 05.3.2-APVA-V-013 "Geriamojo vandens tiekimo ir nuotekų tvarkymo ūkio gerinimas", 05.3.2-APVA-R-014 "Geriamojo vandens tiekimo ir nuotekų tvarkymo sistemų renovavimas ir plėtra, įmonių veiklos tobulinimas" dėl pateiktų mokėjimų mažesnėmis sumomis nei buvo planuota.</t>
  </si>
  <si>
    <t>APVA - užsitęsusios viešųjų pirkimų ir susijusios teisinės ir administracinės procedūros.</t>
  </si>
  <si>
    <t>189,2 tūkst. eurų - VšĮ Kauno miesto greitosios medicinos pagalbos stotis grąžino nepanaudotas tikslines lėšas, skirtas III - IV ketvirčiams VšĮ Kauno miesto greitosios medicinos pagalbos stočiai „Karštosios linijos 1808“ veiklos užtikrinimui. Nuo 2022 m. kovo mėn., esant nepaprastajai padėčiai visoje Lietuvoje Rusijai pradėjus karą prieš Ukrainą, „Karštoji linija 1808“ aktyviai dirba klausimais, susijusiais su karo pabėgėliais iš Ukrainos. Nepanaudotos lėšos dėl didelės darbuotojų kaitos, neužimtų  planuotų etatų skaičiaus.</t>
  </si>
  <si>
    <t>Grąžintos nepanaudotos/sutaupytos VĮ  Registrų centro veiklai užtikrinti skirtos lėšos. Sutaupytos lėšos, numatytos centro darbuotojų darbo užmokesčiui, dėl darbuotojų laikino nedarbingumo ir dėl mažiau nei planuota atliktų programavimo paslaugų.</t>
  </si>
  <si>
    <t>Dėl darbuotojų padidėjusio laikino nedarbingumo, personalos kaitos, neužimtų pareigybių nepanaudota dalis darbo užmokesčio ir soc. draudimo lėšų.</t>
  </si>
  <si>
    <t>Užtruko pažangos priemonės rengimo, derinimo ir įtvirtinimo procesai, kas sąlygoja vėlesnę projektų įgyvendinimo pradžią ir lėšų išmokėjimą.</t>
  </si>
  <si>
    <t>Pagal papriemonę "Valstybės reikmėms atliekami pieno tyrimai" liko nepanaudota 7,9 tūkst. eurų, nes lėšos pieno tyrimams planuojamos pagal numatomą atlikti pieno tyrimų skaičių, o apmokama pagal faktiškai atliktų pieno tyrimų skaičių.  Buvo planuota, kad faktiškai pieno gamintojų skaičius bus didesnis ir bus atlikta daugiau tyrimų.</t>
  </si>
  <si>
    <t>Dėl netikslaus planavimo buvo organizuota mažiau komandiruočių į užsienio šalis negu buvo planuota.</t>
  </si>
  <si>
    <r>
      <t>Darbo užmokesčiui skirtų lėšų panaudota mažiau nei planuota dėl neužpildytų etatų Informacinės visuomenės plėtros komitete (IVPK). 2022 m. vasario mėn. padidinus didžiausią leistiną pareigybių skaičių 9 pareigybėmis pradėtos vykdyti intensyvios naujų darbuotojų paieškos, tačiau susidurta su sunkumais ieškant tinkamos kvalifikacijos darbuotojų.</t>
    </r>
    <r>
      <rPr>
        <strike/>
        <sz val="10"/>
        <rFont val="Times New Roman"/>
        <family val="1"/>
        <charset val="186"/>
      </rPr>
      <t xml:space="preserve"> </t>
    </r>
  </si>
  <si>
    <t>Mažesnė, nei planuota, kompiuterinės techninės ir elektroninių ryšių įrangos įsigijimo pirkimų kaina.</t>
  </si>
  <si>
    <t>Metų eigoje, susidarius komunalinių paslaugų įsigijimo lėšų trūkumui, suma buvo padidinta. Metų pabaigoje dėl neprognozuojamų komunalinių paslaugų įsigijimo išlaidų liko nepanaudotų lėšų.</t>
  </si>
  <si>
    <t>CPVA. Dėl 2022 m. pradžioje tebegaliojusių COVID-19 apribojimų: neįvykus mokymams, pirkimams, komandiruotėms ir kitiems renginiams, taip pat daugumai darbuotojų dirbant nuotoliniu būdu.</t>
  </si>
  <si>
    <t xml:space="preserve">Nepanaudotos socialinio draudimo įmokos planuotos nuo darbuotojų, dirbančių pagal darbo sutartis, darbo užmokesčio. </t>
  </si>
  <si>
    <t xml:space="preserve">Nepanaudota 633,0 tūkst. eurų darbdavių socialinės paramos lėšų dėl  vėliau nei planuota užimtų komercijos atašė etatų ir 33,0 tūkst. eurų specialiųjų atašė darbdavių socialinės paramos lėšų. </t>
  </si>
  <si>
    <t>Nepanaudota nedidelė dalis priemonių administravimui susijusi su darbuotojų nuotoliniu darbu.</t>
  </si>
  <si>
    <t xml:space="preserve">Lėšos nepilnai panaudotos skrydžių skatinimui (120,0 tūkst. eurų) ir tikslinėms studentų stipendijoms (20,0 tūkst. eurų). </t>
  </si>
  <si>
    <t>2022 m. Finansavimo lėšos buvo gautos tik antrame metų pusmetyje – 2022 m. rugpjūčio 18 d. Tuomet Tarnyba turėjo parengti Finansavimo lėšų skyrimo ir naudojimo tvarkos aprašą (patvirtintas Tarnybos direktoriaus 2022-09-13 įsakymu Nr. V-105), pasirašyti trišales sutartis su savivaldybėmis bei susitarimo protokolą su Valstybine įmone Valstybinių miškų urėdija. Visa tai lėmė, kad projektų įgyvendinimui liko apie 2 mėnesius. Todėl didieji projektai – kuriems reikėjo projektavimo, atlikti kapitalinį remontą ar didesnės apimties darbus – liko dalinai arba visai neįgyvendinti. Darbų atlikimą taip pat sutrukdė oro sąlygos likusiu šaltuoju metų sezonu.</t>
  </si>
  <si>
    <t>Mažesnis, nei planuota, ryšių (0,2 tūst. eurų) ir kt. paslaugų (20,2 tūkst. eurų) Higienos instituto išlaidų faktinis poreikis vykdant Krizinių įvykių skambučių centro ir mobiliųjų psichologinių krizių įveikimo komandų veiklos organizavimą.</t>
  </si>
  <si>
    <t>Gauta mažiau negu planuota pajamų už mokamas paslaugas (Higienos institutas - 12,2 tūkst. eurų).</t>
  </si>
  <si>
    <t>Įgyvendinant priemonę „Įgyvendinti rezidentų praktinio mokymo modelį“ nepanaudota 104,8 tūkst. eurų, t.y. 0,3 proc. suplanuotų 2022 metų lėšų  dėl gydytojų rezidentų laikino nedarbingumo; išėjusių tikslinių atostogų. 
 Įgyvendinant Embriono donorystės veiksmų planą nepanaudota 0,6 tūkst. eurų, nes donuotus embrionus priimančių partnerių konsultavimui panaudota mažiau lėšų nei planuota.</t>
  </si>
  <si>
    <t>Nacionalinė visuomenės sveikatos priežiūros laboratorija įrangą (rūkymo mašiną ir modulį) įsigijo brangiau, nei planuota (planuota 259,0 tūkst. eurų). Oro kondicionavimo, drėkinimo ir vėdinimo sistemos rūkymo mašinai su montavimu įsigyti pritrūko lėšų. Laboratorija kreipėsi į ministeriją su prašymu skirti papildomai lėšų, tačiau jų negavo, todėl sistemos neįsigijo ir liko nepanaudotos projekto lėšos.</t>
  </si>
  <si>
    <t>Sutaupyta vykdant viešuosius pirkimus (VULSK MTT projekte ir Rentgenų programoje sutapyta perkant medicinos įrangą - 415,5 tūkst. eurų; kiti pirkimai - 0,4 tūkst.eurų).</t>
  </si>
  <si>
    <t xml:space="preserve">Gauta mažiau negu planuota pajamų už mokamas paslaugas (Valstybinė teismo psichiatrijos tarnyba prie SAM - 60,7 tūkst. eurų, Higienos institutas - 158,0 tūkst. eurų, Valstybinė teismo medicinos tarnyba - 125,0 tūkst. eurų). </t>
  </si>
  <si>
    <t>Gautos ir nepanaudotos pajamos už mokamas paslaugas bus panaudotos ateinančiais laikotarpiais (Valstybinė teismo psichiatrijos tarnyba prie SAM - 26,6 tūkst. eurų).</t>
  </si>
  <si>
    <t xml:space="preserve">Buvo mažesnis, nei planuota, pirkimų poreikis: 2.2.1.1.1.02 išlaidų straipsnio nepanaudota 2,8 tūkst. eurų, nes mažiau darduotojų skiepijosi; 2.2.1.1.1.05 išlaidų straipsnio nepanaudota 5,0 tūkst. eurų, nes priimtas sprendimas nepirkti belaidžio ryšio įrengimo ministerijos administracinėse patalpose paslaugų; 2.2.1.1.1.15 išlaidų straipsnio nepanaudota 2,8 tūkst. eurų, nes nebuvo remonto paslaugų įsigijimo poreikio; 2.2.1.1.1.16 išlaidų straipsnio nepanaudota 5,3 tūkst. eurų, nes mažiau darbuotojų vyko į mokymus nei planuota; 2.2.1.1.1.20 išlaidų straipsnio nepanaudota 39,1 tūkst. eurų, nes 2022 m. IV ketv. buvo mažesnės komunalinių paslaugų išlaidos nei tikėtasi, iš VĮ Turto banko negauta sąskaita už lapkričio mėn. šilumos ir elektros paslaugas; 2.2.1.1.1.30 išlaidų straipsnio nepanaudota 245,9 tūkst. eurų, nes ministerija neturėjo didesnio pirkimų poreikio; 2.7.3.1.1.01 išlaidų straipsnio nepanaudota 8,2 tūkst. eurų, nes buvo mažesnis išeitinių išmokų ir nuo jų apskaičiuotų socialinio draudimo įmokų poreikis. </t>
  </si>
  <si>
    <t xml:space="preserve">Netikslus planavimas: 2.2.1.1.1.11 išlaidų straipsnio nepanaudota 47,3 tūkst. eurų, nes ministerijos išlaidos, susijusios su vykimu į Ukrainą teikti humanitarinę pagalbą, buvo kompensuotos Lietuvos Respublikos Vyriausybės rezervo lėšomis; 2.2.1.1.1.14 išlaidų straipsnio nepanaudota 3,4 tūkst. eurų, nes patalpų nuomos išlaidos buvo apmokėtos valstybės biudžeto lėšomis; 2.2.1.1.1.21 išlaidų straipsnio nepanaudota 59,3 tūkst. eurų, nes programinės įrangos licencijų nuomos išlaidos buvo apmokėtos valstybės biudžeto lėšomis; 2.2.1.1.1.22 išlaidų straipsnio nepanaudota 17,8 tūkst. eurų, nes renginių organizavimo išlaidos buvo apmokėtos valstybės biudžeto lėšomis. </t>
  </si>
  <si>
    <t>Mažesnį nei buvo planuota asignavimų panaudojimą lėmė metų pabaigoje priemonių vykdytojų grąžintos nepanaudotos lėšos. Iš jų 40,0 tūkst. eurų Valstybinio studijų fondo priemonei, skirtai finansuoti studijas doktorantams užsienio universitetuose, prašymus pateikę asmenys neprašė skirti maksimalios paramos.</t>
  </si>
  <si>
    <t>Mažesnis, nei planuota, pirkimų poreikis. Taip pat pavaldžios mokyklos mažiau išmokėjo išeitinių pedagogams (25,38 tūkst. eurų).</t>
  </si>
  <si>
    <t xml:space="preserve">Dėl per trumpo laiko tarpo visoms suplanuotoms veikloms įgyvendinti panaudota tik dalis skirtų lėšų (informacinei kampanijai pasirengti ir renginiui organizuoti) (11,2 tūkst. eurų). </t>
  </si>
  <si>
    <t>Savivaldybių nepanaudotos lėšos iš LRV rezervo ukrainiečiams (8,5 tūkst. eurų).</t>
  </si>
  <si>
    <t>ES kompensuotos komandiruočių išlaidos (61,7 tūkst. eurų).</t>
  </si>
  <si>
    <t>Liko pepanaudotas (DU - 1,1 tūkst. eurų ir Sodra 0,7 tūkst. eurų), nes šių lėšų nepakako išmpkėti darbo užmokesčiui.</t>
  </si>
  <si>
    <t>10,2 tūkst. eurų darbo užmokesčio ir 0,3 tūkst. eurų socialinio draudimo įmokų lėšų nepanaudota dėl mažiau dirbtų valandų švenčių ir poilsio dienomis, nakties metu, pasyvaus budėjimo režimu,  kelionėje būto laiko komandiruočių metu; dėl darbuotojų laikino nedarbingumo, tikslinių atostogų, dėl darbuotojo laikino perkėlimo į kitą įstaigą.</t>
  </si>
  <si>
    <t>143,8 tūkst. eurų komunalinių paslaugų įsigijimo išlaidoms skirtų lėšų nepanaudota dėl neprognozuojamai svyruojančių energijos išteklių kainų; 6,4 tūkst. eurų prekių ir paslaugų įsigijimui skirtų lėšų nepanaudota dėl mažesnio nei planuota pirkimų poreikio, dėl viešųjų pirkimų metu pasiūlytų mažesnių kainų.</t>
  </si>
  <si>
    <t>1. 3.3.1. 3</t>
  </si>
  <si>
    <t>1.1.1.1. 2</t>
  </si>
  <si>
    <t>Asignavimai liko nepanaudoti (2.780,0 tūkst. eurų), nes pirkimo metu buvo gautas pasiūlymas, kuris viršijo pirkimui skirtą sumą ir pirkimas buvo nutrauktas. Taip pat įvairiuose ekonominės išlaidų klasifikacijos straipsniuose likusi asignavimų ekonomija liko nepanaudota, sumos buvo mažesnės nei 0,1 tūkst. eurų.</t>
  </si>
  <si>
    <t xml:space="preserve">130,0 tūkst. eurų dėl personalo kaitos (neužimtų pareigybių), darbuotojų laikino nedarbingumo, darbuotojų, išėjusių tikslinių atostogų. 85,8 tūkst. eurų lėšos tarpinstitucinio bendradarbiavimo koordinatorių darbo užmokesčiui nepanaudotos dėl darbuotojų ligos, išėjimo iš darbo ir darbuotojų nebuvimo, pasikeitus darbuotojams, pradėjus dirbti naujiems darbuotojams, buvo mokami mažesni priedai (52,0 tūkst. eurų), savivaldybės grąžino nepanaudotas dotacijos lėšas darbo užmokesčiui dėl ligos ir kt. (22,0 tūkst. eurų). </t>
  </si>
  <si>
    <t>Kelis kartus kartotos viešųjų pirkimų procedūros, nes buvo gauti pasiūlymai su per aukšta kaina (369,8 tūkst. eurų). Užsitęsusios viešųjų pirkimų ir susijusios teisinės ir administracinės procedūros (35,1 tūkst. eurų).</t>
  </si>
  <si>
    <t>Pasikeitus neformaliojo vaikų švietimui (NVŠ) tikslinių lėšų skyrimo teisiniam reglamentavimui, NVŠ teikėjai savivaldybėms laiku nepateikė elektroninių paraiškų NVŠ programų akreditavimui ir finansavimui,  todėl savivaldybės negalėjo jiems skirti finansavimo ir sugrąžino lėšas į biudžetą (1.482,1 tūkst. eurų). Kitos šalies vėlavimas vykdyti įsipareigojimus (36,2 tūkst. eurų).</t>
  </si>
  <si>
    <t>Mažesnį nei buvo planuota asignavimų panaudojimą lėmė metų pabaigoje priemonių vykdytojų grąžintos 488,7 tūkst. eurų nepanaudotos lėšos, paskirta mažiau stipendijų nei planuota, neįdarbintas dėstytojas baltistikos centre. Grąžintos lėšos tinklo  stiprinimo iniciatyvoms skatinti 464,9 tūkst. eurų ir mokytojų skaičiaus optimizavimui 293,3 tūkst. eurų.</t>
  </si>
  <si>
    <t>Grąžintos projektams, pagal kuriuos skatintos ir remtos formaliojo ir neformaliojo ugdymo įstaigų užsienyje lituanistinio švietimo veiklos, nepanaudotos lėšos (5,4 tūkst. eurų); Grąžintos projektams, siekiant užtikrinti lituanistinio švietimo plėtrą Lenkijoje ir kitose šalyse, nepanaudotos lėšos (36,1 tūkst. eurų).</t>
  </si>
  <si>
    <t>Savivaldybės grąžino 2.623,2 tūkst. eurų mokymo lėšų ir 558,0 tūkst. eurų regioninių mokyklų ūkio lėšų, nespėjus Tarybose perskirstyti.</t>
  </si>
  <si>
    <t>Savivaldybių nepanaudotos valstybės vardu pasiskolintos lėšos ukrainiečių ugdymui ir pavėžėjimui dėl mažesnio, nei planuota mokinių skaičiaus (1.595,2 tūkst. eurų); Savivaldybių nepanaudotos valstybės vardu pasiskolintos lėšos pedagogų asociacijų projektams, skirtiems vaikų lietuvių kalbos įgūdžiams ugdyti (4,8 tūkst. eurų); Savivaldybių nepanaudotos valstybės vardu pasiskolintos lėšos suaugusiųjų ukrainiečių lietuvių kalbos mokymui (311,4 tūkst. eurų); Savivaldybių nepanaudotos valstybės vardu pasiskolintos lėšos ukrainiečių kalbos, pilietiškumo ugdymui ir vaikų vasaros stovyklų veikloms (16,4 tūkst. eurų).</t>
  </si>
  <si>
    <t>Prasidėjus karui Ukrainoje sustabdytas sutarties vykdymas (59,2 tūkst. eurų). Įstaigos uždirbo mažiau pajamų nei planavo (56,8 tūkst. eurų).</t>
  </si>
  <si>
    <t>255,6 tūkst. eurų nepanaudotos lėšos aukštam sporto meistriškumui dėl šių priežasčių: neteisėtai ar nepilnai panaudotos lėšos, negalimas tikslus apskaičiavimas sportininkų pasiekimų rezultatų ir jų bei trenerių skatinimo dydis ir šalių agresorių įtaka sporto varžybų rengimui (neįvyko varžybos, buvo perkeltos arba nedalyvauta dėl politinių sumetimų siekiant nesivaržyti su šalių agresorių sportininkais). 671,2 tūkst. eurų VšĮ Centrinė projektų valdymo agentūra, administruojanti Sporto rėmimo fondo lėšomis finansuojamus projektus, nepanaudojo šios lėšų sumos dėl COVID-19 sukeltos pandemijos ir taikytų jos suvaldymo priemonių, bei prasidėjusios plataus masto Rusijos invazijos į Ukrainą, kas turėjo didelę įtaką projektų vykdytojams vykdyti viešuosius pirkimus, jų procedūros užsitęsė arba neįvyko, vykdyti numatytas projekto veiklas, kurios buvo nukeltos į kitus biudžetinius metus. Todėl ši planuotų lėšų dalis buvo nepanaudota.</t>
  </si>
  <si>
    <t>Liko nepanaudotas (DU - 0,8 tūkst. eurų ir Sodra 0,3 tūkst. eurų), nes šių lėšų nepakako išmokėti darbo užmokesčiui.</t>
  </si>
  <si>
    <t>Didžiausia dalis skirtų asignavimų - 1.123,0 tūkst. eurų nepanaudota  pagal naują paramos priemonę "Užtikrinti trumpųjų maisto grandinių plėtrą", nes tikėtasi didesnio pareiškėjų aktyvumo, bet prognozės nepasitvirtino ir  surinktas nedidelis kiekis paraiškų. Taip pat gavus mažesnį kiekį pažymų/paraiškų paramai gyvulininkystės sektoriui - 323,4 tūkst. eurų, bei dėl netinkamų kompensuoti išlaidų, paramos gavėjų neatitikties reikalavimams pagal kitas paramos priemones.</t>
  </si>
  <si>
    <t>Netikslus lėšų planavimas, įvyko todėl, kad paslaugų teikėjų teikiamos sąskaitos buvo teikiamos  netikslios ir koreguotinos.  Nepanaudota -  38,5 tūkst. eurų.</t>
  </si>
  <si>
    <t>Pateiktos nurodymo pažymos BAS, nebuvo apmokėtos. Nacionalinio bendrųjų funkcijų centro paaiškinimas dėl neapmokėtų sąskaitų už 2022 m. "Darbuotoja kuri buvo atsakinga už sąskaitų vedimą,  nesuvedė minėtų sąskaitų ir  neperdavė pilnos informacijos apmokėjimui.</t>
  </si>
  <si>
    <t>4,0 tūkst. eurų grąžinimas stipendijos (studijų nutraukimas).</t>
  </si>
  <si>
    <t>Pasirašytoje sutartyje su Lietuvos transporto saugos administracija (SUTARTIS 2022-03-29, 8P-22-49) numatytos lėšos 55,0 tūkst. eurų. Pagal sutartį dalis lėšų skirta išlaidoms, dalis tiesioginėms darbuotojų darbo sąnaudoms atlyginti. Kadangi šiai funkcijai atlikti nebuvo skirtas papildomas etatas, todėl jos atlikimas dengtas iš vidinių resursų. Atlygis paskirstytas proporcingai pagal tai kiek darbo laiko sugaišta atliekant vertinimą ir su juo susijusius darbus. Dalis lėšų buvo grąžintos pagal sutarties 6.7 punktą (tikslios sumos 953,7 eurų dalis DU).</t>
  </si>
  <si>
    <t>Pasirašytoje sutartyje su Lietuvos transporto saugos administracija (SUTARTIS 2022-03-29, 8P-22-49) numatytos lėšos 55,0 tūkst. eurų. Pagal sutartį dalis lėšų skirta išlaidoms, dalis tiesioginėms darbuotojų darbo sąnaudoms atlyginti. Lėšos skirtos išlaidoms nebuvo panaudotos, todėl dalis lėšų buvo grąžintos pagal sutarties 6.7 punktą (tikslios sumos 29,9 tūkst. eurų išlaidos).</t>
  </si>
  <si>
    <t xml:space="preserve"> Nepanaudota 14.128,6 eurų suma susidaro iš šešių savivaldybių iš kurių Palangos miestas nepanaudojo 6.894,6 eurų, dėl neaiškių elektros tiekimo kainų pokyčių, dėl kurių buvo planuojamos didesnės elektros išlaidos iki metų pabaigos, tačiau pasitaikius palankiems hidrologiniams metams ši suma liko nepanaudota. Kazlų rūdos savivaldybė gražino 7.117,3 eurų, dėl darbų rangovo netekties. Metams baigiantis darbų rangomas (įmonės savininkas) mirė ir įmonė nebuvo perimta ar kaip kitaip valdoma kitų asmenų (suplanuoti kitų darbų nebebuvo laiko), ko pasekoje liko neatlikti darbai. Kitos 116,6 eurų lėšos  iš likusių 4 savivaldybių gražintos dėl viešųjų pirkimų konkurso metų pasiūlytų mažesnių darbų kainų lyginant su skaičiuojamąją.</t>
  </si>
  <si>
    <t>PVM poreikis buvo mažesnis nei sąmatoje numatyti asignavimai dėl nepateiktų mokėjimo prašymų planuotai sumai pagal maisto produktų skatinimo priemones (suma: 95,9 tūkst. eurų). Pagal Paramą bitininkystės sektoriui nepanaudotos planuotos PVM lėšos, nes didelė dalis paramos gavėjų pirko įrangą iš pardavėjų, kuriems nekompensuojamas PVM (suma: 89,1 tūkst. eurų).</t>
  </si>
  <si>
    <t>Dėl mažiau negu planuota nupirkto ilgalaikio turto ir mažesnio lėšų poreikio informacinių technologijų prekėms ir paslaugoms įsigyti.</t>
  </si>
  <si>
    <t>Suplanuotoms ryšių, transporto, komandiruočių, materialiojo turto paprastojo remonto, kvalifikacijos kėlimo, komunalinių paslaugų įsigijimo, kitų prekių ir paslaugų įsigijimo išlaidoms ir darbdavio socialinei paramai pinigais pakako mažesnės pinigų sumos.</t>
  </si>
  <si>
    <t>Asignavimai nepanaudoti, nes kitos šalies iniciatyva buvo nutrauktos pasirašytos valstybės biudžeto lėšų naudojimo sutartys dėl istorinės atminties projektų įgyvendinimo.</t>
  </si>
  <si>
    <t xml:space="preserve">APVA - mažesnė, nei planuota, pirkimų kaina, nes dalies paraiškų, tinkamų finansuoti išlaidų suma, pripažinta mažesnė nei buvo prašoma paraiškose, todėl buvo išmokėta galima maksimali suma 2022 m. (82,0 tūkst. eurų). </t>
  </si>
  <si>
    <t>APVA - netikslus planavimas priemonėse: 
- 04.3.1-APVA-V-003 "Daugiabučių namų ir savivaldybių viešųjų pastatų modernizavimo skatinimas", nes faktinis lėšų poreikis buvo mažesnis nei planuotas;
- 04.3.1-APVA-V-023 "Daugiabučių namų modernizavimo techninė parama", išlaidos deklaruotos metų pabaigoje, todėl apmokėjimas persikėlė į 2023 m. sausio mėn.</t>
  </si>
  <si>
    <t>AM užtruko pirkimai visuose projektuose. Projekto vykdytojai ilgai rengė pirkimo dokumentus ir vėlavo juos suderinti su CPVA, todėl vėlavo projektų veiklos  bei deklaravimas/atsiskaitymas už veiklas.</t>
  </si>
  <si>
    <t>APVA - Pagrindinė lėšų nepanaudojimo priežastis  - netikslus planavimas, kurį įtakojo užsitęsusios teisinės procedūros (vėlesniam laikotarpiui perkeliant žemių išpirkimus). Taip pat dėl  projekto partnerių lėšų sutaupymų už 2020-2021 m., dėl  šalyje paskelbto Covid-19 karantino ir jo ribojimų (nukeltos veiklos, neįvykę renginiai ir pan.). 2022 m. gautas projekto ES lėšų mokėjimas iš EK, todėl šiai priemonei suplanuotų kitų bendrai finansuojamų projektų ES ir kitų tarptautinės finansinės paramos  lėšų neprireikė.</t>
  </si>
  <si>
    <t>AM - užtruko pirkimai visuose projektuose. Projekto vykdytojai ilgai rengė pirkimo dokumentus ir vėlavo juos suderinti su CPVA, todėl vėlavo projektų veiklos  bei deklaravimas/atsiskaitymas už veiklas.</t>
  </si>
  <si>
    <t xml:space="preserve">Užsitęsusios viešųjų pirkimų procedūros. Paaiškėjo, kad suplanuota suma buvo per maža, todėl planuoti darbai nusikėlė į 2023 m. </t>
  </si>
  <si>
    <t xml:space="preserve"> - įgyvendinant ESF projektus į profesinius mokymus nusiųsta mažiau asmenų negu planuota, mokėjimai už 2022 m. projekto veiklose pradėjusius dalyvauti asmenis, kurie jų nebaigė 2022 m., persikėlė į 2023 m., 2022 m. nebuvo skelbiama savarankiško užimtumo rėmimo priemonės projektų atranka;- teikiant paramą pradedantiems verslą, ypatingą dėmesį skiriant su sunkumais darbo rinkoje susiduriantiems asmenims, faktinis lėšų panaudojimas priklauso nuo to, kiek išlaidų patyrė projektų vykdytojai: kiek darbuotojų dirbo įmonėse, turinčiose teisę į paramą ir kokį darbo užmokestį jie gavo;- įgyvendinant Užimtumo tarnybos projektą „Jaunimo socialinių kompetencijų didinimas“ nepavyko rasti ir įdarbinti visų etatų psichologų, teisininkų bei karjeros konsultantų, kurie vykdytų projekto veiklas. Dėl užsiėmimų organizavimo nuotoliniu būdu nebuvo patiriamos projekto darbuotojų ir dalyvių kelionės išlaidos, nebuvo organizuojamos dalyvių kavos pertraukėlės, profesiniame mokyme ir įdarbinime subsidijuojant pradėjo dalyvauti mažiau asmenų nei planuota; -  profesinės reabilitacijos programoje dalyvavo mažiau neįgalių asmenų negu planuota. </t>
  </si>
  <si>
    <t>- atvyko mažiau nelydimų nepilnamečių užsieniečių nei buvo planuota;- teikiant paramą šeimoms ar asmenims būstui išsinuomoti dėl metų eigoje nutrauktų nuomotojo arba nuomininko būsto nuomos sutarčių; sudarytos būsto nuomos sutartys nebuvo registruotos Lietuvos Respublikos nekilnojamojo turto registre, todėl pagal teisės aktus asmenims (šeimoms) nebuvo pagrindo mokėti būsto nuomos mokesčio dalies kompensacijas;                                                                                                                                                                                                                                   - jaunos šeimos, kurioms nustatyta teisė į finansinę paskatą, nespėjo sudaryti sutarčių su kredito davėjais dėl būsto kredito suteikimo;                                                                                                                                                        - asmenys (šeimos), kuriems buvo nustatyta teisė į paramą būstui įsigyti, iki metų pabaigos su kreditų davėjais nespėjo sudaryti sutarčių dėl valstybės iš dalies kompensuojamų kreditų suteikimo; - įgyvendinant NVO veiklą projektus administruojanti institucija ESFA panaudojo tik dalį planuoto biudžeto. Konkursų įgyvendinimas prasidėjo kiek vėliau nei planuota, taip pat veiklos įgyvendintos efektyviau (su mažesniais resursais) nei planuota;                                                                                                                                                                                                                                     - savivaldybėms, kurios buvo pateikusios paraiškas dėl kompensacijų rinkoje nuomojamo būsto nuomos mokesčio daliai, aprūpinant asmenis ir šeimas socialiniu būstu skyrimo, dėl mažos būsto nuomos pasiūlos nepavyko išsinuomoti būstų rinkoje;                                                                                                                                                                                                                                     - dėl įstaigose gyvenančių be tėvų globos likusių vaikų skaičiaus sumažėjimo;                                                                                                                                                                                                                                                             - įgyvendinant Politinių kalinių ir tremtinių bei jų šeimų narių sugrįžimo į Lietuvą veiksmų planą, dėl lėšų pašalpoms mokėti per 2022 m. panaudojimo pagal faktinį poreikį ir gautus prašymus, Vilniaus lietuvių namams lėšos pervestos pagal pateiktus prašymus;                                                                                                                                                                                                                                     - pagal NVO institucinio stiprinimo konkursų nuostatų reikalavimus, projektai, kuriems neužteko konkursui vykdyti numatytų valstybės biudžeto lėšų, įtraukiami į rezervinių projektų sąrašą. Nepanaudotos 3 konkursų lėšos, kurios buvo nebepakankamos pirmajam rezervinių projektų sąraše esančiam projektui finansuoti.</t>
  </si>
  <si>
    <t xml:space="preserve">- teikiant socialinę paramą mokiniams teisę gauti nemokamus pietus nevertinant pajamų nepasinaudojo dalis 0-2 klasių mokinių; mokinių nemokamas maitinimas buvo teikiamas mažesnį dienų skaičių nei planuota; vasaros poilsio stovyklas organizavo mažiau savivaldybių nei planavo; nemokamam maitinimui skiriamų lėšų dydį (dėl BSI dydžio padidinimo iki 46,0 eurų) padidino ne visos savivaldybės; paramą mokinio reikmenims įsigyti gavo mažiau mokinių nei buvo suplanuota;                                                                                                                                                                                                                                                                                  - dėl sumažėjusio laidojimo pašalpos gavėjų skaičiaus;                                                                                                                                                                                                                                     - įgyvendinti priemones šeimos ir vaiko gerovei konkursui buvo pateikta daugiau paraiškų, nei buvo finansuota, tačiau mažiausia galima skirti valstybės biudžeto lėšų suma vienam projektui pagal projektų konkurso nuostatus buvo didesnė nei susidaręs likutis.                                                                                                                                                                                                                                 </t>
  </si>
  <si>
    <t xml:space="preserve">- daliai panaudos gavėjų baigėsi kompensacijų fiziniams ir juridiniams asmenims, perdavusiems savo būstą ar patalpas neatlygintinai naudotis panaudos pagrindais dėl karinių veiksmų iš Ukrainos pasitraukusiems gyventojams, skyrimo laikotarpis ir jie nesikreipė dėl jo pratęsimo, dalis asmenų, kurie buvo apgyvendinti panaudos pagrindais suteiktuose būstuose, sudarė būsto nuomos sutartis;                                                                                                                                                                                                                                    - atvyko mažiau nelydimų nepilnamečių užsieniečių nei buvo planuota; - atvyko mažiau užsieniečių paslaugų gavėjų, nei buvo planuota.                                                        </t>
  </si>
  <si>
    <t xml:space="preserve">Mažesnis nei planuota prekių ir paslaugų išlaidų faktinis poreikis, sutaupyti asignavimai bus panaudoti įstaigos veiklai užtikrinti 2023 m. </t>
  </si>
  <si>
    <t>Į nukentėjusių nuo nusikaltimų asmenų fondą surinkta daugiau įmokų, nei reikėjo lėšų kompensuoti smurtiniais nusikaltimais padarytą žalą. Lėšos gaunamos pagal Lietuvos Respublikos Vyriausybės 2020 m. spalio 14 d. nutarimą Nr. 1136 „Dėl lėšų, gaunamų pagal 2017 m. birželio 14 d. Europos Parlamento ir Tarybos reglamentą (ES) Nr. 2017/1001 dėl Europos Sąjungos prekių ženklo, naudojimo“.</t>
  </si>
  <si>
    <t>Negautos pajamos, surinkta įplaukų mažiau nei buvo planuota. Dėl plano sumos apvalinimo, pirkėjas už nuomą atsiskaitė 2022.12.29.</t>
  </si>
  <si>
    <t>Lėšos sutaupytos dėl mažesnių mokesčių (Mokesčiai tarptautinėms organizacijoms).</t>
  </si>
  <si>
    <t>Paramos gavėjų nepanaudoti bei metų pabaigoje grąžinti avansų likučiai pagal EJRŽF 2014-2020 m. paramos priemones "Techninė parama".</t>
  </si>
  <si>
    <t>Dėl paramos gavėjų nepanaudotų ir metų pabaigoje grąžintų avansų likučių pagal EJRŽF 2014-2020 m. paramos priemones "Techninė parama".</t>
  </si>
  <si>
    <t>Užsitęsusios viešųjų pirkimų ir susijusios teisinės ir administracinės procedūros: Specialiosios paskirties pastato Kaune, Želvos g. 12 statybos investicijų projektas (-911,1 tūkst. eurų) ir Zarasų 38 Kauno funkcionalumo pagerinimas (-13,0 tūkst. eurų) (negyvenamųjų pastatų įsigijimo išlaidos); Antenų bokšto radijo stebėsenai įrengimas (-17,8 tūkst. eurų kitų mašinų ir įrenginių įsigijimo išlaidos); Bepiločio orlaivio su matavimų įrangos komplektu įsigijimas (-35 tūkst. eurų kitų mašinų ir įrenginių įsigijimo išlaidos).</t>
  </si>
  <si>
    <t xml:space="preserve">Dėl neužimtų pareigybių, darbuotojų nedarbingumo nepanaudota dalis darbo užmokesčio ir soc. draudimo lėšų. </t>
  </si>
  <si>
    <t>Reorganizuotų įstaigų darbuotojams priskaičiuota mažiau, nei planuota, išeitinių išmokų ir kompensacijų.</t>
  </si>
  <si>
    <t>APVA - užsitęsusios viešųjų pirkimų ir susijusios teisinės ir administracinės procedūros:
- priemonėje 05.2.1-APVA-R-008 "Komunalinių atliekų tvarkymo infrastruktūros plėtra" dėl per didelių gautų pasiūlymų kainų, dalyvių nesusidomėjimo konkursais, pakartotiniai pirkimai dėl nesuderintų pirkimo procedūrų ataskaitų; 
- priemonėje 05.2.1-APVA-V-010 „Atliekų tvarkymo sistemos valdymas“ dėl nutraukto 2021 m. vykdyto Maišiagalos radioaktyvių atliekų saugojimo statinių griovimo ir infrastruktūros parengiamųjų darbų pirkimo, atmetus visus pasiūlymus bei pakartotino pirkimo, todėl didžioji dalis 2022 metais planuotų patirti išlaidų, persikėlė į 2023 metų I-II ketv. pagal rangovo parengtą ir suderintą techninį darbo projektą bei 2022-09-12 atnaujintą sutarties darbų grafiką.</t>
  </si>
  <si>
    <t xml:space="preserve">Netikslus medikamentų ir medicininių prekių bei paslaugų įsigijimo išlaidų planavimas (dalis darbuotojų atsisakė pasiskiepyti). </t>
  </si>
  <si>
    <t>Pavaldžių biudžetinių įstaigų nepilnai panaudotos lėšos kitų prekių ir paslaugų įsigijimo išlaidoms dėl mažesnio nei planuota pirkimų poreikio.</t>
  </si>
  <si>
    <t>Teikiant paramą dėl Europos pagalbos labiausiai skurstantiems asmenims fondo informacinės sistemos plėtros (vystymo) ir priežiūros paslaugų pirkimo perkėlimo į 2023 m., atliekant jį supaprastinto atviro konkurso būdu, ir dėl Europos socialinio fondo agentūros taupymo politikos.</t>
  </si>
  <si>
    <t>Įgyvendinti prieglobsčio, migracijos ir integracijos fondo programos priemones, nes kofinansavimo lėšos išmokamos PMIF projektams finansuoti ir naudojamos pagal finansavimo sutartyse numatytą santykį (išskyrus perkėlimo projektus, kurie finansuojami 100 proc. PMIF lėšomis).</t>
  </si>
  <si>
    <t>Dėl paramos gavėjų nepanaudotų bei metų pabaigoje grąžintų avansų likučių pagal KPP 2014-2020 m. paramos priemones  "Techninė pagalba".</t>
  </si>
  <si>
    <t>Dėl paramos gavėjų nepanaudotų ir metų pabaigoje grąžintų avansų likučių pagal EJRŽAF 2021-2027 m. paramos priemonę  "Techninė parama".</t>
  </si>
  <si>
    <t>Dėl paramos gavėjų nepanaudotų bei metų pabaigoje grąžintų avansų likučių pagal EJRŽAF 2021-2027 m. paramos priemonę  "Techninė parama".</t>
  </si>
  <si>
    <t xml:space="preserve">Skatinant bearimių technologijų plėtrą augalų auginime, tiesioginių ir juostinių sėjamųjų įsigijimo paramos priemonė yra taikoma pirmą kartą ir keliami aukšti energijos taupymo reikalavimai (ūkininkui yra mažinama lengvatinio akcizo degalų norma 40 litrų/ha). Be to, minėtų darbų įsigijimo kainos paskutiniais metais, po COVID pandemijos, ėmė sparčiai augti, todėl paramos numatytas intensyvumas nebėra toks patrauklus, koks buvo priemonės įgyvendinimo pradžioje ir todėl nebuvo sulaukta planuoto pareiškėjų  aktyvumo.  </t>
  </si>
  <si>
    <t>Dėl užsitęsusių viešųjų pirkimų ir susijusių teisinių ir administracinių procedūrų vykdant kompiuterių pirkimą (-31 tūkst. eurų kompiuterinės techninės  įrangos išlaidos) ir vykdant aikštelės virš  požeminio  garažo Vilniuje, Mortos g.14 atnaujinimą (-143,8 tūkst. eurų infrastruktūros ir kitų statinių įsigijimo išlaidos).</t>
  </si>
  <si>
    <t>Didžioji dalis Turto banko sąskaitų faktūrų už 2022 m. 11 mėn. buvo pateiktos be šildymo išlaidų, kurios persikels į 2023 m.sausio mėn. Dalis verslo subjektų kompensavo Tarnybai už atliktus bandymus tik metų pabaigoje, todėl liko nepanaudotos lėšos. Intelektinės nuosavybės pažangos priemonės asignavimai įkelti 2022 m. biržėlio mėn. Priemonės pirma veikla: analitinio pobūdžio veiksmai – atlikti analizę. Sutartis su Civitta įsigaliojo 2022-10-13 ir paslaugos turi būti suteiktos iki 2023 m. III ketv. pabaigoje. Gauta mažiau mediatorių prašymų išmokėti užmokestį už mediacijos teikimą nei planuota.</t>
  </si>
  <si>
    <t>Įgyvendinant Marijampolės pataisos namų perimetro apsaugos sistemų modernizavimą 2022 m. planuota panaudoti 15,0 tūkst. eurų, tačiau dėl užtrukusių viešųjų pirkimų procedūrų (pavyko nupirkti projektavimo paslaugas tik iš antro karto) minėtos lėšos 2022 m. nepanaudotos. Įgyvendinant Alytaus pataisos namų perimetro apsaugos sistemų modernizavimą, 2022 m. planuota panaudoti 2.073,0 tūkst. eurų. 2022 m. planuota statybos darbų bendra pirkimo vertė 3.750,0 tūkst. eurų .Vykdant viešuosius pirkimus kaina sumažėjo iki 2.718,0 tūkst. eurų, todėl 2022 m. atliekant statybos darbus buvo panaudota mažesnė atliktų darbų suma.</t>
  </si>
  <si>
    <t>Nepanaudota dalis 2014–2021 m. Europos ekonominės erdvės ir Norvegijos finansinių mechanizmų lėšomis finansuojamos programos „Teisingumas ir vidaus reikalai“ PA 19 dalies „Pataisos tarnybos ir kardomasis kalinimas“  įgyvendinimui planuotų lėšų, nes buvo priimtas sprendimas nevystyti naujos infrastruktūros nei Drujos g. (naujo Mokymo centro statyba), nei Rasų g. 8, Vilnius, o šiai infrastruktūrai suplanuotos lėšos perskirstytos kitiems rodikliams pasiekti ir bus panaudotos sekančiais ataskaitiniais laikotarpiais.</t>
  </si>
  <si>
    <r>
      <t xml:space="preserve"> - įgyvendinant savivaldybių patvirtintas užimtumo didinimo programas dėl darbų organizavimo savivaldybėse problemų, dalyvavimo nutraukimo;                                                                                                                                                                                                                                                - dalis socialinių įmonių, turėjusių įdarbinti socialiai pažeidžiamus asmenis, neįsteigė darbo vietų, kurioms buvo patvirtintos subsidijos;                                                                                                                                                                                                                                      - profesinės reabilitacijos programoje pradėjo dalyvauti mažiau asmenų negu planuota;                                                                                                                                                                                                                                     - dėl mažesnių išlaidų papildomoms išeitinėms išmokoms apmokėti dėl mažiau atleistų darbuotojų taikant papildomas socialines ir užimtumo garantijas atleidžiamiems ir atleistiems Ignalinos AE darbuotojams ir jų šeimos nariams; dėl priešpensinės bedarbio išmokos mokėjimo nutraukimo ar nepaskyrimo;                                                                                                                                                                                                                                         - dėl vietinių užimtumo iniciatyvų, remiant bedarbių integraciją į darbo rinką, projektų atrankos paskelbimo tik IV ketv.;                                                                                                                                            - dėl besikeičiančios politinės pozicijos ir aiškumo dėl pirkimo nebuvimo, tobulinant kovos su nelegaliu ir nedeklaruotu darbu priemones, prireikė kelis kartus tikslinti Viešųjų pirkimų planą ir visus susijusius dokumentus, todėl planuota apimtimi pagal pirminę techninę specifikaciją laiko rengti Viešųjų pirkimų nebeliko, teko juos skaidyti;                                                                                                                                                                                   - dėl partnerių planų ir prioritetų pasikeitimų, planuoti susitikimai ir komandiruotės į susitikimus Norvegijoje nevyko, jie perkelti į 2023 m.;                                                                                                                                                                                                                                                   - mažiau asmenų dalyvavo profesiniame mokyme ir praktikoje jų pačių pasirinktoje įstaigoje ar įmonėje.</t>
    </r>
    <r>
      <rPr>
        <sz val="10"/>
        <color rgb="FFFF0000"/>
        <rFont val="Times New Roman"/>
        <family val="1"/>
        <charset val="186"/>
      </rPr>
      <t xml:space="preserve">                                                                                                                                                  </t>
    </r>
    <r>
      <rPr>
        <sz val="10"/>
        <rFont val="Times New Roman"/>
        <family val="1"/>
        <charset val="186"/>
      </rPr>
      <t xml:space="preserve">                                                                                 </t>
    </r>
  </si>
  <si>
    <t>Ataskaitiniu laikotarpiu gauta mažiau Valstybinio visuomenės sveikatos stiprinimo fondo lėšomis vykdomų projektų mokėjimo prašymų nei planuota.</t>
  </si>
  <si>
    <t>3 priedas</t>
  </si>
  <si>
    <t xml:space="preserve"> Lietuvos Respublikos valstybės biudžeto vykdymo ataskaitų aiškinamojo rašto</t>
  </si>
  <si>
    <t>(Informacijos apie asignavimų valdytojų vykdomoms programoms skirtų asignavimų nepanaudojimo priežastis pagal 2022 m. gruodžio 31 d. duomenis forma)</t>
  </si>
  <si>
    <t>INFORMACIJA APIE ASIGNAVIMŲ VALDYTOJŲ VYKDOMOMS PROGRAMOMS SKIRTŲ ASIGNAVIMŲ
NEPANAUDOJIMO PRIEŽASTIS PAGAL 2022 M. GRUODŽIO 31 D. DUOMENIS</t>
  </si>
  <si>
    <t>Asignavimų nepanaudojimo priežastys</t>
  </si>
  <si>
    <t>Lėšų nepanaudojimo pagrindinės priežastys yra šios: projektų vykdytojai teikė mokėjimo prašymus mažesnėmis sumomis ir deklaravo mažiau atliktų veiklų, nei planuota; dalis projektų pratęsė savo veiklas ir jas baigs 2023 metais; vėluoja veiklų vykdymas, koreguojamos veiklų apimtys; kai kurie vykdytojai nutraukia sutartis.</t>
  </si>
  <si>
    <t>Darbo užmokesčiui skirtų lėšų panaudota mažiau nei planuota dėl LVPA ir MITA, kurių išlaikymas finansuojamas ES techninės paramos ir bendrojo finansavimo lėšomis, reorganizacijos.</t>
  </si>
  <si>
    <t>Šiaulių dramos teatras – sumažėjo Sodros įmokų procentas dėl nelaimingų atsitikimų darbe ir dėl terminuotų darbo sutarčių.</t>
  </si>
  <si>
    <t xml:space="preserve">APVA - užsitęsę vykdomi darbai, jų dokumentacijos tvarkymas: baigta mažiau projektų nei planuota, dėl metų pradžioje neįvykusių rangos darbų pirkimų (nesudarius rangos darbų sutarčių iki vasario-kovo mėn.), nebuvo spėta pabaigti rangos darbų iki metų galo. Pratęstas projektų įgyvendinimo laikotarpis.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</si>
</sst>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L_t_-;\-* #,##0.00\ _L_t_-;_-* &quot;-&quot;??\ _L_t_-;_-@_-"/>
    <numFmt numFmtId="165" formatCode="#,##0.0"/>
    <numFmt numFmtId="166" formatCode="0.0"/>
    <numFmt numFmtId="167" formatCode="_-* #,##0.0\ _€_-;\-* #,##0.0\ _€_-;_-* &quot;-&quot;\ _€_-;_-@_-"/>
    <numFmt numFmtId="168" formatCode="#,##0.0_ ;\-#,##0.0\ "/>
    <numFmt numFmtId="169" formatCode="#,##0.00_ ;\-#,##0.00\ "/>
    <numFmt numFmtId="170" formatCode="0.0_ ;\-0.0\ "/>
    <numFmt numFmtId="171" formatCode="#0.0"/>
  </numFmts>
  <fonts count="37">
    <font>
      <sz val="11"/>
      <color theme="1"/>
      <name val="Calibri"/>
      <family val="2"/>
      <charset val="186"/>
      <scheme val="minor"/>
    </font>
    <font>
      <sz val="11"/>
      <color theme="1"/>
      <name val="Calibri"/>
      <family val="2"/>
      <charset val="186"/>
      <scheme val="minor"/>
    </font>
    <font>
      <b/>
      <sz val="10"/>
      <name val="Times New Roman"/>
      <family val="1"/>
      <charset val="186"/>
    </font>
    <font>
      <sz val="10"/>
      <color theme="1"/>
      <name val="Times New Roman"/>
      <family val="1"/>
      <charset val="186"/>
    </font>
    <font>
      <sz val="10"/>
      <name val="Times New Roman"/>
      <family val="1"/>
      <charset val="186"/>
    </font>
    <font>
      <sz val="11"/>
      <color rgb="FF000000"/>
      <name val="Liberation Sans2"/>
      <charset val="186"/>
    </font>
    <font>
      <sz val="11"/>
      <color rgb="FF000000"/>
      <name val="Calibri"/>
      <family val="2"/>
      <charset val="186"/>
    </font>
    <font>
      <sz val="11"/>
      <color indexed="8"/>
      <name val="Calibri"/>
      <family val="2"/>
      <charset val="186"/>
    </font>
    <font>
      <sz val="11"/>
      <color rgb="FF000000"/>
      <name val="Calibri"/>
      <family val="2"/>
      <scheme val="minor"/>
    </font>
    <font>
      <b/>
      <sz val="12"/>
      <name val="Times New Roman"/>
      <family val="1"/>
      <charset val="186"/>
    </font>
    <font>
      <sz val="11"/>
      <color theme="1"/>
      <name val="Calibri"/>
      <family val="2"/>
      <scheme val="minor"/>
    </font>
    <font>
      <sz val="10"/>
      <name val="Times New Roman Baltic"/>
      <charset val="186"/>
    </font>
    <font>
      <sz val="10"/>
      <name val="Arial"/>
      <family val="2"/>
      <charset val="186"/>
    </font>
    <font>
      <sz val="9"/>
      <color theme="1"/>
      <name val="Times New Roman"/>
      <family val="1"/>
      <charset val="186"/>
    </font>
    <font>
      <sz val="9"/>
      <name val="Times New Roman"/>
      <family val="1"/>
      <charset val="186"/>
    </font>
    <font>
      <sz val="8"/>
      <color theme="1"/>
      <name val="Times New Roman"/>
      <family val="1"/>
      <charset val="186"/>
    </font>
    <font>
      <sz val="8"/>
      <name val="Times New Roman"/>
      <family val="1"/>
      <charset val="186"/>
    </font>
    <font>
      <b/>
      <sz val="9"/>
      <name val="Times New Roman"/>
      <family val="1"/>
      <charset val="186"/>
    </font>
    <font>
      <sz val="9"/>
      <color rgb="FFFF0000"/>
      <name val="Times New Roman"/>
      <family val="1"/>
      <charset val="186"/>
    </font>
    <font>
      <sz val="11"/>
      <color theme="1"/>
      <name val="Times New Roman"/>
      <family val="1"/>
      <charset val="186"/>
    </font>
    <font>
      <sz val="10"/>
      <name val="Times New Roman"/>
      <family val="1"/>
      <charset val="186"/>
    </font>
    <font>
      <sz val="10"/>
      <color rgb="FF000000"/>
      <name val="Times New Roman"/>
      <family val="1"/>
      <charset val="186"/>
    </font>
    <font>
      <sz val="9"/>
      <color rgb="FF000000"/>
      <name val="Times New Roman"/>
      <family val="1"/>
      <charset val="186"/>
    </font>
    <font>
      <sz val="10"/>
      <color theme="1"/>
      <name val="Calibri"/>
      <family val="2"/>
      <charset val="186"/>
      <scheme val="minor"/>
    </font>
    <font>
      <b/>
      <sz val="10"/>
      <name val="Times New Roman"/>
      <family val="1"/>
      <charset val="186"/>
    </font>
    <font>
      <sz val="10"/>
      <name val="Times New Roman"/>
      <family val="1"/>
      <charset val="186"/>
    </font>
    <font>
      <sz val="10"/>
      <name val="Times New Roman Baltic"/>
    </font>
    <font>
      <sz val="8"/>
      <name val="Times New Roman Baltic"/>
    </font>
    <font>
      <sz val="9"/>
      <name val="Times New Roman Baltic"/>
    </font>
    <font>
      <sz val="9"/>
      <name val="Times New Roman"/>
      <family val="1"/>
    </font>
    <font>
      <sz val="9"/>
      <color theme="1"/>
      <name val="Times New Roman"/>
      <family val="1"/>
    </font>
    <font>
      <sz val="9"/>
      <color rgb="FF000000"/>
      <name val="Times New Roman"/>
      <family val="1"/>
    </font>
    <font>
      <sz val="9"/>
      <color theme="1"/>
      <name val="Calibri"/>
      <family val="2"/>
      <scheme val="minor"/>
    </font>
    <font>
      <sz val="10"/>
      <color rgb="FFFF0000"/>
      <name val="Times New Roman"/>
      <family val="1"/>
      <charset val="186"/>
    </font>
    <font>
      <strike/>
      <sz val="10"/>
      <name val="Times New Roman"/>
      <family val="1"/>
      <charset val="186"/>
    </font>
    <font>
      <b/>
      <sz val="11"/>
      <color theme="1"/>
      <name val="Times New Roman"/>
      <family val="1"/>
      <charset val="186"/>
    </font>
    <font>
      <b/>
      <sz val="11"/>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6" tint="0.79998168889431442"/>
        <bgColor indexed="64"/>
      </patternFill>
    </fill>
  </fills>
  <borders count="17">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6">
    <xf numFmtId="0" fontId="0" fillId="0" borderId="0"/>
    <xf numFmtId="0" fontId="1" fillId="0" borderId="0"/>
    <xf numFmtId="0" fontId="1" fillId="0" borderId="0"/>
    <xf numFmtId="0" fontId="5" fillId="0" borderId="0"/>
    <xf numFmtId="0" fontId="1" fillId="0" borderId="0"/>
    <xf numFmtId="0" fontId="1" fillId="0" borderId="0"/>
    <xf numFmtId="0" fontId="1" fillId="0" borderId="0"/>
    <xf numFmtId="0" fontId="6" fillId="0" borderId="0"/>
    <xf numFmtId="0" fontId="7" fillId="0" borderId="0"/>
    <xf numFmtId="0" fontId="1" fillId="0" borderId="0"/>
    <xf numFmtId="0" fontId="8" fillId="0" borderId="0"/>
    <xf numFmtId="0" fontId="10" fillId="0" borderId="0"/>
    <xf numFmtId="0" fontId="11" fillId="0" borderId="0"/>
    <xf numFmtId="0" fontId="7" fillId="0" borderId="0"/>
    <xf numFmtId="0" fontId="1" fillId="0" borderId="0"/>
    <xf numFmtId="0" fontId="10" fillId="0" borderId="0"/>
    <xf numFmtId="164" fontId="7" fillId="0" borderId="0" applyFont="0" applyFill="0" applyBorder="0" applyAlignment="0" applyProtection="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pplyNumberFormat="0" applyFont="0" applyBorder="0" applyProtection="0"/>
    <xf numFmtId="0" fontId="6" fillId="0" borderId="0"/>
    <xf numFmtId="0" fontId="1" fillId="0" borderId="0"/>
    <xf numFmtId="0" fontId="1" fillId="0" borderId="0"/>
    <xf numFmtId="0" fontId="1" fillId="0" borderId="0"/>
    <xf numFmtId="0" fontId="1" fillId="0" borderId="0"/>
    <xf numFmtId="0" fontId="6" fillId="0" borderId="0"/>
    <xf numFmtId="0" fontId="8" fillId="0" borderId="0"/>
    <xf numFmtId="0" fontId="8" fillId="0" borderId="0"/>
    <xf numFmtId="0" fontId="12" fillId="0" borderId="0"/>
    <xf numFmtId="0" fontId="13" fillId="0" borderId="15">
      <alignment vertical="center"/>
    </xf>
  </cellStyleXfs>
  <cellXfs count="665">
    <xf numFmtId="0" fontId="0" fillId="0" borderId="0" xfId="0"/>
    <xf numFmtId="49" fontId="2" fillId="0" borderId="0" xfId="0" applyNumberFormat="1" applyFont="1" applyAlignment="1">
      <alignment vertical="center"/>
    </xf>
    <xf numFmtId="49" fontId="2" fillId="0" borderId="0" xfId="0" applyNumberFormat="1" applyFont="1" applyAlignment="1">
      <alignment horizontal="center" vertical="center" wrapText="1"/>
    </xf>
    <xf numFmtId="166" fontId="4" fillId="0" borderId="0" xfId="0" applyNumberFormat="1" applyFont="1" applyAlignment="1">
      <alignment vertical="center"/>
    </xf>
    <xf numFmtId="1" fontId="2" fillId="0" borderId="0" xfId="0" quotePrefix="1" applyNumberFormat="1" applyFont="1" applyAlignment="1">
      <alignment horizontal="center" vertical="center"/>
    </xf>
    <xf numFmtId="4" fontId="2" fillId="0" borderId="0" xfId="0" applyNumberFormat="1" applyFont="1" applyAlignment="1">
      <alignment horizontal="right" vertical="center" wrapText="1"/>
    </xf>
    <xf numFmtId="4" fontId="4" fillId="0" borderId="0" xfId="0" applyNumberFormat="1" applyFont="1" applyAlignment="1">
      <alignment horizontal="right" vertical="center" wrapText="1"/>
    </xf>
    <xf numFmtId="0" fontId="2" fillId="0" borderId="0" xfId="0" applyFont="1" applyAlignment="1">
      <alignment vertical="center" wrapText="1"/>
    </xf>
    <xf numFmtId="4" fontId="4" fillId="0" borderId="15" xfId="1" applyNumberFormat="1" applyFont="1" applyBorder="1" applyAlignment="1">
      <alignment horizontal="right" vertical="center"/>
    </xf>
    <xf numFmtId="0" fontId="4" fillId="4" borderId="15" xfId="1" applyFont="1" applyFill="1" applyBorder="1" applyAlignment="1">
      <alignment vertical="center" wrapText="1"/>
    </xf>
    <xf numFmtId="49" fontId="4" fillId="0" borderId="15" xfId="1" applyNumberFormat="1" applyFont="1" applyBorder="1" applyAlignment="1">
      <alignment horizontal="center" vertical="center"/>
    </xf>
    <xf numFmtId="49" fontId="4" fillId="0" borderId="15" xfId="1" applyNumberFormat="1" applyFont="1" applyBorder="1" applyAlignment="1">
      <alignment horizontal="center" vertical="center" wrapText="1"/>
    </xf>
    <xf numFmtId="1" fontId="4" fillId="0" borderId="15" xfId="1" quotePrefix="1" applyNumberFormat="1" applyFont="1" applyBorder="1" applyAlignment="1">
      <alignment horizontal="center" vertical="center"/>
    </xf>
    <xf numFmtId="0" fontId="4" fillId="0" borderId="15" xfId="1" applyFont="1" applyBorder="1" applyAlignment="1">
      <alignment horizontal="left" vertical="center" wrapText="1"/>
    </xf>
    <xf numFmtId="49" fontId="4" fillId="0" borderId="15" xfId="1" applyNumberFormat="1" applyFont="1" applyBorder="1" applyAlignment="1">
      <alignment horizontal="left" vertical="center" wrapText="1"/>
    </xf>
    <xf numFmtId="4" fontId="4" fillId="0" borderId="15" xfId="1" applyNumberFormat="1" applyFont="1" applyBorder="1" applyAlignment="1">
      <alignment horizontal="center" vertical="center"/>
    </xf>
    <xf numFmtId="4" fontId="2" fillId="0" borderId="15" xfId="1" applyNumberFormat="1" applyFont="1" applyBorder="1" applyAlignment="1">
      <alignment horizontal="right" vertical="center"/>
    </xf>
    <xf numFmtId="4" fontId="4" fillId="0" borderId="15" xfId="0" applyNumberFormat="1" applyFont="1" applyBorder="1" applyAlignment="1">
      <alignment horizontal="right" vertical="center"/>
    </xf>
    <xf numFmtId="165" fontId="4" fillId="0" borderId="15" xfId="0" applyNumberFormat="1" applyFont="1" applyBorder="1" applyAlignment="1">
      <alignment horizontal="right" vertical="center"/>
    </xf>
    <xf numFmtId="4" fontId="2" fillId="4" borderId="15" xfId="1" applyNumberFormat="1" applyFont="1" applyFill="1" applyBorder="1" applyAlignment="1">
      <alignment horizontal="right" vertical="center"/>
    </xf>
    <xf numFmtId="4" fontId="4" fillId="0" borderId="15" xfId="1" applyNumberFormat="1" applyFont="1" applyBorder="1" applyAlignment="1">
      <alignment horizontal="right" vertical="center" wrapText="1"/>
    </xf>
    <xf numFmtId="2" fontId="4" fillId="0" borderId="15" xfId="1" applyNumberFormat="1" applyFont="1" applyBorder="1" applyAlignment="1">
      <alignment horizontal="center" vertical="center" wrapText="1"/>
    </xf>
    <xf numFmtId="1" fontId="4" fillId="0" borderId="15" xfId="1" applyNumberFormat="1" applyFont="1" applyBorder="1" applyAlignment="1">
      <alignment horizontal="center" vertical="center"/>
    </xf>
    <xf numFmtId="49" fontId="4" fillId="0" borderId="15" xfId="1" applyNumberFormat="1" applyFont="1" applyBorder="1" applyAlignment="1">
      <alignment vertical="center" wrapText="1"/>
    </xf>
    <xf numFmtId="0" fontId="4" fillId="0" borderId="15" xfId="1" applyFont="1" applyBorder="1" applyAlignment="1">
      <alignment vertical="center" wrapText="1"/>
    </xf>
    <xf numFmtId="49" fontId="4" fillId="0" borderId="15" xfId="1" applyNumberFormat="1" applyFont="1" applyBorder="1" applyAlignment="1">
      <alignment horizontal="left" vertical="center"/>
    </xf>
    <xf numFmtId="4" fontId="2" fillId="3" borderId="15" xfId="1" applyNumberFormat="1" applyFont="1" applyFill="1" applyBorder="1" applyAlignment="1">
      <alignment horizontal="right" vertical="center"/>
    </xf>
    <xf numFmtId="4" fontId="2" fillId="0" borderId="15" xfId="1" applyNumberFormat="1" applyFont="1" applyBorder="1" applyAlignment="1">
      <alignment horizontal="right" vertical="center" wrapText="1"/>
    </xf>
    <xf numFmtId="4" fontId="4" fillId="0" borderId="15" xfId="0" applyNumberFormat="1" applyFont="1" applyBorder="1" applyAlignment="1">
      <alignment horizontal="right" vertical="center" wrapText="1"/>
    </xf>
    <xf numFmtId="1" fontId="4" fillId="4" borderId="15" xfId="1" applyNumberFormat="1" applyFont="1" applyFill="1" applyBorder="1" applyAlignment="1">
      <alignment horizontal="center" vertical="center"/>
    </xf>
    <xf numFmtId="0" fontId="4" fillId="4" borderId="15" xfId="1" applyFont="1" applyFill="1" applyBorder="1" applyAlignment="1">
      <alignment horizontal="center" vertical="center"/>
    </xf>
    <xf numFmtId="49" fontId="4" fillId="4" borderId="15" xfId="1" applyNumberFormat="1" applyFont="1" applyFill="1" applyBorder="1" applyAlignment="1">
      <alignment vertical="center" wrapText="1"/>
    </xf>
    <xf numFmtId="49" fontId="4" fillId="4" borderId="15" xfId="1" applyNumberFormat="1" applyFont="1" applyFill="1" applyBorder="1" applyAlignment="1">
      <alignment horizontal="center" vertical="center" wrapText="1"/>
    </xf>
    <xf numFmtId="4" fontId="4" fillId="4" borderId="15" xfId="1" applyNumberFormat="1" applyFont="1" applyFill="1" applyBorder="1" applyAlignment="1">
      <alignment horizontal="right" vertical="center"/>
    </xf>
    <xf numFmtId="0" fontId="4" fillId="0" borderId="15" xfId="0" applyFont="1" applyBorder="1" applyAlignment="1">
      <alignment horizontal="center" vertical="center"/>
    </xf>
    <xf numFmtId="0" fontId="4" fillId="4" borderId="15" xfId="0" applyFont="1" applyFill="1" applyBorder="1" applyAlignment="1">
      <alignment horizontal="center" vertical="center" wrapText="1"/>
    </xf>
    <xf numFmtId="0" fontId="4" fillId="0" borderId="15" xfId="1" quotePrefix="1" applyFont="1" applyBorder="1" applyAlignment="1">
      <alignment horizontal="center" vertical="center"/>
    </xf>
    <xf numFmtId="0" fontId="4" fillId="0" borderId="15" xfId="1" applyFont="1" applyBorder="1" applyAlignment="1">
      <alignment vertical="center"/>
    </xf>
    <xf numFmtId="49" fontId="4" fillId="0" borderId="15" xfId="0" applyNumberFormat="1" applyFont="1" applyBorder="1" applyAlignment="1">
      <alignment horizontal="center" vertical="center"/>
    </xf>
    <xf numFmtId="0" fontId="4" fillId="0" borderId="15" xfId="0" applyFont="1" applyBorder="1" applyAlignment="1">
      <alignment horizontal="center" vertical="center" wrapText="1"/>
    </xf>
    <xf numFmtId="49" fontId="4" fillId="0" borderId="15" xfId="25" applyNumberFormat="1" applyFont="1" applyBorder="1" applyAlignment="1" applyProtection="1">
      <alignment horizontal="center" vertical="center"/>
    </xf>
    <xf numFmtId="0" fontId="4" fillId="0" borderId="15" xfId="25" applyFont="1" applyBorder="1" applyAlignment="1" applyProtection="1">
      <alignment horizontal="left" vertical="center" wrapText="1"/>
    </xf>
    <xf numFmtId="4" fontId="4" fillId="0" borderId="15" xfId="25" applyNumberFormat="1" applyFont="1" applyBorder="1" applyAlignment="1" applyProtection="1">
      <alignment horizontal="right" vertical="center"/>
    </xf>
    <xf numFmtId="49" fontId="4" fillId="0" borderId="15" xfId="0" applyNumberFormat="1" applyFont="1" applyBorder="1" applyAlignment="1">
      <alignment vertical="center" wrapText="1"/>
    </xf>
    <xf numFmtId="0" fontId="4" fillId="0" borderId="15" xfId="0" applyFont="1" applyBorder="1" applyAlignment="1">
      <alignment vertical="center" wrapText="1"/>
    </xf>
    <xf numFmtId="4" fontId="4" fillId="0" borderId="15" xfId="24" applyNumberFormat="1" applyFont="1" applyBorder="1" applyAlignment="1">
      <alignment horizontal="right" vertical="center" wrapText="1"/>
    </xf>
    <xf numFmtId="4" fontId="4" fillId="0" borderId="15" xfId="24" applyNumberFormat="1" applyFont="1" applyBorder="1" applyAlignment="1">
      <alignment horizontal="right" vertical="center"/>
    </xf>
    <xf numFmtId="0" fontId="4" fillId="0" borderId="15" xfId="0" applyFont="1" applyBorder="1" applyAlignment="1">
      <alignment horizontal="left" vertical="center" wrapText="1"/>
    </xf>
    <xf numFmtId="0" fontId="2" fillId="3" borderId="15" xfId="0" applyFont="1" applyFill="1" applyBorder="1" applyAlignment="1">
      <alignment horizontal="center" vertical="center"/>
    </xf>
    <xf numFmtId="0" fontId="2" fillId="3" borderId="15" xfId="1" applyFont="1" applyFill="1" applyBorder="1" applyAlignment="1">
      <alignment horizontal="center" vertical="center" wrapText="1"/>
    </xf>
    <xf numFmtId="4" fontId="2" fillId="3" borderId="15" xfId="1" applyNumberFormat="1" applyFont="1" applyFill="1" applyBorder="1" applyAlignment="1">
      <alignment horizontal="right" vertical="center" wrapText="1"/>
    </xf>
    <xf numFmtId="0" fontId="2" fillId="3" borderId="15" xfId="1" applyFont="1" applyFill="1" applyBorder="1" applyAlignment="1">
      <alignment horizontal="left" vertical="center" wrapText="1"/>
    </xf>
    <xf numFmtId="0" fontId="4" fillId="0" borderId="15" xfId="1" applyFont="1" applyBorder="1" applyAlignment="1">
      <alignment horizontal="center" vertical="center" wrapText="1"/>
    </xf>
    <xf numFmtId="0" fontId="4" fillId="3" borderId="15" xfId="1" applyFont="1" applyFill="1" applyBorder="1" applyAlignment="1">
      <alignment vertical="center" wrapText="1"/>
    </xf>
    <xf numFmtId="0" fontId="2" fillId="3" borderId="15" xfId="0" applyFont="1" applyFill="1" applyBorder="1" applyAlignment="1">
      <alignment vertical="center" wrapText="1"/>
    </xf>
    <xf numFmtId="2" fontId="4" fillId="0" borderId="15" xfId="1" applyNumberFormat="1" applyFont="1" applyBorder="1" applyAlignment="1">
      <alignment horizontal="right" vertical="center" wrapText="1"/>
    </xf>
    <xf numFmtId="49" fontId="4" fillId="4" borderId="15" xfId="1" applyNumberFormat="1" applyFont="1" applyFill="1" applyBorder="1" applyAlignment="1">
      <alignment horizontal="center" vertical="center"/>
    </xf>
    <xf numFmtId="165" fontId="4" fillId="0" borderId="15" xfId="1" applyNumberFormat="1" applyFont="1" applyBorder="1" applyAlignment="1">
      <alignment horizontal="left" vertical="center" wrapText="1"/>
    </xf>
    <xf numFmtId="1" fontId="4" fillId="0" borderId="15" xfId="1" applyNumberFormat="1" applyFont="1" applyBorder="1" applyAlignment="1">
      <alignment horizontal="center" vertical="center" wrapText="1"/>
    </xf>
    <xf numFmtId="4" fontId="4" fillId="0" borderId="15" xfId="1" applyNumberFormat="1" applyFont="1" applyBorder="1" applyAlignment="1">
      <alignment horizontal="center" vertical="center" wrapText="1"/>
    </xf>
    <xf numFmtId="165" fontId="4" fillId="0" borderId="15" xfId="1" applyNumberFormat="1" applyFont="1" applyBorder="1" applyAlignment="1">
      <alignment horizontal="right" vertical="center"/>
    </xf>
    <xf numFmtId="168" fontId="4" fillId="0" borderId="15" xfId="1" applyNumberFormat="1" applyFont="1" applyBorder="1" applyAlignment="1">
      <alignment horizontal="right" vertical="center"/>
    </xf>
    <xf numFmtId="0" fontId="2" fillId="3" borderId="15" xfId="1" applyFont="1" applyFill="1" applyBorder="1" applyAlignment="1">
      <alignment vertical="center" wrapText="1"/>
    </xf>
    <xf numFmtId="49" fontId="2" fillId="3" borderId="15" xfId="1" applyNumberFormat="1" applyFont="1" applyFill="1" applyBorder="1" applyAlignment="1">
      <alignment horizontal="center" vertical="center" wrapText="1"/>
    </xf>
    <xf numFmtId="49" fontId="4" fillId="0" borderId="15" xfId="1" applyNumberFormat="1" applyFont="1" applyBorder="1" applyAlignment="1">
      <alignment vertical="center"/>
    </xf>
    <xf numFmtId="4" fontId="2" fillId="0" borderId="15" xfId="0" applyNumberFormat="1" applyFont="1" applyBorder="1" applyAlignment="1">
      <alignment horizontal="right" vertical="center"/>
    </xf>
    <xf numFmtId="0" fontId="4" fillId="0" borderId="15" xfId="0" quotePrefix="1" applyFont="1" applyBorder="1" applyAlignment="1">
      <alignment horizontal="center" vertical="center"/>
    </xf>
    <xf numFmtId="0" fontId="4" fillId="0" borderId="15" xfId="0" applyFont="1" applyBorder="1" applyAlignment="1">
      <alignment vertical="center"/>
    </xf>
    <xf numFmtId="0" fontId="4" fillId="0" borderId="15" xfId="0" applyFont="1" applyBorder="1" applyAlignment="1">
      <alignment horizontal="justify" vertical="center" wrapText="1"/>
    </xf>
    <xf numFmtId="4" fontId="2" fillId="2" borderId="15" xfId="0" applyNumberFormat="1" applyFont="1" applyFill="1" applyBorder="1" applyAlignment="1">
      <alignment horizontal="right" vertical="center"/>
    </xf>
    <xf numFmtId="4" fontId="2" fillId="2" borderId="15" xfId="1" applyNumberFormat="1" applyFont="1" applyFill="1" applyBorder="1" applyAlignment="1">
      <alignment horizontal="right" vertical="center"/>
    </xf>
    <xf numFmtId="2" fontId="4" fillId="0" borderId="15" xfId="1" applyNumberFormat="1" applyFont="1" applyBorder="1" applyAlignment="1">
      <alignment horizontal="right" vertical="center"/>
    </xf>
    <xf numFmtId="0" fontId="4" fillId="0" borderId="15" xfId="1" applyFont="1" applyBorder="1" applyAlignment="1">
      <alignment horizontal="right" vertical="center"/>
    </xf>
    <xf numFmtId="166" fontId="4" fillId="0" borderId="15" xfId="1" applyNumberFormat="1" applyFont="1" applyBorder="1" applyAlignment="1">
      <alignment horizontal="right" vertical="center"/>
    </xf>
    <xf numFmtId="0" fontId="4" fillId="0" borderId="15" xfId="1" applyFont="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170" fontId="4" fillId="0" borderId="15" xfId="1" applyNumberFormat="1" applyFont="1" applyBorder="1" applyAlignment="1">
      <alignment horizontal="right" vertical="center"/>
    </xf>
    <xf numFmtId="166" fontId="4" fillId="0" borderId="15" xfId="1" applyNumberFormat="1" applyFont="1" applyBorder="1" applyAlignment="1">
      <alignment horizontal="right" vertical="center" wrapText="1"/>
    </xf>
    <xf numFmtId="49" fontId="2" fillId="3" borderId="15" xfId="1" applyNumberFormat="1" applyFont="1" applyFill="1" applyBorder="1" applyAlignment="1">
      <alignment horizontal="left" vertical="center"/>
    </xf>
    <xf numFmtId="49" fontId="2" fillId="2" borderId="15" xfId="1" applyNumberFormat="1" applyFont="1" applyFill="1" applyBorder="1" applyAlignment="1">
      <alignment horizontal="left" vertical="center"/>
    </xf>
    <xf numFmtId="1" fontId="2" fillId="0" borderId="15" xfId="1" applyNumberFormat="1" applyFont="1" applyBorder="1" applyAlignment="1">
      <alignment horizontal="center" vertical="center" wrapText="1"/>
    </xf>
    <xf numFmtId="0" fontId="2" fillId="0" borderId="15" xfId="1" applyFont="1" applyBorder="1" applyAlignment="1">
      <alignment horizontal="center" vertical="center" wrapText="1"/>
    </xf>
    <xf numFmtId="165" fontId="2" fillId="0" borderId="15" xfId="1" applyNumberFormat="1" applyFont="1" applyBorder="1" applyAlignment="1">
      <alignment horizontal="center" vertical="center" wrapText="1"/>
    </xf>
    <xf numFmtId="49" fontId="2" fillId="3" borderId="15" xfId="1" applyNumberFormat="1" applyFont="1" applyFill="1" applyBorder="1" applyAlignment="1">
      <alignment horizontal="center" vertical="center"/>
    </xf>
    <xf numFmtId="49" fontId="2" fillId="3" borderId="15" xfId="1" applyNumberFormat="1" applyFont="1" applyFill="1" applyBorder="1" applyAlignment="1">
      <alignment vertical="center" wrapText="1"/>
    </xf>
    <xf numFmtId="1" fontId="2" fillId="2" borderId="15" xfId="1" quotePrefix="1" applyNumberFormat="1" applyFont="1" applyFill="1" applyBorder="1" applyAlignment="1">
      <alignment horizontal="center" vertical="center"/>
    </xf>
    <xf numFmtId="0" fontId="2" fillId="2" borderId="15" xfId="1" applyFont="1" applyFill="1" applyBorder="1" applyAlignment="1">
      <alignment vertical="center" wrapText="1"/>
    </xf>
    <xf numFmtId="49" fontId="2" fillId="2" borderId="15" xfId="1" applyNumberFormat="1" applyFont="1" applyFill="1" applyBorder="1" applyAlignment="1">
      <alignment horizontal="center" vertical="center"/>
    </xf>
    <xf numFmtId="49" fontId="2" fillId="2" borderId="15" xfId="1" applyNumberFormat="1" applyFont="1" applyFill="1" applyBorder="1" applyAlignment="1">
      <alignment vertical="center" wrapText="1"/>
    </xf>
    <xf numFmtId="49" fontId="2" fillId="2" borderId="15" xfId="1" applyNumberFormat="1" applyFont="1" applyFill="1" applyBorder="1" applyAlignment="1">
      <alignment horizontal="center" vertical="center" wrapText="1"/>
    </xf>
    <xf numFmtId="0" fontId="2" fillId="3" borderId="15" xfId="0" applyFont="1" applyFill="1" applyBorder="1" applyAlignment="1">
      <alignment horizontal="left" vertical="center" wrapText="1"/>
    </xf>
    <xf numFmtId="49" fontId="2" fillId="2" borderId="15" xfId="1" applyNumberFormat="1" applyFont="1" applyFill="1" applyBorder="1" applyAlignment="1">
      <alignment vertical="center"/>
    </xf>
    <xf numFmtId="165" fontId="2" fillId="2" borderId="15" xfId="1" applyNumberFormat="1" applyFont="1" applyFill="1" applyBorder="1" applyAlignment="1">
      <alignment vertical="center" wrapText="1"/>
    </xf>
    <xf numFmtId="49" fontId="2" fillId="3" borderId="15" xfId="1" applyNumberFormat="1" applyFont="1" applyFill="1" applyBorder="1" applyAlignment="1">
      <alignment horizontal="left" vertical="center" wrapText="1"/>
    </xf>
    <xf numFmtId="49" fontId="4" fillId="2" borderId="15" xfId="1" applyNumberFormat="1" applyFont="1" applyFill="1" applyBorder="1" applyAlignment="1">
      <alignment vertical="center"/>
    </xf>
    <xf numFmtId="49" fontId="4" fillId="0" borderId="15" xfId="1" applyNumberFormat="1" applyFont="1" applyBorder="1" applyAlignment="1">
      <alignment horizontal="left" vertical="center" wrapText="1" shrinkToFit="1"/>
    </xf>
    <xf numFmtId="0" fontId="4" fillId="3" borderId="15" xfId="0" applyFont="1" applyFill="1" applyBorder="1" applyAlignment="1">
      <alignment horizontal="left" vertical="center" wrapText="1"/>
    </xf>
    <xf numFmtId="0" fontId="2" fillId="2" borderId="15" xfId="0" applyFont="1" applyFill="1" applyBorder="1" applyAlignment="1">
      <alignment horizontal="left" vertical="center" wrapText="1"/>
    </xf>
    <xf numFmtId="49" fontId="4" fillId="3" borderId="15" xfId="1" applyNumberFormat="1" applyFont="1" applyFill="1" applyBorder="1" applyAlignment="1">
      <alignment horizontal="left" vertical="center" wrapText="1"/>
    </xf>
    <xf numFmtId="0" fontId="2" fillId="2" borderId="15" xfId="1" applyFont="1" applyFill="1" applyBorder="1" applyAlignment="1">
      <alignment horizontal="left" vertical="center" wrapText="1"/>
    </xf>
    <xf numFmtId="1" fontId="2" fillId="3" borderId="15" xfId="1" applyNumberFormat="1" applyFont="1" applyFill="1" applyBorder="1" applyAlignment="1">
      <alignment horizontal="center" vertical="center"/>
    </xf>
    <xf numFmtId="0" fontId="2" fillId="2" borderId="15" xfId="1" applyFont="1" applyFill="1" applyBorder="1" applyAlignment="1">
      <alignment horizontal="center" vertical="center" wrapText="1"/>
    </xf>
    <xf numFmtId="1" fontId="2" fillId="3" borderId="15" xfId="1" quotePrefix="1" applyNumberFormat="1" applyFont="1" applyFill="1" applyBorder="1" applyAlignment="1">
      <alignment horizontal="center" vertical="center"/>
    </xf>
    <xf numFmtId="0" fontId="2" fillId="2" borderId="15" xfId="0" applyFont="1" applyFill="1" applyBorder="1" applyAlignment="1">
      <alignment vertical="center" wrapText="1"/>
    </xf>
    <xf numFmtId="0" fontId="2" fillId="3" borderId="15" xfId="0" applyFont="1" applyFill="1" applyBorder="1" applyAlignment="1">
      <alignment horizontal="justify" vertical="center" wrapText="1"/>
    </xf>
    <xf numFmtId="49" fontId="4" fillId="2" borderId="15" xfId="1" applyNumberFormat="1" applyFont="1" applyFill="1" applyBorder="1" applyAlignment="1">
      <alignment horizontal="center" vertical="center"/>
    </xf>
    <xf numFmtId="165" fontId="4" fillId="2" borderId="15" xfId="1" applyNumberFormat="1" applyFont="1" applyFill="1" applyBorder="1" applyAlignment="1">
      <alignment vertical="center" wrapText="1"/>
    </xf>
    <xf numFmtId="49" fontId="2" fillId="2" borderId="15" xfId="2" applyNumberFormat="1" applyFont="1" applyFill="1" applyBorder="1" applyAlignment="1">
      <alignment horizontal="center" vertical="center" wrapText="1"/>
    </xf>
    <xf numFmtId="165" fontId="4" fillId="0" borderId="15" xfId="1" applyNumberFormat="1" applyFont="1" applyBorder="1" applyAlignment="1">
      <alignment vertical="center" wrapText="1"/>
    </xf>
    <xf numFmtId="165" fontId="2" fillId="3" borderId="15" xfId="1" applyNumberFormat="1" applyFont="1" applyFill="1" applyBorder="1" applyAlignment="1">
      <alignment vertical="center" wrapText="1"/>
    </xf>
    <xf numFmtId="49" fontId="4" fillId="0" borderId="15" xfId="1" applyNumberFormat="1" applyFont="1" applyBorder="1" applyAlignment="1">
      <alignment horizontal="justify" vertical="center" wrapText="1"/>
    </xf>
    <xf numFmtId="49" fontId="2" fillId="3" borderId="15" xfId="1" applyNumberFormat="1" applyFont="1" applyFill="1" applyBorder="1" applyAlignment="1">
      <alignment horizontal="justify" vertical="center" wrapText="1"/>
    </xf>
    <xf numFmtId="4" fontId="2" fillId="3" borderId="15" xfId="1" applyNumberFormat="1" applyFont="1" applyFill="1" applyBorder="1" applyAlignment="1">
      <alignment horizontal="center" vertical="center" wrapText="1"/>
    </xf>
    <xf numFmtId="0" fontId="2" fillId="2" borderId="15" xfId="1" applyFont="1" applyFill="1" applyBorder="1" applyAlignment="1">
      <alignment vertical="center"/>
    </xf>
    <xf numFmtId="0" fontId="2" fillId="3" borderId="15" xfId="1" applyFont="1" applyFill="1" applyBorder="1" applyAlignment="1">
      <alignment vertical="center"/>
    </xf>
    <xf numFmtId="0" fontId="4" fillId="0" borderId="15" xfId="1" applyFont="1" applyBorder="1" applyAlignment="1">
      <alignment horizontal="left" vertical="center"/>
    </xf>
    <xf numFmtId="49" fontId="4" fillId="0" borderId="15" xfId="6" applyNumberFormat="1" applyFont="1" applyBorder="1" applyAlignment="1">
      <alignment horizontal="center" vertical="center" wrapText="1"/>
    </xf>
    <xf numFmtId="4" fontId="4" fillId="0" borderId="15" xfId="6" applyNumberFormat="1" applyFont="1" applyBorder="1" applyAlignment="1">
      <alignment horizontal="right" vertical="center" wrapText="1"/>
    </xf>
    <xf numFmtId="4" fontId="4" fillId="0" borderId="15" xfId="6" applyNumberFormat="1" applyFont="1" applyBorder="1" applyAlignment="1">
      <alignment horizontal="right" vertical="center"/>
    </xf>
    <xf numFmtId="0" fontId="4" fillId="0" borderId="15" xfId="8" applyFont="1" applyBorder="1" applyAlignment="1">
      <alignment horizontal="center" vertical="center" wrapText="1"/>
    </xf>
    <xf numFmtId="0" fontId="2" fillId="3" borderId="15" xfId="1" applyFont="1" applyFill="1" applyBorder="1" applyAlignment="1">
      <alignment horizontal="left" vertical="center"/>
    </xf>
    <xf numFmtId="4" fontId="4" fillId="3" borderId="15" xfId="1" applyNumberFormat="1" applyFont="1" applyFill="1" applyBorder="1" applyAlignment="1">
      <alignment horizontal="right" vertical="center"/>
    </xf>
    <xf numFmtId="0" fontId="2" fillId="2" borderId="15" xfId="1" applyFont="1" applyFill="1" applyBorder="1" applyAlignment="1">
      <alignment horizontal="left" vertical="center"/>
    </xf>
    <xf numFmtId="49" fontId="2" fillId="3" borderId="15" xfId="1" applyNumberFormat="1" applyFont="1" applyFill="1" applyBorder="1" applyAlignment="1">
      <alignment vertical="center"/>
    </xf>
    <xf numFmtId="4" fontId="2" fillId="3" borderId="15" xfId="0" applyNumberFormat="1" applyFont="1" applyFill="1" applyBorder="1" applyAlignment="1">
      <alignment horizontal="right" vertical="center" wrapText="1"/>
    </xf>
    <xf numFmtId="0" fontId="2" fillId="3" borderId="15" xfId="0" quotePrefix="1" applyFont="1" applyFill="1" applyBorder="1" applyAlignment="1">
      <alignment horizontal="center" vertical="center"/>
    </xf>
    <xf numFmtId="0" fontId="2" fillId="3" borderId="15" xfId="0" applyFont="1" applyFill="1" applyBorder="1" applyAlignment="1">
      <alignment vertical="center"/>
    </xf>
    <xf numFmtId="0" fontId="2" fillId="2" borderId="15" xfId="0" quotePrefix="1" applyFont="1" applyFill="1" applyBorder="1" applyAlignment="1">
      <alignment horizontal="center" vertical="center"/>
    </xf>
    <xf numFmtId="0" fontId="2" fillId="2" borderId="15" xfId="0" applyFont="1" applyFill="1" applyBorder="1" applyAlignment="1">
      <alignment vertical="center"/>
    </xf>
    <xf numFmtId="49" fontId="2" fillId="2" borderId="15" xfId="0" applyNumberFormat="1" applyFont="1" applyFill="1" applyBorder="1" applyAlignment="1">
      <alignment vertical="center"/>
    </xf>
    <xf numFmtId="49" fontId="2" fillId="2" borderId="15" xfId="0" applyNumberFormat="1" applyFont="1" applyFill="1" applyBorder="1" applyAlignment="1">
      <alignment horizontal="center" vertical="center" wrapText="1"/>
    </xf>
    <xf numFmtId="0" fontId="4" fillId="3" borderId="15" xfId="1" applyFont="1" applyFill="1" applyBorder="1" applyAlignment="1">
      <alignment horizontal="left" vertical="center" wrapText="1"/>
    </xf>
    <xf numFmtId="165" fontId="4" fillId="0" borderId="15" xfId="1" applyNumberFormat="1" applyFont="1" applyBorder="1" applyAlignment="1">
      <alignment horizontal="right" vertical="center" wrapText="1"/>
    </xf>
    <xf numFmtId="4" fontId="2" fillId="2" borderId="15" xfId="1" applyNumberFormat="1" applyFont="1" applyFill="1" applyBorder="1" applyAlignment="1">
      <alignment horizontal="right" vertical="center" wrapText="1"/>
    </xf>
    <xf numFmtId="0" fontId="2" fillId="3" borderId="15" xfId="1" quotePrefix="1" applyFont="1" applyFill="1" applyBorder="1" applyAlignment="1">
      <alignment horizontal="center" vertical="center"/>
    </xf>
    <xf numFmtId="0" fontId="2" fillId="2" borderId="15" xfId="1" quotePrefix="1" applyFont="1" applyFill="1" applyBorder="1" applyAlignment="1">
      <alignment horizontal="center" vertical="center"/>
    </xf>
    <xf numFmtId="49" fontId="2" fillId="2" borderId="15" xfId="1" applyNumberFormat="1" applyFont="1" applyFill="1" applyBorder="1" applyAlignment="1">
      <alignment horizontal="right" vertical="center"/>
    </xf>
    <xf numFmtId="49" fontId="4" fillId="0" borderId="15" xfId="1" quotePrefix="1" applyNumberFormat="1" applyFont="1" applyBorder="1" applyAlignment="1">
      <alignment horizontal="center" vertical="center"/>
    </xf>
    <xf numFmtId="49" fontId="2" fillId="3" borderId="15" xfId="1" quotePrefix="1" applyNumberFormat="1" applyFont="1" applyFill="1" applyBorder="1" applyAlignment="1">
      <alignment horizontal="center" vertical="center"/>
    </xf>
    <xf numFmtId="49" fontId="4" fillId="3" borderId="15" xfId="1" applyNumberFormat="1" applyFont="1" applyFill="1" applyBorder="1" applyAlignment="1">
      <alignment vertical="center" wrapText="1"/>
    </xf>
    <xf numFmtId="49" fontId="4" fillId="0" borderId="15" xfId="0" quotePrefix="1" applyNumberFormat="1" applyFont="1" applyBorder="1" applyAlignment="1">
      <alignment horizontal="center" vertical="center"/>
    </xf>
    <xf numFmtId="4" fontId="4" fillId="0" borderId="15" xfId="25" applyNumberFormat="1" applyFont="1" applyBorder="1" applyAlignment="1" applyProtection="1">
      <alignment horizontal="right" vertical="center" wrapText="1"/>
    </xf>
    <xf numFmtId="4" fontId="4" fillId="4" borderId="15" xfId="1" applyNumberFormat="1" applyFont="1" applyFill="1" applyBorder="1" applyAlignment="1">
      <alignment horizontal="right" vertical="center" wrapText="1"/>
    </xf>
    <xf numFmtId="49" fontId="2" fillId="3" borderId="15" xfId="25" applyNumberFormat="1" applyFont="1" applyFill="1" applyBorder="1" applyAlignment="1" applyProtection="1">
      <alignment horizontal="center" vertical="center"/>
    </xf>
    <xf numFmtId="0" fontId="2" fillId="3" borderId="15" xfId="25" applyFont="1" applyFill="1" applyBorder="1" applyAlignment="1" applyProtection="1">
      <alignment horizontal="left" vertical="center" wrapText="1"/>
    </xf>
    <xf numFmtId="4" fontId="4" fillId="0" borderId="15" xfId="21" applyNumberFormat="1" applyFont="1" applyBorder="1" applyAlignment="1">
      <alignment horizontal="right" vertical="center" wrapText="1"/>
    </xf>
    <xf numFmtId="0" fontId="4" fillId="4" borderId="15" xfId="0" applyFont="1" applyFill="1" applyBorder="1" applyAlignment="1">
      <alignment horizontal="center" vertical="center"/>
    </xf>
    <xf numFmtId="49" fontId="2" fillId="3" borderId="15" xfId="0" applyNumberFormat="1" applyFont="1" applyFill="1" applyBorder="1" applyAlignment="1">
      <alignment horizontal="center" vertical="center"/>
    </xf>
    <xf numFmtId="1" fontId="2" fillId="3" borderId="15" xfId="1" applyNumberFormat="1" applyFont="1" applyFill="1" applyBorder="1" applyAlignment="1">
      <alignment horizontal="center" vertical="center" wrapText="1"/>
    </xf>
    <xf numFmtId="0" fontId="2" fillId="3" borderId="15" xfId="0" applyFont="1" applyFill="1" applyBorder="1" applyAlignment="1">
      <alignment horizontal="center" vertical="center" wrapText="1"/>
    </xf>
    <xf numFmtId="1" fontId="2" fillId="2" borderId="15" xfId="1" quotePrefix="1" applyNumberFormat="1" applyFont="1" applyFill="1" applyBorder="1" applyAlignment="1">
      <alignment horizontal="center" vertical="center" wrapText="1"/>
    </xf>
    <xf numFmtId="0" fontId="4" fillId="2" borderId="15" xfId="1" applyFont="1" applyFill="1" applyBorder="1" applyAlignment="1">
      <alignment horizontal="left" vertical="center" wrapText="1"/>
    </xf>
    <xf numFmtId="0" fontId="4" fillId="0" borderId="15" xfId="1" quotePrefix="1" applyFont="1" applyBorder="1" applyAlignment="1">
      <alignment horizontal="left" vertical="center"/>
    </xf>
    <xf numFmtId="0" fontId="2" fillId="3" borderId="15" xfId="1" quotePrefix="1" applyFont="1" applyFill="1" applyBorder="1" applyAlignment="1">
      <alignment horizontal="left" vertical="center"/>
    </xf>
    <xf numFmtId="0" fontId="2" fillId="2" borderId="15" xfId="1" quotePrefix="1" applyFont="1" applyFill="1" applyBorder="1" applyAlignment="1">
      <alignment horizontal="left" vertical="center"/>
    </xf>
    <xf numFmtId="1" fontId="2" fillId="0" borderId="15" xfId="1" quotePrefix="1" applyNumberFormat="1" applyFont="1" applyBorder="1" applyAlignment="1">
      <alignment horizontal="center" vertical="center"/>
    </xf>
    <xf numFmtId="1" fontId="2" fillId="2" borderId="15" xfId="1" applyNumberFormat="1" applyFont="1" applyFill="1" applyBorder="1" applyAlignment="1">
      <alignment horizontal="center" vertical="center"/>
    </xf>
    <xf numFmtId="165" fontId="2" fillId="2" borderId="15" xfId="1" applyNumberFormat="1" applyFont="1" applyFill="1" applyBorder="1" applyAlignment="1">
      <alignment horizontal="right" vertical="center" wrapText="1"/>
    </xf>
    <xf numFmtId="0" fontId="2" fillId="2" borderId="15" xfId="0" applyFont="1" applyFill="1" applyBorder="1" applyAlignment="1">
      <alignment horizontal="center" vertical="center"/>
    </xf>
    <xf numFmtId="165" fontId="2" fillId="2" borderId="15" xfId="1" applyNumberFormat="1" applyFont="1" applyFill="1" applyBorder="1" applyAlignment="1">
      <alignment horizontal="center" vertical="center" wrapText="1"/>
    </xf>
    <xf numFmtId="49" fontId="4" fillId="2" borderId="15" xfId="1" applyNumberFormat="1" applyFont="1" applyFill="1" applyBorder="1" applyAlignment="1">
      <alignment horizontal="left" vertical="center"/>
    </xf>
    <xf numFmtId="49" fontId="2" fillId="3" borderId="15" xfId="0" applyNumberFormat="1" applyFont="1" applyFill="1" applyBorder="1" applyAlignment="1">
      <alignment vertical="center" wrapText="1"/>
    </xf>
    <xf numFmtId="49" fontId="2" fillId="2" borderId="15" xfId="0" applyNumberFormat="1" applyFont="1" applyFill="1" applyBorder="1" applyAlignment="1">
      <alignment horizontal="center" vertical="center"/>
    </xf>
    <xf numFmtId="165" fontId="2" fillId="2" borderId="15" xfId="0" applyNumberFormat="1" applyFont="1" applyFill="1" applyBorder="1" applyAlignment="1">
      <alignment vertical="center" wrapText="1"/>
    </xf>
    <xf numFmtId="0" fontId="2" fillId="2" borderId="15" xfId="1" applyFont="1" applyFill="1" applyBorder="1" applyAlignment="1">
      <alignment horizontal="center" vertical="center"/>
    </xf>
    <xf numFmtId="1" fontId="4" fillId="0" borderId="15" xfId="0" applyNumberFormat="1" applyFont="1" applyBorder="1" applyAlignment="1">
      <alignment horizontal="center" vertical="center"/>
    </xf>
    <xf numFmtId="1" fontId="2" fillId="3" borderId="15" xfId="0" applyNumberFormat="1" applyFont="1" applyFill="1" applyBorder="1" applyAlignment="1">
      <alignment horizontal="center" vertical="center"/>
    </xf>
    <xf numFmtId="1" fontId="2" fillId="2" borderId="15" xfId="0" applyNumberFormat="1" applyFont="1" applyFill="1" applyBorder="1" applyAlignment="1">
      <alignment horizontal="center" vertical="center"/>
    </xf>
    <xf numFmtId="49" fontId="4" fillId="0" borderId="15" xfId="0" applyNumberFormat="1" applyFont="1" applyBorder="1" applyAlignment="1">
      <alignment horizontal="left" vertical="center"/>
    </xf>
    <xf numFmtId="49" fontId="2" fillId="3" borderId="15" xfId="0" applyNumberFormat="1" applyFont="1" applyFill="1" applyBorder="1" applyAlignment="1">
      <alignment horizontal="left" vertical="center"/>
    </xf>
    <xf numFmtId="49" fontId="4" fillId="0" borderId="15" xfId="0" applyNumberFormat="1" applyFont="1" applyBorder="1" applyAlignment="1">
      <alignment vertical="center"/>
    </xf>
    <xf numFmtId="2" fontId="4" fillId="0" borderId="15" xfId="0" applyNumberFormat="1" applyFont="1" applyBorder="1" applyAlignment="1">
      <alignment horizontal="right" vertical="center" wrapText="1"/>
    </xf>
    <xf numFmtId="2" fontId="2" fillId="2" borderId="15" xfId="0" applyNumberFormat="1" applyFont="1" applyFill="1" applyBorder="1" applyAlignment="1">
      <alignment horizontal="center" vertical="center" wrapText="1"/>
    </xf>
    <xf numFmtId="49" fontId="2" fillId="3" borderId="15" xfId="0" applyNumberFormat="1" applyFont="1" applyFill="1" applyBorder="1" applyAlignment="1">
      <alignment vertical="center"/>
    </xf>
    <xf numFmtId="0" fontId="2" fillId="3" borderId="15" xfId="1" applyFont="1" applyFill="1" applyBorder="1" applyAlignment="1">
      <alignment horizontal="center" vertical="center"/>
    </xf>
    <xf numFmtId="49" fontId="2" fillId="3" borderId="15" xfId="0" quotePrefix="1" applyNumberFormat="1" applyFont="1" applyFill="1" applyBorder="1" applyAlignment="1">
      <alignment horizontal="center" vertical="center"/>
    </xf>
    <xf numFmtId="49" fontId="2" fillId="2" borderId="15" xfId="0" applyNumberFormat="1" applyFont="1" applyFill="1" applyBorder="1" applyAlignment="1">
      <alignment vertical="center" wrapText="1"/>
    </xf>
    <xf numFmtId="169" fontId="4" fillId="0" borderId="15" xfId="1" applyNumberFormat="1" applyFont="1" applyBorder="1" applyAlignment="1">
      <alignment horizontal="right" vertical="center"/>
    </xf>
    <xf numFmtId="49" fontId="2" fillId="2" borderId="15" xfId="1" applyNumberFormat="1" applyFont="1" applyFill="1" applyBorder="1" applyAlignment="1">
      <alignment horizontal="left" vertical="center" wrapText="1"/>
    </xf>
    <xf numFmtId="2" fontId="4" fillId="0" borderId="15" xfId="1" applyNumberFormat="1" applyFont="1" applyBorder="1" applyAlignment="1">
      <alignment horizontal="center" vertical="center"/>
    </xf>
    <xf numFmtId="0" fontId="4" fillId="0" borderId="0" xfId="0" applyFont="1" applyAlignment="1">
      <alignment horizontal="left" vertical="center" wrapText="1"/>
    </xf>
    <xf numFmtId="49" fontId="4" fillId="0" borderId="15" xfId="31" applyNumberFormat="1" applyFont="1" applyBorder="1" applyAlignment="1">
      <alignment horizontal="center" vertical="center"/>
    </xf>
    <xf numFmtId="171" fontId="4" fillId="0" borderId="15" xfId="0" applyNumberFormat="1" applyFont="1" applyBorder="1" applyAlignment="1">
      <alignment horizontal="center" vertical="center"/>
    </xf>
    <xf numFmtId="3" fontId="2" fillId="0" borderId="15" xfId="1" applyNumberFormat="1" applyFont="1" applyBorder="1" applyAlignment="1">
      <alignment horizontal="center" vertical="center" wrapText="1"/>
    </xf>
    <xf numFmtId="4" fontId="2" fillId="3" borderId="15" xfId="1" applyNumberFormat="1" applyFont="1" applyFill="1" applyBorder="1" applyAlignment="1">
      <alignment horizontal="center" vertical="center"/>
    </xf>
    <xf numFmtId="4" fontId="2" fillId="2" borderId="15" xfId="1" applyNumberFormat="1" applyFont="1" applyFill="1" applyBorder="1" applyAlignment="1">
      <alignment horizontal="center" vertical="center"/>
    </xf>
    <xf numFmtId="2" fontId="2" fillId="3" borderId="15" xfId="1" applyNumberFormat="1" applyFont="1" applyFill="1" applyBorder="1" applyAlignment="1">
      <alignment horizontal="center" vertical="center"/>
    </xf>
    <xf numFmtId="4" fontId="2" fillId="3" borderId="15" xfId="0" applyNumberFormat="1" applyFont="1" applyFill="1" applyBorder="1" applyAlignment="1">
      <alignment horizontal="center" vertical="center" wrapText="1"/>
    </xf>
    <xf numFmtId="4" fontId="2" fillId="3" borderId="15" xfId="0" applyNumberFormat="1" applyFont="1" applyFill="1" applyBorder="1" applyAlignment="1">
      <alignment horizontal="center" vertical="center"/>
    </xf>
    <xf numFmtId="2" fontId="4" fillId="0" borderId="15" xfId="0" applyNumberFormat="1" applyFont="1" applyBorder="1" applyAlignment="1">
      <alignment horizontal="center" vertical="center" wrapText="1"/>
    </xf>
    <xf numFmtId="2" fontId="4" fillId="0" borderId="15" xfId="0" applyNumberFormat="1" applyFont="1" applyBorder="1" applyAlignment="1">
      <alignment horizontal="center" vertical="center"/>
    </xf>
    <xf numFmtId="4" fontId="4" fillId="0" borderId="15" xfId="0" applyNumberFormat="1" applyFont="1" applyBorder="1" applyAlignment="1">
      <alignment horizontal="center" vertical="center" wrapText="1"/>
    </xf>
    <xf numFmtId="4" fontId="2" fillId="0" borderId="15" xfId="1" applyNumberFormat="1" applyFont="1" applyBorder="1" applyAlignment="1">
      <alignment horizontal="center" vertical="center" wrapText="1"/>
    </xf>
    <xf numFmtId="4" fontId="4" fillId="0" borderId="15" xfId="2" applyNumberFormat="1" applyFont="1" applyBorder="1" applyAlignment="1">
      <alignment horizontal="center" vertical="center"/>
    </xf>
    <xf numFmtId="4" fontId="4" fillId="0" borderId="15" xfId="25" applyNumberFormat="1" applyFont="1" applyBorder="1" applyAlignment="1" applyProtection="1">
      <alignment horizontal="center" vertical="center"/>
    </xf>
    <xf numFmtId="4" fontId="2" fillId="3" borderId="15" xfId="25" applyNumberFormat="1" applyFont="1" applyFill="1" applyBorder="1" applyAlignment="1" applyProtection="1">
      <alignment horizontal="center" vertical="center"/>
    </xf>
    <xf numFmtId="4" fontId="4" fillId="0" borderId="15" xfId="0" applyNumberFormat="1" applyFont="1" applyBorder="1" applyAlignment="1">
      <alignment horizontal="center" vertical="center"/>
    </xf>
    <xf numFmtId="165" fontId="2" fillId="3" borderId="15" xfId="1" applyNumberFormat="1" applyFont="1" applyFill="1" applyBorder="1" applyAlignment="1">
      <alignment horizontal="center" vertical="center"/>
    </xf>
    <xf numFmtId="4" fontId="4" fillId="4" borderId="15" xfId="1" applyNumberFormat="1" applyFont="1" applyFill="1" applyBorder="1" applyAlignment="1">
      <alignment horizontal="center" vertical="center"/>
    </xf>
    <xf numFmtId="168" fontId="4" fillId="0" borderId="15" xfId="1" applyNumberFormat="1" applyFont="1" applyBorder="1" applyAlignment="1">
      <alignment horizontal="center" vertical="center"/>
    </xf>
    <xf numFmtId="4" fontId="4" fillId="3" borderId="15" xfId="1" applyNumberFormat="1" applyFont="1" applyFill="1" applyBorder="1" applyAlignment="1">
      <alignment horizontal="center" vertical="center"/>
    </xf>
    <xf numFmtId="2" fontId="2" fillId="3" borderId="15" xfId="0" applyNumberFormat="1" applyFont="1" applyFill="1" applyBorder="1" applyAlignment="1">
      <alignment horizontal="center" vertical="center"/>
    </xf>
    <xf numFmtId="4" fontId="2" fillId="0" borderId="15" xfId="1" applyNumberFormat="1" applyFont="1" applyBorder="1" applyAlignment="1">
      <alignment horizontal="center" vertical="center"/>
    </xf>
    <xf numFmtId="4" fontId="2" fillId="0" borderId="0" xfId="0" applyNumberFormat="1" applyFont="1" applyAlignment="1">
      <alignment horizontal="center" vertical="center" wrapText="1"/>
    </xf>
    <xf numFmtId="4" fontId="4" fillId="0" borderId="0" xfId="0" applyNumberFormat="1" applyFont="1" applyAlignment="1">
      <alignment horizontal="center" vertical="center" wrapText="1"/>
    </xf>
    <xf numFmtId="0" fontId="4" fillId="0" borderId="0" xfId="0" applyFont="1" applyAlignment="1">
      <alignment horizontal="center" vertical="center"/>
    </xf>
    <xf numFmtId="165" fontId="4" fillId="0" borderId="15" xfId="31" applyNumberFormat="1" applyFont="1" applyBorder="1" applyAlignment="1">
      <alignment horizontal="right" vertical="center"/>
    </xf>
    <xf numFmtId="4" fontId="2" fillId="0" borderId="0" xfId="0" applyNumberFormat="1" applyFont="1" applyAlignment="1">
      <alignment horizontal="right" vertical="center"/>
    </xf>
    <xf numFmtId="4" fontId="4" fillId="0" borderId="0" xfId="0" applyNumberFormat="1" applyFont="1" applyAlignment="1">
      <alignment horizontal="right" vertical="center"/>
    </xf>
    <xf numFmtId="4" fontId="4" fillId="4" borderId="15" xfId="2" applyNumberFormat="1" applyFont="1" applyFill="1" applyBorder="1" applyAlignment="1">
      <alignment horizontal="right" vertical="center"/>
    </xf>
    <xf numFmtId="2" fontId="4" fillId="0" borderId="15" xfId="0" applyNumberFormat="1" applyFont="1" applyBorder="1" applyAlignment="1">
      <alignment horizontal="right" vertical="center"/>
    </xf>
    <xf numFmtId="4" fontId="4" fillId="5" borderId="0" xfId="0" applyNumberFormat="1" applyFont="1" applyFill="1" applyAlignment="1">
      <alignment horizontal="right" vertical="center"/>
    </xf>
    <xf numFmtId="49" fontId="4" fillId="0" borderId="15" xfId="0" applyNumberFormat="1" applyFont="1" applyBorder="1" applyAlignment="1">
      <alignment horizontal="center" vertical="center" wrapText="1"/>
    </xf>
    <xf numFmtId="165" fontId="4" fillId="0" borderId="15" xfId="1" applyNumberFormat="1" applyFont="1" applyBorder="1" applyAlignment="1">
      <alignment horizontal="center" vertical="center"/>
    </xf>
    <xf numFmtId="16" fontId="4" fillId="4" borderId="15" xfId="2" applyNumberFormat="1" applyFont="1" applyFill="1" applyBorder="1" applyAlignment="1">
      <alignment horizontal="center" vertical="center" wrapText="1"/>
    </xf>
    <xf numFmtId="49" fontId="4" fillId="4" borderId="15" xfId="2" applyNumberFormat="1" applyFont="1" applyFill="1" applyBorder="1" applyAlignment="1">
      <alignment horizontal="center" vertical="center"/>
    </xf>
    <xf numFmtId="49" fontId="4" fillId="0" borderId="15" xfId="31" applyNumberFormat="1" applyFont="1" applyBorder="1" applyAlignment="1">
      <alignment horizontal="center" vertical="center" wrapText="1"/>
    </xf>
    <xf numFmtId="49" fontId="4" fillId="0" borderId="15" xfId="18" applyNumberFormat="1" applyFont="1" applyBorder="1" applyAlignment="1">
      <alignment horizontal="center" vertical="center"/>
    </xf>
    <xf numFmtId="168" fontId="4" fillId="0" borderId="15" xfId="31" applyNumberFormat="1" applyFont="1" applyBorder="1" applyAlignment="1">
      <alignment horizontal="center" vertical="center"/>
    </xf>
    <xf numFmtId="4" fontId="4" fillId="4" borderId="15" xfId="17" applyNumberFormat="1" applyFont="1" applyFill="1" applyBorder="1" applyAlignment="1">
      <alignment horizontal="center" vertical="center"/>
    </xf>
    <xf numFmtId="0" fontId="4" fillId="0" borderId="15" xfId="31" applyFont="1" applyBorder="1" applyAlignment="1">
      <alignment horizontal="center" vertical="center"/>
    </xf>
    <xf numFmtId="165" fontId="4" fillId="0" borderId="15" xfId="0" applyNumberFormat="1" applyFont="1" applyBorder="1" applyAlignment="1">
      <alignment horizontal="right" vertical="center" wrapText="1"/>
    </xf>
    <xf numFmtId="166" fontId="4" fillId="4" borderId="15" xfId="2" applyNumberFormat="1" applyFont="1" applyFill="1" applyBorder="1" applyAlignment="1">
      <alignment horizontal="right" vertical="center" wrapText="1"/>
    </xf>
    <xf numFmtId="0" fontId="4" fillId="4" borderId="15" xfId="2" applyFont="1" applyFill="1" applyBorder="1" applyAlignment="1">
      <alignment horizontal="center" vertical="center" wrapText="1"/>
    </xf>
    <xf numFmtId="0" fontId="4" fillId="4" borderId="15" xfId="2" applyFont="1" applyFill="1" applyBorder="1" applyAlignment="1">
      <alignment horizontal="right" vertical="center" wrapText="1"/>
    </xf>
    <xf numFmtId="49" fontId="3" fillId="0" borderId="15" xfId="1" applyNumberFormat="1" applyFont="1" applyBorder="1" applyAlignment="1">
      <alignment horizontal="center" vertical="center" wrapText="1"/>
    </xf>
    <xf numFmtId="0" fontId="3" fillId="0" borderId="7" xfId="1" applyFont="1" applyBorder="1" applyAlignment="1">
      <alignment horizontal="center" vertical="center"/>
    </xf>
    <xf numFmtId="49" fontId="3" fillId="0" borderId="15" xfId="1" applyNumberFormat="1" applyFont="1" applyBorder="1" applyAlignment="1">
      <alignment horizontal="center" vertical="center"/>
    </xf>
    <xf numFmtId="0" fontId="3" fillId="0" borderId="15" xfId="1" applyFont="1" applyBorder="1" applyAlignment="1">
      <alignment vertical="center"/>
    </xf>
    <xf numFmtId="49" fontId="4" fillId="0" borderId="15" xfId="2" applyNumberFormat="1" applyFont="1" applyBorder="1" applyAlignment="1">
      <alignment horizontal="center" vertical="center"/>
    </xf>
    <xf numFmtId="1" fontId="4" fillId="0" borderId="7" xfId="1" quotePrefix="1" applyNumberFormat="1" applyFont="1" applyBorder="1" applyAlignment="1">
      <alignment horizontal="center" vertical="center"/>
    </xf>
    <xf numFmtId="2" fontId="2" fillId="0" borderId="0" xfId="0" applyNumberFormat="1" applyFont="1" applyAlignment="1">
      <alignment horizontal="left" vertical="center" wrapText="1"/>
    </xf>
    <xf numFmtId="2" fontId="4" fillId="0" borderId="0" xfId="0" applyNumberFormat="1" applyFont="1" applyAlignment="1">
      <alignment horizontal="left" vertical="center"/>
    </xf>
    <xf numFmtId="0" fontId="3" fillId="0" borderId="15" xfId="1" applyFont="1" applyBorder="1" applyAlignment="1">
      <alignment vertical="center" wrapText="1" shrinkToFit="1"/>
    </xf>
    <xf numFmtId="0" fontId="4" fillId="0" borderId="7" xfId="1" applyFont="1" applyBorder="1" applyAlignment="1">
      <alignment vertical="center" wrapText="1"/>
    </xf>
    <xf numFmtId="4" fontId="3" fillId="0" borderId="15" xfId="1" applyNumberFormat="1" applyFont="1" applyBorder="1" applyAlignment="1">
      <alignment horizontal="right" vertical="center"/>
    </xf>
    <xf numFmtId="0" fontId="3" fillId="0" borderId="15" xfId="1" applyFont="1" applyBorder="1" applyAlignment="1">
      <alignment horizontal="left" vertical="center" wrapText="1"/>
    </xf>
    <xf numFmtId="4" fontId="3" fillId="0" borderId="7" xfId="1" applyNumberFormat="1" applyFont="1" applyBorder="1" applyAlignment="1">
      <alignment horizontal="center" vertical="center" wrapText="1"/>
    </xf>
    <xf numFmtId="0" fontId="3" fillId="0" borderId="7" xfId="1" applyFont="1" applyBorder="1" applyAlignment="1">
      <alignment horizontal="center" vertical="center" wrapText="1"/>
    </xf>
    <xf numFmtId="4" fontId="3" fillId="0" borderId="15" xfId="1" applyNumberFormat="1" applyFont="1" applyBorder="1" applyAlignment="1">
      <alignment horizontal="center" vertical="center"/>
    </xf>
    <xf numFmtId="2" fontId="2" fillId="3" borderId="15" xfId="1" applyNumberFormat="1" applyFont="1" applyFill="1" applyBorder="1" applyAlignment="1">
      <alignment horizontal="right" vertical="center"/>
    </xf>
    <xf numFmtId="2" fontId="2" fillId="2" borderId="15" xfId="1" applyNumberFormat="1" applyFont="1" applyFill="1" applyBorder="1" applyAlignment="1">
      <alignment horizontal="right" vertical="center"/>
    </xf>
    <xf numFmtId="4" fontId="4" fillId="0" borderId="6" xfId="1" applyNumberFormat="1" applyFont="1" applyBorder="1" applyAlignment="1">
      <alignment horizontal="right" vertical="center"/>
    </xf>
    <xf numFmtId="4" fontId="2" fillId="2" borderId="7" xfId="1" applyNumberFormat="1" applyFont="1" applyFill="1" applyBorder="1" applyAlignment="1">
      <alignment horizontal="right" vertical="center"/>
    </xf>
    <xf numFmtId="4" fontId="2" fillId="3" borderId="2" xfId="1" applyNumberFormat="1" applyFont="1" applyFill="1" applyBorder="1" applyAlignment="1">
      <alignment horizontal="right" vertical="center"/>
    </xf>
    <xf numFmtId="49" fontId="2" fillId="2" borderId="7" xfId="1" applyNumberFormat="1" applyFont="1" applyFill="1" applyBorder="1" applyAlignment="1">
      <alignment horizontal="center" vertical="center" wrapText="1"/>
    </xf>
    <xf numFmtId="0" fontId="2" fillId="3" borderId="2" xfId="1" applyFont="1" applyFill="1" applyBorder="1" applyAlignment="1">
      <alignment horizontal="center" vertical="center" wrapText="1"/>
    </xf>
    <xf numFmtId="4" fontId="4" fillId="0" borderId="0" xfId="1" applyNumberFormat="1" applyFont="1" applyAlignment="1">
      <alignment horizontal="right" vertical="center"/>
    </xf>
    <xf numFmtId="4" fontId="2" fillId="0" borderId="2" xfId="1" applyNumberFormat="1" applyFont="1" applyBorder="1" applyAlignment="1">
      <alignment horizontal="right" vertical="center"/>
    </xf>
    <xf numFmtId="49" fontId="4" fillId="0" borderId="11" xfId="1" applyNumberFormat="1" applyFont="1" applyBorder="1" applyAlignment="1">
      <alignment horizontal="center" vertical="center" wrapText="1"/>
    </xf>
    <xf numFmtId="49" fontId="4" fillId="0" borderId="4" xfId="1" applyNumberFormat="1" applyFont="1" applyBorder="1" applyAlignment="1">
      <alignment horizontal="center" vertical="center" wrapText="1"/>
    </xf>
    <xf numFmtId="49" fontId="4" fillId="0" borderId="14" xfId="1" applyNumberFormat="1" applyFont="1" applyBorder="1" applyAlignment="1">
      <alignment horizontal="center" vertical="center" wrapText="1"/>
    </xf>
    <xf numFmtId="49" fontId="2" fillId="2" borderId="7" xfId="1" applyNumberFormat="1" applyFont="1" applyFill="1" applyBorder="1" applyAlignment="1">
      <alignment vertical="center" wrapText="1"/>
    </xf>
    <xf numFmtId="49" fontId="2" fillId="3" borderId="2" xfId="1" applyNumberFormat="1" applyFont="1" applyFill="1" applyBorder="1" applyAlignment="1">
      <alignment vertical="center" wrapText="1"/>
    </xf>
    <xf numFmtId="0" fontId="2" fillId="2" borderId="7" xfId="1" applyFont="1" applyFill="1" applyBorder="1" applyAlignment="1">
      <alignment vertical="center" wrapText="1"/>
    </xf>
    <xf numFmtId="4" fontId="2" fillId="2" borderId="7" xfId="1" applyNumberFormat="1" applyFont="1" applyFill="1" applyBorder="1" applyAlignment="1">
      <alignment horizontal="center" vertical="center"/>
    </xf>
    <xf numFmtId="0" fontId="2" fillId="3" borderId="2" xfId="1" applyFont="1" applyFill="1" applyBorder="1" applyAlignment="1">
      <alignment vertical="center" wrapText="1"/>
    </xf>
    <xf numFmtId="49" fontId="2" fillId="3" borderId="2" xfId="1" applyNumberFormat="1" applyFont="1" applyFill="1" applyBorder="1" applyAlignment="1">
      <alignment horizontal="center" vertical="center" wrapText="1"/>
    </xf>
    <xf numFmtId="4" fontId="2" fillId="3" borderId="2" xfId="1" applyNumberFormat="1" applyFont="1" applyFill="1" applyBorder="1" applyAlignment="1">
      <alignment horizontal="center" vertical="center"/>
    </xf>
    <xf numFmtId="4" fontId="4" fillId="0" borderId="8" xfId="1" applyNumberFormat="1" applyFont="1" applyBorder="1" applyAlignment="1">
      <alignment horizontal="right" vertical="center"/>
    </xf>
    <xf numFmtId="4" fontId="2" fillId="0" borderId="13" xfId="1" applyNumberFormat="1" applyFont="1" applyBorder="1" applyAlignment="1">
      <alignment horizontal="right" vertical="center"/>
    </xf>
    <xf numFmtId="1" fontId="4" fillId="0" borderId="1" xfId="1" applyNumberFormat="1" applyFont="1" applyBorder="1" applyAlignment="1">
      <alignment horizontal="center" vertical="center"/>
    </xf>
    <xf numFmtId="0" fontId="4" fillId="0" borderId="10" xfId="1" applyFont="1" applyBorder="1" applyAlignment="1">
      <alignment vertical="center" wrapText="1"/>
    </xf>
    <xf numFmtId="0" fontId="4" fillId="0" borderId="12" xfId="1" applyFont="1" applyBorder="1" applyAlignment="1">
      <alignment vertical="center" wrapText="1"/>
    </xf>
    <xf numFmtId="0" fontId="4" fillId="0" borderId="5" xfId="1" applyFont="1" applyBorder="1" applyAlignment="1">
      <alignment vertical="center" wrapText="1"/>
    </xf>
    <xf numFmtId="49" fontId="4" fillId="0" borderId="11" xfId="1" applyNumberFormat="1" applyFont="1" applyBorder="1" applyAlignment="1">
      <alignment vertical="center" wrapText="1"/>
    </xf>
    <xf numFmtId="49" fontId="4" fillId="0" borderId="4" xfId="1" applyNumberFormat="1" applyFont="1" applyBorder="1" applyAlignment="1">
      <alignment vertical="center" wrapText="1"/>
    </xf>
    <xf numFmtId="49" fontId="4" fillId="0" borderId="14" xfId="1" applyNumberFormat="1" applyFont="1" applyBorder="1" applyAlignment="1">
      <alignment vertical="center" wrapText="1"/>
    </xf>
    <xf numFmtId="0" fontId="21" fillId="0" borderId="16" xfId="0" applyFont="1" applyBorder="1" applyAlignment="1">
      <alignment horizontal="left" vertical="center" wrapText="1"/>
    </xf>
    <xf numFmtId="4" fontId="3" fillId="0" borderId="10" xfId="1" applyNumberFormat="1" applyFont="1" applyBorder="1" applyAlignment="1">
      <alignment horizontal="center" vertical="center" wrapText="1"/>
    </xf>
    <xf numFmtId="4" fontId="3" fillId="0" borderId="3" xfId="1" applyNumberFormat="1" applyFont="1" applyBorder="1" applyAlignment="1">
      <alignment horizontal="center" vertical="center" wrapText="1"/>
    </xf>
    <xf numFmtId="4" fontId="3" fillId="0" borderId="12" xfId="1" applyNumberFormat="1" applyFont="1" applyBorder="1" applyAlignment="1">
      <alignment horizontal="center" vertical="center" wrapText="1"/>
    </xf>
    <xf numFmtId="4" fontId="3" fillId="0" borderId="2" xfId="1" applyNumberFormat="1" applyFont="1" applyBorder="1" applyAlignment="1">
      <alignment horizontal="center" vertical="center" wrapText="1"/>
    </xf>
    <xf numFmtId="4" fontId="3" fillId="0" borderId="5" xfId="1" applyNumberFormat="1" applyFont="1" applyBorder="1" applyAlignment="1">
      <alignment horizontal="center" vertical="center" wrapText="1"/>
    </xf>
    <xf numFmtId="165" fontId="21" fillId="0" borderId="15" xfId="0" applyNumberFormat="1" applyFont="1" applyBorder="1" applyAlignment="1">
      <alignment horizontal="right" vertical="center" wrapText="1"/>
    </xf>
    <xf numFmtId="49" fontId="21" fillId="0" borderId="15" xfId="0" applyNumberFormat="1" applyFont="1" applyBorder="1" applyAlignment="1">
      <alignment horizontal="center" vertical="center" wrapText="1"/>
    </xf>
    <xf numFmtId="4" fontId="21" fillId="0" borderId="15" xfId="0" applyNumberFormat="1" applyFont="1" applyBorder="1" applyAlignment="1">
      <alignment horizontal="right" vertical="center" wrapText="1"/>
    </xf>
    <xf numFmtId="0" fontId="2" fillId="0" borderId="0" xfId="0" applyFont="1" applyAlignment="1">
      <alignment horizontal="center" vertical="center"/>
    </xf>
    <xf numFmtId="1" fontId="0" fillId="0" borderId="15" xfId="0" applyNumberFormat="1" applyBorder="1" applyAlignment="1">
      <alignment horizontal="center" vertical="center"/>
    </xf>
    <xf numFmtId="4" fontId="2" fillId="3" borderId="15" xfId="0" applyNumberFormat="1" applyFont="1" applyFill="1" applyBorder="1" applyAlignment="1">
      <alignment horizontal="right" vertical="center"/>
    </xf>
    <xf numFmtId="0" fontId="0" fillId="0" borderId="0" xfId="0" applyAlignment="1">
      <alignment vertical="center"/>
    </xf>
    <xf numFmtId="4" fontId="4" fillId="0" borderId="7" xfId="1" applyNumberFormat="1" applyFont="1" applyBorder="1" applyAlignment="1">
      <alignment horizontal="center" vertical="center" wrapText="1"/>
    </xf>
    <xf numFmtId="165" fontId="3" fillId="0" borderId="7" xfId="1" applyNumberFormat="1" applyFont="1" applyBorder="1" applyAlignment="1">
      <alignment horizontal="center" vertical="center"/>
    </xf>
    <xf numFmtId="0" fontId="4" fillId="2" borderId="15" xfId="0" applyFont="1" applyFill="1" applyBorder="1" applyAlignment="1">
      <alignment horizontal="center" vertical="center"/>
    </xf>
    <xf numFmtId="49" fontId="2" fillId="0" borderId="0" xfId="0" applyNumberFormat="1" applyFont="1" applyAlignment="1">
      <alignment horizontal="center" vertical="center"/>
    </xf>
    <xf numFmtId="0" fontId="3" fillId="0" borderId="15" xfId="0" applyFont="1" applyBorder="1" applyAlignment="1">
      <alignment horizontal="left" vertical="center" wrapText="1"/>
    </xf>
    <xf numFmtId="1" fontId="3" fillId="0" borderId="15" xfId="0" applyNumberFormat="1" applyFont="1" applyBorder="1" applyAlignment="1">
      <alignment horizontal="left" vertical="center" wrapText="1"/>
    </xf>
    <xf numFmtId="2" fontId="3" fillId="0" borderId="15" xfId="0" applyNumberFormat="1" applyFont="1" applyBorder="1" applyAlignment="1">
      <alignment horizontal="right" vertical="center"/>
    </xf>
    <xf numFmtId="0" fontId="3" fillId="0" borderId="15" xfId="1" applyFont="1" applyBorder="1" applyAlignment="1">
      <alignment vertical="center" wrapText="1"/>
    </xf>
    <xf numFmtId="1" fontId="23" fillId="0" borderId="15" xfId="0" applyNumberFormat="1" applyFont="1" applyBorder="1" applyAlignment="1">
      <alignment horizontal="center" vertical="center"/>
    </xf>
    <xf numFmtId="1" fontId="3" fillId="0" borderId="15" xfId="0" applyNumberFormat="1" applyFont="1" applyBorder="1" applyAlignment="1">
      <alignment horizontal="center" vertical="center"/>
    </xf>
    <xf numFmtId="49" fontId="15" fillId="0" borderId="7" xfId="1" applyNumberFormat="1" applyFont="1" applyBorder="1" applyAlignment="1">
      <alignment horizontal="center" vertical="center" wrapText="1"/>
    </xf>
    <xf numFmtId="169" fontId="3" fillId="0" borderId="15" xfId="1" applyNumberFormat="1" applyFont="1" applyBorder="1" applyAlignment="1">
      <alignment horizontal="right" vertical="center"/>
    </xf>
    <xf numFmtId="49" fontId="4" fillId="2" borderId="15" xfId="1" applyNumberFormat="1" applyFont="1" applyFill="1" applyBorder="1" applyAlignment="1">
      <alignment horizontal="left" vertical="center" wrapText="1"/>
    </xf>
    <xf numFmtId="4" fontId="2" fillId="3" borderId="15" xfId="1" applyNumberFormat="1" applyFont="1" applyFill="1" applyBorder="1" applyAlignment="1">
      <alignment horizontal="left" vertical="center"/>
    </xf>
    <xf numFmtId="0" fontId="4" fillId="4" borderId="15" xfId="1" applyFont="1" applyFill="1" applyBorder="1" applyAlignment="1">
      <alignment horizontal="left" vertical="center" wrapText="1"/>
    </xf>
    <xf numFmtId="0" fontId="4" fillId="2" borderId="15" xfId="0" applyFont="1" applyFill="1" applyBorder="1" applyAlignment="1">
      <alignment horizontal="left" vertical="center" wrapText="1"/>
    </xf>
    <xf numFmtId="49" fontId="21" fillId="0" borderId="15" xfId="0" applyNumberFormat="1" applyFont="1" applyBorder="1" applyAlignment="1">
      <alignment horizontal="center" vertical="center"/>
    </xf>
    <xf numFmtId="4" fontId="21" fillId="0" borderId="15" xfId="0" applyNumberFormat="1" applyFont="1" applyBorder="1" applyAlignment="1">
      <alignment horizontal="right" vertical="center"/>
    </xf>
    <xf numFmtId="0" fontId="2" fillId="0" borderId="0" xfId="0" applyFont="1" applyAlignment="1">
      <alignment vertical="center"/>
    </xf>
    <xf numFmtId="165" fontId="4" fillId="3" borderId="15" xfId="1" applyNumberFormat="1" applyFont="1" applyFill="1" applyBorder="1" applyAlignment="1">
      <alignment horizontal="left" vertical="center" wrapText="1"/>
    </xf>
    <xf numFmtId="165" fontId="2" fillId="3" borderId="15" xfId="1" applyNumberFormat="1" applyFont="1" applyFill="1" applyBorder="1" applyAlignment="1">
      <alignment horizontal="left" vertical="center" wrapText="1"/>
    </xf>
    <xf numFmtId="49" fontId="4" fillId="4" borderId="15" xfId="1" applyNumberFormat="1" applyFont="1" applyFill="1" applyBorder="1" applyAlignment="1">
      <alignment horizontal="left" vertical="center" wrapText="1"/>
    </xf>
    <xf numFmtId="0" fontId="4" fillId="0" borderId="15" xfId="8" applyFont="1" applyBorder="1" applyAlignment="1">
      <alignment horizontal="left" vertical="center" wrapText="1"/>
    </xf>
    <xf numFmtId="0" fontId="4" fillId="4" borderId="0" xfId="0" applyFont="1" applyFill="1" applyAlignment="1">
      <alignment vertical="center"/>
    </xf>
    <xf numFmtId="0" fontId="4" fillId="3" borderId="15" xfId="1" applyFont="1" applyFill="1" applyBorder="1" applyAlignment="1">
      <alignment horizontal="left" vertical="center"/>
    </xf>
    <xf numFmtId="0" fontId="4" fillId="3" borderId="15" xfId="0" applyFont="1" applyFill="1" applyBorder="1" applyAlignment="1">
      <alignment horizontal="left" vertical="center"/>
    </xf>
    <xf numFmtId="0" fontId="4" fillId="0" borderId="15" xfId="25" applyFont="1" applyBorder="1" applyAlignment="1">
      <alignment horizontal="left" vertical="center" wrapText="1"/>
    </xf>
    <xf numFmtId="3" fontId="4" fillId="0" borderId="15" xfId="1" applyNumberFormat="1" applyFont="1" applyBorder="1" applyAlignment="1">
      <alignment horizontal="center" vertical="center"/>
    </xf>
    <xf numFmtId="3" fontId="2" fillId="3" borderId="15" xfId="1" applyNumberFormat="1" applyFont="1" applyFill="1" applyBorder="1" applyAlignment="1">
      <alignment horizontal="center" vertical="center"/>
    </xf>
    <xf numFmtId="3" fontId="2" fillId="2" borderId="15" xfId="1" applyNumberFormat="1" applyFont="1" applyFill="1" applyBorder="1" applyAlignment="1">
      <alignment horizontal="center" vertical="center"/>
    </xf>
    <xf numFmtId="4" fontId="4" fillId="0" borderId="15" xfId="1" applyNumberFormat="1" applyFont="1" applyBorder="1" applyAlignment="1">
      <alignment vertical="center" wrapText="1"/>
    </xf>
    <xf numFmtId="4" fontId="13" fillId="0" borderId="7" xfId="1" applyNumberFormat="1" applyFont="1" applyBorder="1" applyAlignment="1">
      <alignment vertical="center"/>
    </xf>
    <xf numFmtId="169" fontId="3" fillId="0" borderId="15" xfId="1" applyNumberFormat="1" applyFont="1" applyBorder="1" applyAlignment="1">
      <alignment horizontal="right" vertical="center" wrapText="1"/>
    </xf>
    <xf numFmtId="4" fontId="4" fillId="0" borderId="15" xfId="1" applyNumberFormat="1" applyFont="1" applyBorder="1" applyAlignment="1">
      <alignment vertical="center"/>
    </xf>
    <xf numFmtId="0" fontId="3" fillId="0" borderId="7" xfId="1" applyFont="1" applyBorder="1" applyAlignment="1">
      <alignment vertical="center"/>
    </xf>
    <xf numFmtId="49" fontId="3" fillId="0" borderId="15" xfId="2" applyNumberFormat="1" applyFont="1" applyBorder="1" applyAlignment="1">
      <alignment horizontal="center" vertical="center" wrapText="1"/>
    </xf>
    <xf numFmtId="0" fontId="4" fillId="0" borderId="15" xfId="2" applyFont="1" applyBorder="1" applyAlignment="1">
      <alignment horizontal="center" vertical="center" wrapText="1"/>
    </xf>
    <xf numFmtId="0" fontId="4" fillId="0" borderId="12" xfId="2" applyFont="1" applyBorder="1" applyAlignment="1">
      <alignment horizontal="center" vertical="center" wrapText="1"/>
    </xf>
    <xf numFmtId="169" fontId="3" fillId="0" borderId="15" xfId="2" applyNumberFormat="1" applyFont="1" applyBorder="1" applyAlignment="1">
      <alignment horizontal="right" vertical="center" wrapText="1"/>
    </xf>
    <xf numFmtId="2" fontId="3" fillId="0" borderId="15" xfId="1" applyNumberFormat="1" applyFont="1" applyBorder="1" applyAlignment="1">
      <alignment horizontal="right" vertical="center" wrapText="1"/>
    </xf>
    <xf numFmtId="49" fontId="4" fillId="0" borderId="7" xfId="0" applyNumberFormat="1" applyFont="1" applyBorder="1" applyAlignment="1">
      <alignment horizontal="left" vertical="center" wrapText="1"/>
    </xf>
    <xf numFmtId="49" fontId="2" fillId="3" borderId="7" xfId="0" applyNumberFormat="1" applyFont="1" applyFill="1" applyBorder="1" applyAlignment="1">
      <alignment horizontal="left" vertical="center" wrapText="1"/>
    </xf>
    <xf numFmtId="49" fontId="16" fillId="0" borderId="15" xfId="1" applyNumberFormat="1" applyFont="1" applyBorder="1" applyAlignment="1">
      <alignment horizontal="center" vertical="center"/>
    </xf>
    <xf numFmtId="0" fontId="14" fillId="0" borderId="15" xfId="1" applyFont="1" applyBorder="1" applyAlignment="1">
      <alignment vertical="center" wrapText="1"/>
    </xf>
    <xf numFmtId="49" fontId="3" fillId="4" borderId="15" xfId="1" applyNumberFormat="1" applyFont="1" applyFill="1" applyBorder="1" applyAlignment="1">
      <alignment horizontal="center" vertical="center" wrapText="1"/>
    </xf>
    <xf numFmtId="49" fontId="24" fillId="3" borderId="15" xfId="0" applyNumberFormat="1" applyFont="1" applyFill="1" applyBorder="1" applyAlignment="1">
      <alignment horizontal="center" vertical="center"/>
    </xf>
    <xf numFmtId="0" fontId="24" fillId="3" borderId="15" xfId="1" applyFont="1" applyFill="1" applyBorder="1" applyAlignment="1">
      <alignment vertical="center" wrapText="1"/>
    </xf>
    <xf numFmtId="49" fontId="24" fillId="3" borderId="15" xfId="1" applyNumberFormat="1" applyFont="1" applyFill="1" applyBorder="1" applyAlignment="1">
      <alignment horizontal="center" vertical="center"/>
    </xf>
    <xf numFmtId="0" fontId="24" fillId="3" borderId="15" xfId="1" applyFont="1" applyFill="1" applyBorder="1" applyAlignment="1">
      <alignment horizontal="center" vertical="center" wrapText="1"/>
    </xf>
    <xf numFmtId="4" fontId="24" fillId="3" borderId="15" xfId="1" applyNumberFormat="1" applyFont="1" applyFill="1" applyBorder="1" applyAlignment="1">
      <alignment horizontal="right" vertical="center"/>
    </xf>
    <xf numFmtId="4" fontId="24" fillId="3" borderId="15" xfId="1" applyNumberFormat="1" applyFont="1" applyFill="1" applyBorder="1" applyAlignment="1">
      <alignment horizontal="center" vertical="center"/>
    </xf>
    <xf numFmtId="49" fontId="24" fillId="3" borderId="15" xfId="1" applyNumberFormat="1" applyFont="1" applyFill="1" applyBorder="1" applyAlignment="1">
      <alignment horizontal="left" vertical="center" wrapText="1"/>
    </xf>
    <xf numFmtId="49" fontId="4" fillId="0" borderId="15" xfId="0" applyNumberFormat="1" applyFont="1" applyBorder="1" applyAlignment="1">
      <alignment horizontal="left" vertical="center" wrapText="1"/>
    </xf>
    <xf numFmtId="4" fontId="2" fillId="3" borderId="7" xfId="1" applyNumberFormat="1" applyFont="1" applyFill="1" applyBorder="1" applyAlignment="1">
      <alignment horizontal="right" vertical="center"/>
    </xf>
    <xf numFmtId="1" fontId="2" fillId="0" borderId="15" xfId="1" applyNumberFormat="1" applyFont="1" applyBorder="1" applyAlignment="1">
      <alignment horizontal="center" vertical="center"/>
    </xf>
    <xf numFmtId="1" fontId="2" fillId="0" borderId="0" xfId="0" applyNumberFormat="1" applyFont="1" applyAlignment="1">
      <alignment vertical="center"/>
    </xf>
    <xf numFmtId="1" fontId="17" fillId="0" borderId="15" xfId="1" applyNumberFormat="1" applyFont="1" applyBorder="1" applyAlignment="1">
      <alignment horizontal="center" vertical="center" wrapText="1"/>
    </xf>
    <xf numFmtId="0" fontId="20" fillId="2" borderId="15" xfId="1" applyFont="1" applyFill="1" applyBorder="1" applyAlignment="1">
      <alignment horizontal="left" vertical="center" wrapText="1"/>
    </xf>
    <xf numFmtId="4" fontId="2" fillId="2" borderId="15" xfId="1" applyNumberFormat="1" applyFont="1" applyFill="1" applyBorder="1" applyAlignment="1">
      <alignment horizontal="left" vertical="center"/>
    </xf>
    <xf numFmtId="2" fontId="4" fillId="3" borderId="15" xfId="0" applyNumberFormat="1" applyFont="1" applyFill="1" applyBorder="1" applyAlignment="1">
      <alignment horizontal="left" vertical="center" wrapText="1"/>
    </xf>
    <xf numFmtId="2" fontId="2" fillId="2" borderId="15" xfId="1" applyNumberFormat="1" applyFont="1" applyFill="1" applyBorder="1" applyAlignment="1">
      <alignment horizontal="left" vertical="center" wrapText="1"/>
    </xf>
    <xf numFmtId="167" fontId="2" fillId="3" borderId="15" xfId="1" applyNumberFormat="1" applyFont="1" applyFill="1" applyBorder="1" applyAlignment="1">
      <alignment horizontal="left" vertical="center" wrapText="1"/>
    </xf>
    <xf numFmtId="4" fontId="4" fillId="3" borderId="15" xfId="1" applyNumberFormat="1" applyFont="1" applyFill="1" applyBorder="1" applyAlignment="1">
      <alignment horizontal="left" vertical="center" wrapText="1"/>
    </xf>
    <xf numFmtId="165" fontId="3" fillId="4" borderId="15" xfId="1" applyNumberFormat="1" applyFont="1" applyFill="1" applyBorder="1" applyAlignment="1">
      <alignment vertical="center" wrapText="1"/>
    </xf>
    <xf numFmtId="165" fontId="3" fillId="0" borderId="15" xfId="1" applyNumberFormat="1" applyFont="1" applyBorder="1" applyAlignment="1">
      <alignment vertical="center"/>
    </xf>
    <xf numFmtId="4" fontId="4" fillId="2" borderId="15" xfId="1" applyNumberFormat="1" applyFont="1" applyFill="1" applyBorder="1" applyAlignment="1">
      <alignment horizontal="left" vertical="center" wrapText="1"/>
    </xf>
    <xf numFmtId="0" fontId="20" fillId="0" borderId="15" xfId="1" applyFont="1" applyBorder="1" applyAlignment="1">
      <alignment horizontal="left" vertical="center" wrapText="1"/>
    </xf>
    <xf numFmtId="4" fontId="15" fillId="0" borderId="3" xfId="1" applyNumberFormat="1" applyFont="1" applyBorder="1" applyAlignment="1">
      <alignment horizontal="right" vertical="center"/>
    </xf>
    <xf numFmtId="165" fontId="3" fillId="0" borderId="7" xfId="1" applyNumberFormat="1" applyFont="1" applyBorder="1" applyAlignment="1">
      <alignment vertical="center"/>
    </xf>
    <xf numFmtId="49" fontId="4" fillId="2" borderId="15" xfId="0" applyNumberFormat="1" applyFont="1" applyFill="1" applyBorder="1" applyAlignment="1">
      <alignment vertical="center"/>
    </xf>
    <xf numFmtId="49" fontId="15" fillId="0" borderId="15" xfId="1" applyNumberFormat="1" applyFont="1" applyBorder="1" applyAlignment="1">
      <alignment horizontal="center" vertical="center"/>
    </xf>
    <xf numFmtId="0" fontId="3" fillId="0" borderId="15" xfId="0" applyFont="1" applyBorder="1" applyAlignment="1">
      <alignment vertical="center" wrapText="1"/>
    </xf>
    <xf numFmtId="0" fontId="21" fillId="0" borderId="15" xfId="0" applyFont="1" applyBorder="1" applyAlignment="1">
      <alignment vertical="center"/>
    </xf>
    <xf numFmtId="0" fontId="13" fillId="0" borderId="14" xfId="0" applyFont="1" applyBorder="1" applyAlignment="1">
      <alignment vertical="center"/>
    </xf>
    <xf numFmtId="0" fontId="22" fillId="0" borderId="6" xfId="0" applyFont="1" applyBorder="1" applyAlignment="1">
      <alignment vertical="center"/>
    </xf>
    <xf numFmtId="0" fontId="22" fillId="0" borderId="11" xfId="0" applyFont="1" applyBorder="1" applyAlignment="1">
      <alignment vertical="center"/>
    </xf>
    <xf numFmtId="4" fontId="4" fillId="0" borderId="15" xfId="1" applyNumberFormat="1" applyFont="1" applyBorder="1" applyAlignment="1">
      <alignment horizontal="left" vertical="center" wrapText="1"/>
    </xf>
    <xf numFmtId="4" fontId="3" fillId="4" borderId="6" xfId="1" applyNumberFormat="1" applyFont="1" applyFill="1" applyBorder="1" applyAlignment="1">
      <alignment horizontal="right" vertical="center"/>
    </xf>
    <xf numFmtId="4" fontId="3" fillId="4" borderId="9" xfId="1" applyNumberFormat="1" applyFont="1" applyFill="1" applyBorder="1" applyAlignment="1">
      <alignment horizontal="right" vertical="center"/>
    </xf>
    <xf numFmtId="4" fontId="3" fillId="4" borderId="15" xfId="1" applyNumberFormat="1" applyFont="1" applyFill="1" applyBorder="1" applyAlignment="1">
      <alignment horizontal="right" vertical="center" wrapText="1"/>
    </xf>
    <xf numFmtId="4" fontId="3" fillId="0" borderId="6" xfId="1" applyNumberFormat="1" applyFont="1" applyBorder="1" applyAlignment="1">
      <alignment horizontal="right" vertical="center"/>
    </xf>
    <xf numFmtId="4" fontId="3" fillId="0" borderId="15" xfId="2" applyNumberFormat="1" applyFont="1" applyBorder="1" applyAlignment="1">
      <alignment horizontal="right" vertical="center" wrapText="1"/>
    </xf>
    <xf numFmtId="4" fontId="4" fillId="0" borderId="7" xfId="2" applyNumberFormat="1" applyFont="1" applyBorder="1" applyAlignment="1">
      <alignment horizontal="right" vertical="center" wrapText="1"/>
    </xf>
    <xf numFmtId="166" fontId="3" fillId="0" borderId="15" xfId="1" applyNumberFormat="1" applyFont="1" applyBorder="1" applyAlignment="1">
      <alignment horizontal="right" vertical="center"/>
    </xf>
    <xf numFmtId="4" fontId="3" fillId="0" borderId="15" xfId="1" applyNumberFormat="1" applyFont="1" applyBorder="1" applyAlignment="1">
      <alignment horizontal="right" vertical="center" wrapText="1" shrinkToFit="1"/>
    </xf>
    <xf numFmtId="167" fontId="3" fillId="0" borderId="15" xfId="1" applyNumberFormat="1" applyFont="1" applyBorder="1" applyAlignment="1">
      <alignment horizontal="right" vertical="center"/>
    </xf>
    <xf numFmtId="169" fontId="4" fillId="0" borderId="15" xfId="1" applyNumberFormat="1" applyFont="1" applyBorder="1" applyAlignment="1">
      <alignment vertical="center"/>
    </xf>
    <xf numFmtId="0" fontId="4" fillId="0" borderId="15" xfId="1" applyFont="1" applyBorder="1" applyAlignment="1">
      <alignment horizontal="left" wrapText="1"/>
    </xf>
    <xf numFmtId="169" fontId="4" fillId="0" borderId="15" xfId="1" applyNumberFormat="1" applyFont="1" applyBorder="1" applyAlignment="1">
      <alignment vertical="center" wrapText="1"/>
    </xf>
    <xf numFmtId="169" fontId="3" fillId="0" borderId="15" xfId="1" applyNumberFormat="1" applyFont="1" applyBorder="1" applyAlignment="1">
      <alignment vertical="center"/>
    </xf>
    <xf numFmtId="4" fontId="3" fillId="0" borderId="7" xfId="1" applyNumberFormat="1" applyFont="1" applyBorder="1" applyAlignment="1">
      <alignment horizontal="center" vertical="center"/>
    </xf>
    <xf numFmtId="49" fontId="4" fillId="0" borderId="1" xfId="1" applyNumberFormat="1" applyFont="1" applyBorder="1" applyAlignment="1">
      <alignment horizontal="left" vertical="center" wrapText="1"/>
    </xf>
    <xf numFmtId="3" fontId="2" fillId="3" borderId="15" xfId="1" applyNumberFormat="1" applyFont="1" applyFill="1" applyBorder="1" applyAlignment="1">
      <alignment horizontal="center" vertical="center" wrapText="1"/>
    </xf>
    <xf numFmtId="49" fontId="25" fillId="0" borderId="15" xfId="1" applyNumberFormat="1" applyFont="1" applyBorder="1" applyAlignment="1">
      <alignment horizontal="center" vertical="center"/>
    </xf>
    <xf numFmtId="165" fontId="25" fillId="0" borderId="15" xfId="1" applyNumberFormat="1" applyFont="1" applyBorder="1" applyAlignment="1">
      <alignment horizontal="right" vertical="center"/>
    </xf>
    <xf numFmtId="49" fontId="15" fillId="0" borderId="15" xfId="1" applyNumberFormat="1" applyFont="1" applyBorder="1" applyAlignment="1">
      <alignment horizontal="center" vertical="top"/>
    </xf>
    <xf numFmtId="4" fontId="2" fillId="0" borderId="15" xfId="0" applyNumberFormat="1" applyFont="1" applyBorder="1" applyAlignment="1">
      <alignment horizontal="center" vertical="center" wrapText="1"/>
    </xf>
    <xf numFmtId="49" fontId="3" fillId="0" borderId="15" xfId="0" applyNumberFormat="1" applyFont="1" applyBorder="1" applyAlignment="1">
      <alignment horizontal="center" vertical="center"/>
    </xf>
    <xf numFmtId="4" fontId="2" fillId="0" borderId="15" xfId="1" applyNumberFormat="1" applyFont="1" applyBorder="1" applyAlignment="1">
      <alignment vertical="center" wrapText="1"/>
    </xf>
    <xf numFmtId="4" fontId="4" fillId="0" borderId="15" xfId="2" applyNumberFormat="1" applyFont="1" applyBorder="1" applyAlignment="1">
      <alignment vertical="center"/>
    </xf>
    <xf numFmtId="4" fontId="2" fillId="3" borderId="15" xfId="1" applyNumberFormat="1" applyFont="1" applyFill="1" applyBorder="1" applyAlignment="1">
      <alignment vertical="center"/>
    </xf>
    <xf numFmtId="4" fontId="2" fillId="2" borderId="1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4" fontId="4" fillId="0" borderId="0" xfId="0" applyNumberFormat="1" applyFont="1" applyAlignment="1">
      <alignment vertical="center" wrapText="1"/>
    </xf>
    <xf numFmtId="4" fontId="4" fillId="0" borderId="0" xfId="0" applyNumberFormat="1" applyFont="1" applyAlignment="1">
      <alignment vertical="center"/>
    </xf>
    <xf numFmtId="4" fontId="4" fillId="5" borderId="0" xfId="0" applyNumberFormat="1" applyFont="1" applyFill="1" applyAlignment="1">
      <alignment vertical="center"/>
    </xf>
    <xf numFmtId="166" fontId="4" fillId="0" borderId="15" xfId="0" applyNumberFormat="1" applyFont="1" applyBorder="1" applyAlignment="1">
      <alignment horizontal="right" vertical="center"/>
    </xf>
    <xf numFmtId="4" fontId="3" fillId="0" borderId="15" xfId="2" applyNumberFormat="1" applyFont="1" applyBorder="1" applyAlignment="1">
      <alignment vertical="center"/>
    </xf>
    <xf numFmtId="4" fontId="3" fillId="0" borderId="15" xfId="2" applyNumberFormat="1" applyFont="1" applyBorder="1" applyAlignment="1">
      <alignment vertical="top"/>
    </xf>
    <xf numFmtId="2" fontId="3" fillId="0" borderId="15" xfId="2" applyNumberFormat="1" applyFont="1" applyBorder="1" applyAlignment="1">
      <alignment horizontal="center" vertical="center" wrapText="1"/>
    </xf>
    <xf numFmtId="49" fontId="4" fillId="0" borderId="15" xfId="2" applyNumberFormat="1" applyFont="1" applyBorder="1" applyAlignment="1">
      <alignment horizontal="center" vertical="center" wrapText="1"/>
    </xf>
    <xf numFmtId="0" fontId="4" fillId="0" borderId="15" xfId="0" applyFont="1" applyBorder="1"/>
    <xf numFmtId="49" fontId="4" fillId="0" borderId="15" xfId="0" applyNumberFormat="1" applyFont="1" applyBorder="1" applyAlignment="1">
      <alignment horizontal="center" vertical="center" wrapText="1" shrinkToFit="1"/>
    </xf>
    <xf numFmtId="49" fontId="14" fillId="0" borderId="15" xfId="31" applyNumberFormat="1" applyFont="1" applyBorder="1" applyAlignment="1">
      <alignment horizontal="center" vertical="center" wrapText="1"/>
    </xf>
    <xf numFmtId="49" fontId="13" fillId="0" borderId="15" xfId="1" applyNumberFormat="1" applyFont="1" applyBorder="1" applyAlignment="1">
      <alignment horizontal="center" vertical="center" wrapText="1"/>
    </xf>
    <xf numFmtId="4" fontId="14" fillId="0" borderId="15" xfId="17" applyNumberFormat="1" applyFont="1" applyBorder="1" applyAlignment="1">
      <alignment horizontal="center" vertical="center"/>
    </xf>
    <xf numFmtId="4" fontId="4" fillId="0" borderId="15" xfId="31" applyNumberFormat="1" applyFont="1" applyBorder="1" applyAlignment="1">
      <alignment horizontal="right" vertical="center"/>
    </xf>
    <xf numFmtId="4" fontId="4" fillId="0" borderId="15" xfId="18" applyNumberFormat="1" applyFont="1" applyBorder="1" applyAlignment="1">
      <alignment horizontal="right" vertical="center"/>
    </xf>
    <xf numFmtId="4" fontId="13" fillId="0" borderId="15" xfId="1" applyNumberFormat="1" applyFont="1" applyBorder="1" applyAlignment="1">
      <alignment horizontal="right" vertical="center" wrapText="1"/>
    </xf>
    <xf numFmtId="4" fontId="13" fillId="0" borderId="15" xfId="17" applyNumberFormat="1" applyFont="1" applyBorder="1" applyAlignment="1">
      <alignment horizontal="right" vertical="center"/>
    </xf>
    <xf numFmtId="4" fontId="2" fillId="6" borderId="15" xfId="1" applyNumberFormat="1" applyFont="1" applyFill="1" applyBorder="1" applyAlignment="1">
      <alignment horizontal="right" vertical="center" wrapText="1"/>
    </xf>
    <xf numFmtId="4" fontId="2" fillId="6" borderId="15" xfId="1" applyNumberFormat="1" applyFont="1" applyFill="1" applyBorder="1" applyAlignment="1">
      <alignment horizontal="center" vertical="center"/>
    </xf>
    <xf numFmtId="0" fontId="20" fillId="3" borderId="15" xfId="1" applyFont="1" applyFill="1" applyBorder="1" applyAlignment="1">
      <alignment horizontal="left" vertical="center" wrapText="1"/>
    </xf>
    <xf numFmtId="0" fontId="4" fillId="7" borderId="15" xfId="2" applyFont="1" applyFill="1" applyBorder="1" applyAlignment="1">
      <alignment horizontal="center" vertical="center" wrapText="1"/>
    </xf>
    <xf numFmtId="0" fontId="4" fillId="7" borderId="15" xfId="1" applyFont="1" applyFill="1" applyBorder="1" applyAlignment="1">
      <alignment horizontal="center" vertical="center" wrapText="1"/>
    </xf>
    <xf numFmtId="0" fontId="27" fillId="0" borderId="15" xfId="1" applyFont="1" applyBorder="1" applyAlignment="1">
      <alignment horizontal="center" vertical="center" wrapText="1"/>
    </xf>
    <xf numFmtId="0" fontId="28" fillId="0" borderId="15" xfId="1" applyFont="1" applyBorder="1" applyAlignment="1">
      <alignment horizontal="left" vertical="center" wrapText="1"/>
    </xf>
    <xf numFmtId="0" fontId="16" fillId="0" borderId="15" xfId="1" applyFont="1" applyBorder="1" applyAlignment="1">
      <alignment horizontal="center" vertical="center" wrapText="1"/>
    </xf>
    <xf numFmtId="49" fontId="16" fillId="0" borderId="15" xfId="1" applyNumberFormat="1" applyFont="1" applyBorder="1" applyAlignment="1">
      <alignment horizontal="center" vertical="center" wrapText="1"/>
    </xf>
    <xf numFmtId="0" fontId="14" fillId="0" borderId="15" xfId="1" applyFont="1" applyBorder="1" applyAlignment="1">
      <alignment horizontal="justify" vertical="center" wrapText="1"/>
    </xf>
    <xf numFmtId="4" fontId="26" fillId="0" borderId="15" xfId="1" applyNumberFormat="1" applyFont="1" applyBorder="1" applyAlignment="1">
      <alignment horizontal="right" vertical="center" wrapText="1"/>
    </xf>
    <xf numFmtId="0" fontId="14" fillId="0" borderId="2" xfId="1" applyFont="1" applyBorder="1" applyAlignment="1">
      <alignment vertical="center" wrapText="1"/>
    </xf>
    <xf numFmtId="0" fontId="14" fillId="0" borderId="6" xfId="1" applyFont="1" applyBorder="1" applyAlignment="1">
      <alignment horizontal="justify" vertical="center" wrapText="1"/>
    </xf>
    <xf numFmtId="0" fontId="14" fillId="0" borderId="11" xfId="1" applyFont="1" applyBorder="1" applyAlignment="1">
      <alignment horizontal="justify" vertical="center" wrapText="1"/>
    </xf>
    <xf numFmtId="0" fontId="14" fillId="0" borderId="7" xfId="1" applyFont="1" applyBorder="1" applyAlignment="1">
      <alignment horizontal="justify" vertical="center" wrapText="1"/>
    </xf>
    <xf numFmtId="0" fontId="14" fillId="0" borderId="6" xfId="1" applyFont="1" applyBorder="1" applyAlignment="1">
      <alignment vertical="center" wrapText="1"/>
    </xf>
    <xf numFmtId="49" fontId="16" fillId="0" borderId="7" xfId="1" applyNumberFormat="1" applyFont="1" applyBorder="1" applyAlignment="1">
      <alignment horizontal="center" vertical="center" wrapText="1"/>
    </xf>
    <xf numFmtId="49" fontId="16" fillId="0" borderId="15" xfId="1" applyNumberFormat="1" applyFont="1" applyBorder="1" applyAlignment="1">
      <alignment horizontal="center" vertical="top" wrapText="1"/>
    </xf>
    <xf numFmtId="0" fontId="13" fillId="0" borderId="15" xfId="1" applyFont="1" applyBorder="1" applyAlignment="1">
      <alignment vertical="top" wrapText="1"/>
    </xf>
    <xf numFmtId="0" fontId="13" fillId="0" borderId="15" xfId="1" applyFont="1" applyBorder="1" applyAlignment="1">
      <alignment horizontal="left" vertical="top" wrapText="1"/>
    </xf>
    <xf numFmtId="0" fontId="14" fillId="0" borderId="15" xfId="1" applyFont="1" applyBorder="1" applyAlignment="1">
      <alignment horizontal="center" vertical="center" wrapText="1"/>
    </xf>
    <xf numFmtId="0" fontId="14" fillId="0" borderId="7" xfId="1" applyFont="1" applyBorder="1" applyAlignment="1">
      <alignment horizontal="center" vertical="center" wrapText="1"/>
    </xf>
    <xf numFmtId="4" fontId="4" fillId="0" borderId="7" xfId="1" applyNumberFormat="1" applyFont="1" applyBorder="1" applyAlignment="1">
      <alignment horizontal="center" vertical="center"/>
    </xf>
    <xf numFmtId="1" fontId="4" fillId="0" borderId="15" xfId="1" applyNumberFormat="1" applyFont="1" applyBorder="1" applyAlignment="1">
      <alignment horizontal="left" vertical="center" wrapText="1"/>
    </xf>
    <xf numFmtId="0" fontId="2" fillId="0" borderId="15" xfId="2" applyFont="1" applyBorder="1" applyAlignment="1">
      <alignment horizontal="center" vertical="center" wrapText="1"/>
    </xf>
    <xf numFmtId="49" fontId="15" fillId="0" borderId="15" xfId="1" applyNumberFormat="1" applyFont="1" applyBorder="1" applyAlignment="1">
      <alignment horizontal="center" vertical="center" wrapText="1"/>
    </xf>
    <xf numFmtId="49" fontId="15" fillId="0" borderId="15" xfId="1" applyNumberFormat="1" applyFont="1" applyBorder="1" applyAlignment="1">
      <alignment horizontal="center" wrapText="1" shrinkToFit="1"/>
    </xf>
    <xf numFmtId="0" fontId="4" fillId="3" borderId="15" xfId="0" applyFont="1" applyFill="1" applyBorder="1" applyAlignment="1">
      <alignment vertical="center" wrapText="1"/>
    </xf>
    <xf numFmtId="49" fontId="13" fillId="0" borderId="2" xfId="1" applyNumberFormat="1" applyFont="1" applyBorder="1" applyAlignment="1">
      <alignment horizontal="center" vertical="top"/>
    </xf>
    <xf numFmtId="0" fontId="15" fillId="0" borderId="15" xfId="1" applyFont="1" applyBorder="1" applyAlignment="1">
      <alignment horizontal="center" vertical="center" wrapText="1"/>
    </xf>
    <xf numFmtId="49" fontId="15" fillId="0" borderId="1" xfId="1" applyNumberFormat="1" applyFont="1" applyBorder="1" applyAlignment="1">
      <alignment horizontal="center" vertical="center"/>
    </xf>
    <xf numFmtId="2" fontId="15" fillId="0" borderId="15" xfId="1" applyNumberFormat="1" applyFont="1" applyBorder="1" applyAlignment="1">
      <alignment horizontal="center" vertical="center" wrapText="1"/>
    </xf>
    <xf numFmtId="4" fontId="2" fillId="2" borderId="15" xfId="1" applyNumberFormat="1" applyFont="1" applyFill="1" applyBorder="1" applyAlignment="1">
      <alignment horizontal="center" vertical="center" wrapText="1"/>
    </xf>
    <xf numFmtId="0" fontId="4" fillId="0" borderId="0" xfId="0" applyFont="1" applyAlignment="1">
      <alignment horizontal="center" vertical="center" wrapText="1"/>
    </xf>
    <xf numFmtId="49" fontId="4" fillId="0" borderId="6" xfId="1" applyNumberFormat="1" applyFont="1" applyBorder="1" applyAlignment="1">
      <alignment horizontal="center" vertical="center" wrapText="1"/>
    </xf>
    <xf numFmtId="0" fontId="13" fillId="0" borderId="15" xfId="1" applyFont="1" applyBorder="1" applyAlignment="1">
      <alignment horizontal="center" vertical="center" wrapText="1"/>
    </xf>
    <xf numFmtId="165" fontId="15" fillId="0" borderId="5" xfId="1" applyNumberFormat="1" applyFont="1" applyBorder="1" applyAlignment="1">
      <alignment horizontal="center" vertical="center" wrapText="1"/>
    </xf>
    <xf numFmtId="3" fontId="4" fillId="0" borderId="15" xfId="1" applyNumberFormat="1" applyFont="1" applyBorder="1" applyAlignment="1">
      <alignment horizontal="center" vertical="center" wrapText="1"/>
    </xf>
    <xf numFmtId="49" fontId="19" fillId="0" borderId="15"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8" xfId="0" applyNumberFormat="1" applyFont="1" applyBorder="1" applyAlignment="1">
      <alignment horizontal="center" vertical="center"/>
    </xf>
    <xf numFmtId="4" fontId="17" fillId="0" borderId="0" xfId="0" applyNumberFormat="1" applyFont="1" applyAlignment="1">
      <alignment horizontal="right" vertical="center"/>
    </xf>
    <xf numFmtId="49" fontId="13" fillId="0" borderId="15" xfId="1" applyNumberFormat="1" applyFont="1" applyBorder="1" applyAlignment="1">
      <alignment horizontal="left" vertical="top" wrapText="1"/>
    </xf>
    <xf numFmtId="0" fontId="29" fillId="0" borderId="15" xfId="1" applyFont="1" applyBorder="1" applyAlignment="1">
      <alignment horizontal="left" vertical="top" wrapText="1"/>
    </xf>
    <xf numFmtId="0" fontId="30" fillId="0" borderId="15" xfId="1" applyFont="1" applyBorder="1" applyAlignment="1">
      <alignment horizontal="left" vertical="center" wrapText="1"/>
    </xf>
    <xf numFmtId="0" fontId="29" fillId="0" borderId="15" xfId="1" applyFont="1" applyBorder="1" applyAlignment="1">
      <alignment horizontal="left" vertical="center" wrapText="1"/>
    </xf>
    <xf numFmtId="0" fontId="14" fillId="0" borderId="15" xfId="1" applyFont="1" applyBorder="1" applyAlignment="1">
      <alignment horizontal="left" vertical="top" wrapText="1"/>
    </xf>
    <xf numFmtId="0" fontId="30" fillId="0" borderId="15" xfId="1" applyFont="1" applyBorder="1" applyAlignment="1">
      <alignment horizontal="left" vertical="top" wrapText="1"/>
    </xf>
    <xf numFmtId="0" fontId="30" fillId="0" borderId="15" xfId="1" applyFont="1" applyBorder="1" applyAlignment="1">
      <alignment vertical="top" wrapText="1"/>
    </xf>
    <xf numFmtId="0" fontId="31" fillId="0" borderId="15" xfId="0" applyFont="1" applyBorder="1" applyAlignment="1">
      <alignment horizontal="left" vertical="top" wrapText="1"/>
    </xf>
    <xf numFmtId="0" fontId="13" fillId="0" borderId="15" xfId="0" applyFont="1" applyBorder="1" applyAlignment="1">
      <alignment horizontal="left" vertical="top" wrapText="1"/>
    </xf>
    <xf numFmtId="0" fontId="32" fillId="0" borderId="15" xfId="0" applyFont="1" applyBorder="1" applyAlignment="1">
      <alignment horizontal="left" vertical="top" wrapText="1"/>
    </xf>
    <xf numFmtId="49" fontId="14" fillId="0" borderId="15" xfId="1" applyNumberFormat="1" applyFont="1" applyBorder="1" applyAlignment="1">
      <alignment horizontal="left" vertical="top" wrapText="1"/>
    </xf>
    <xf numFmtId="49" fontId="14" fillId="0" borderId="15" xfId="1" applyNumberFormat="1" applyFont="1" applyBorder="1" applyAlignment="1">
      <alignment horizontal="left" vertical="center" wrapText="1"/>
    </xf>
    <xf numFmtId="2" fontId="30" fillId="0" borderId="15" xfId="1" applyNumberFormat="1" applyFont="1" applyBorder="1" applyAlignment="1">
      <alignment horizontal="right" vertical="center"/>
    </xf>
    <xf numFmtId="49" fontId="30" fillId="0" borderId="15" xfId="1" applyNumberFormat="1" applyFont="1" applyBorder="1" applyAlignment="1">
      <alignment horizontal="center" vertical="center"/>
    </xf>
    <xf numFmtId="49" fontId="4" fillId="6" borderId="15" xfId="31" applyNumberFormat="1" applyFont="1" applyFill="1" applyBorder="1" applyAlignment="1">
      <alignment horizontal="center" vertical="center" wrapText="1"/>
    </xf>
    <xf numFmtId="49" fontId="4" fillId="6" borderId="15" xfId="0" applyNumberFormat="1" applyFont="1" applyFill="1" applyBorder="1" applyAlignment="1">
      <alignment horizontal="center" vertical="center"/>
    </xf>
    <xf numFmtId="49" fontId="4" fillId="6" borderId="15" xfId="1" applyNumberFormat="1" applyFont="1" applyFill="1" applyBorder="1" applyAlignment="1">
      <alignment horizontal="center" vertical="center"/>
    </xf>
    <xf numFmtId="4" fontId="3" fillId="0" borderId="7" xfId="1" applyNumberFormat="1" applyFont="1" applyBorder="1" applyAlignment="1">
      <alignment horizontal="right" vertical="center"/>
    </xf>
    <xf numFmtId="4" fontId="4" fillId="0" borderId="7" xfId="1" applyNumberFormat="1" applyFont="1" applyBorder="1" applyAlignment="1">
      <alignment horizontal="right" vertical="center" wrapText="1"/>
    </xf>
    <xf numFmtId="4" fontId="4" fillId="0" borderId="2" xfId="1" applyNumberFormat="1" applyFont="1" applyBorder="1" applyAlignment="1">
      <alignment horizontal="right" vertical="center" wrapText="1"/>
    </xf>
    <xf numFmtId="4" fontId="4" fillId="0" borderId="7" xfId="1" applyNumberFormat="1" applyFont="1" applyBorder="1" applyAlignment="1">
      <alignment horizontal="right" vertical="center"/>
    </xf>
    <xf numFmtId="4" fontId="4" fillId="0" borderId="2" xfId="1" applyNumberFormat="1" applyFont="1" applyBorder="1" applyAlignment="1">
      <alignment horizontal="right" vertical="center"/>
    </xf>
    <xf numFmtId="49" fontId="4" fillId="0" borderId="7" xfId="1" applyNumberFormat="1" applyFont="1" applyBorder="1" applyAlignment="1">
      <alignment horizontal="left" vertical="center" wrapText="1"/>
    </xf>
    <xf numFmtId="49" fontId="4" fillId="0" borderId="7" xfId="0" applyNumberFormat="1" applyFont="1" applyBorder="1" applyAlignment="1">
      <alignment horizontal="center" vertical="center" wrapText="1"/>
    </xf>
    <xf numFmtId="4" fontId="4" fillId="0" borderId="2" xfId="1" applyNumberFormat="1" applyFont="1" applyBorder="1" applyAlignment="1">
      <alignment horizontal="center" vertical="center"/>
    </xf>
    <xf numFmtId="49" fontId="4" fillId="0" borderId="7" xfId="1" applyNumberFormat="1" applyFont="1" applyBorder="1" applyAlignment="1">
      <alignment horizontal="center" vertical="center" wrapText="1"/>
    </xf>
    <xf numFmtId="49" fontId="4" fillId="0" borderId="2" xfId="1" applyNumberFormat="1" applyFont="1" applyBorder="1" applyAlignment="1">
      <alignment horizontal="center" vertical="center" wrapText="1"/>
    </xf>
    <xf numFmtId="0" fontId="4" fillId="0" borderId="7" xfId="1" applyFont="1" applyBorder="1" applyAlignment="1">
      <alignment horizontal="center" vertical="center" wrapText="1"/>
    </xf>
    <xf numFmtId="0" fontId="4" fillId="0" borderId="0" xfId="0" applyFont="1" applyAlignment="1">
      <alignment vertical="center" wrapText="1"/>
    </xf>
    <xf numFmtId="4" fontId="3" fillId="0" borderId="2" xfId="1" applyNumberFormat="1" applyFont="1" applyBorder="1" applyAlignment="1">
      <alignment horizontal="right" vertical="center"/>
    </xf>
    <xf numFmtId="4" fontId="3" fillId="0" borderId="7" xfId="1" applyNumberFormat="1" applyFont="1" applyBorder="1" applyAlignment="1">
      <alignment horizontal="right" vertical="center" wrapText="1" shrinkToFit="1"/>
    </xf>
    <xf numFmtId="4" fontId="4" fillId="0" borderId="3" xfId="1" applyNumberFormat="1" applyFont="1" applyBorder="1" applyAlignment="1">
      <alignment horizontal="right" vertical="center"/>
    </xf>
    <xf numFmtId="4" fontId="3" fillId="0" borderId="15" xfId="1" applyNumberFormat="1" applyFont="1" applyBorder="1" applyAlignment="1">
      <alignment horizontal="right" vertical="center" wrapText="1"/>
    </xf>
    <xf numFmtId="4" fontId="3" fillId="0" borderId="7" xfId="1" applyNumberFormat="1" applyFont="1" applyBorder="1" applyAlignment="1">
      <alignment horizontal="right" vertical="center" wrapText="1"/>
    </xf>
    <xf numFmtId="4" fontId="4" fillId="0" borderId="2" xfId="1" applyNumberFormat="1" applyFont="1" applyBorder="1" applyAlignment="1">
      <alignment horizontal="center" vertical="center" wrapText="1"/>
    </xf>
    <xf numFmtId="165" fontId="3" fillId="0" borderId="7" xfId="1" applyNumberFormat="1" applyFont="1" applyBorder="1" applyAlignment="1">
      <alignment horizontal="right" vertical="center"/>
    </xf>
    <xf numFmtId="165" fontId="3" fillId="0" borderId="2" xfId="1" applyNumberFormat="1" applyFont="1" applyBorder="1" applyAlignment="1">
      <alignment horizontal="right" vertical="center"/>
    </xf>
    <xf numFmtId="49" fontId="4" fillId="0" borderId="7" xfId="1" applyNumberFormat="1" applyFont="1" applyBorder="1" applyAlignment="1">
      <alignment horizontal="left" vertical="center"/>
    </xf>
    <xf numFmtId="49" fontId="4" fillId="0" borderId="7" xfId="1" applyNumberFormat="1" applyFont="1" applyBorder="1" applyAlignment="1">
      <alignment horizontal="center" vertical="center"/>
    </xf>
    <xf numFmtId="4" fontId="4" fillId="0" borderId="3" xfId="1" applyNumberFormat="1" applyFont="1" applyBorder="1" applyAlignment="1">
      <alignment horizontal="center" vertical="center" wrapText="1"/>
    </xf>
    <xf numFmtId="49" fontId="4" fillId="0" borderId="3" xfId="1" applyNumberFormat="1" applyFont="1" applyBorder="1" applyAlignment="1">
      <alignment horizontal="center" vertical="center" wrapText="1"/>
    </xf>
    <xf numFmtId="0" fontId="4" fillId="0" borderId="7" xfId="0" applyFont="1" applyBorder="1" applyAlignment="1">
      <alignment horizontal="left" vertical="center"/>
    </xf>
    <xf numFmtId="49" fontId="4" fillId="0" borderId="7" xfId="0" applyNumberFormat="1" applyFont="1" applyBorder="1" applyAlignment="1">
      <alignment horizontal="center" vertical="center"/>
    </xf>
    <xf numFmtId="49" fontId="4" fillId="0" borderId="7" xfId="0" applyNumberFormat="1" applyFont="1" applyBorder="1" applyAlignment="1">
      <alignment horizontal="left" vertical="center"/>
    </xf>
    <xf numFmtId="0" fontId="4" fillId="0" borderId="7" xfId="0" applyFont="1" applyBorder="1" applyAlignment="1">
      <alignment horizontal="left" vertical="center" wrapText="1"/>
    </xf>
    <xf numFmtId="4" fontId="3" fillId="0" borderId="7" xfId="1" applyNumberFormat="1" applyFont="1" applyBorder="1" applyAlignment="1">
      <alignment vertical="center"/>
    </xf>
    <xf numFmtId="4" fontId="3" fillId="0" borderId="15" xfId="1" applyNumberFormat="1" applyFont="1" applyBorder="1" applyAlignment="1">
      <alignment vertical="center"/>
    </xf>
    <xf numFmtId="4" fontId="3" fillId="0" borderId="2" xfId="1" applyNumberFormat="1" applyFont="1" applyBorder="1" applyAlignment="1">
      <alignment vertical="center"/>
    </xf>
    <xf numFmtId="4" fontId="4" fillId="4" borderId="15" xfId="0" applyNumberFormat="1" applyFont="1" applyFill="1" applyBorder="1" applyAlignment="1">
      <alignment horizontal="right" vertical="center"/>
    </xf>
    <xf numFmtId="0" fontId="4" fillId="4" borderId="0" xfId="0" applyFont="1" applyFill="1" applyAlignment="1">
      <alignment horizontal="left" vertical="center"/>
    </xf>
    <xf numFmtId="0" fontId="2" fillId="4" borderId="15" xfId="1" applyFont="1" applyFill="1" applyBorder="1" applyAlignment="1">
      <alignment horizontal="center" vertical="center" wrapText="1"/>
    </xf>
    <xf numFmtId="0" fontId="4" fillId="4" borderId="0" xfId="0" applyFont="1" applyFill="1" applyAlignment="1">
      <alignment horizontal="center" vertical="center"/>
    </xf>
    <xf numFmtId="4" fontId="4" fillId="4" borderId="0" xfId="0" applyNumberFormat="1" applyFont="1" applyFill="1" applyAlignment="1">
      <alignment horizontal="right" vertical="center"/>
    </xf>
    <xf numFmtId="0" fontId="4" fillId="4" borderId="0" xfId="0" applyFont="1" applyFill="1" applyAlignment="1">
      <alignment horizontal="right" vertical="center"/>
    </xf>
    <xf numFmtId="4" fontId="4" fillId="4" borderId="12" xfId="1" applyNumberFormat="1" applyFont="1" applyFill="1" applyBorder="1" applyAlignment="1">
      <alignment horizontal="right" vertical="center"/>
    </xf>
    <xf numFmtId="0" fontId="4" fillId="4" borderId="4" xfId="1" applyFont="1" applyFill="1" applyBorder="1" applyAlignment="1">
      <alignment horizontal="left" vertical="center" wrapText="1"/>
    </xf>
    <xf numFmtId="2" fontId="2" fillId="4" borderId="15" xfId="1" applyNumberFormat="1" applyFont="1" applyFill="1" applyBorder="1" applyAlignment="1">
      <alignment horizontal="right" vertical="center"/>
    </xf>
    <xf numFmtId="4" fontId="4" fillId="4" borderId="10" xfId="1" applyNumberFormat="1" applyFont="1" applyFill="1" applyBorder="1" applyAlignment="1">
      <alignment horizontal="right" vertical="center"/>
    </xf>
    <xf numFmtId="0" fontId="4" fillId="4" borderId="11" xfId="1" applyFont="1" applyFill="1" applyBorder="1" applyAlignment="1">
      <alignment horizontal="left" vertical="center" wrapText="1"/>
    </xf>
    <xf numFmtId="4" fontId="4" fillId="4" borderId="5" xfId="1" applyNumberFormat="1" applyFont="1" applyFill="1" applyBorder="1" applyAlignment="1">
      <alignment horizontal="right" vertical="center"/>
    </xf>
    <xf numFmtId="0" fontId="4" fillId="4" borderId="14" xfId="1" applyFont="1" applyFill="1" applyBorder="1" applyAlignment="1">
      <alignment horizontal="left" vertical="center" wrapText="1"/>
    </xf>
    <xf numFmtId="4" fontId="4" fillId="4" borderId="1" xfId="1" applyNumberFormat="1" applyFont="1" applyFill="1" applyBorder="1" applyAlignment="1">
      <alignment horizontal="right" vertical="center"/>
    </xf>
    <xf numFmtId="0" fontId="4" fillId="4" borderId="6" xfId="1" applyFont="1" applyFill="1" applyBorder="1" applyAlignment="1">
      <alignment horizontal="left" vertical="center" wrapText="1"/>
    </xf>
    <xf numFmtId="0" fontId="4" fillId="4" borderId="4" xfId="1" applyFont="1" applyFill="1" applyBorder="1" applyAlignment="1">
      <alignment horizontal="left" vertical="top" wrapText="1"/>
    </xf>
    <xf numFmtId="4" fontId="4" fillId="4" borderId="12" xfId="1" applyNumberFormat="1" applyFont="1" applyFill="1" applyBorder="1" applyAlignment="1">
      <alignment horizontal="right" vertical="top"/>
    </xf>
    <xf numFmtId="4" fontId="4" fillId="4" borderId="1" xfId="1" applyNumberFormat="1" applyFont="1" applyFill="1" applyBorder="1" applyAlignment="1">
      <alignment horizontal="right" vertical="top"/>
    </xf>
    <xf numFmtId="0" fontId="4" fillId="4" borderId="6" xfId="1" applyFont="1" applyFill="1" applyBorder="1" applyAlignment="1">
      <alignment horizontal="left" vertical="top" wrapText="1"/>
    </xf>
    <xf numFmtId="4" fontId="3" fillId="4" borderId="15" xfId="0" applyNumberFormat="1" applyFont="1" applyFill="1" applyBorder="1" applyAlignment="1">
      <alignment horizontal="center" vertical="center" wrapText="1"/>
    </xf>
    <xf numFmtId="4" fontId="4" fillId="4" borderId="15" xfId="0" applyNumberFormat="1" applyFont="1" applyFill="1" applyBorder="1" applyAlignment="1">
      <alignment horizontal="center" vertical="center" wrapText="1"/>
    </xf>
    <xf numFmtId="4" fontId="2" fillId="4" borderId="15" xfId="0" applyNumberFormat="1" applyFont="1" applyFill="1" applyBorder="1" applyAlignment="1">
      <alignment horizontal="right" vertical="center" wrapText="1"/>
    </xf>
    <xf numFmtId="4" fontId="2" fillId="4" borderId="15" xfId="0" applyNumberFormat="1" applyFont="1" applyFill="1" applyBorder="1" applyAlignment="1">
      <alignment horizontal="right" vertical="center"/>
    </xf>
    <xf numFmtId="4" fontId="4" fillId="4" borderId="7" xfId="1" applyNumberFormat="1" applyFont="1" applyFill="1" applyBorder="1" applyAlignment="1">
      <alignment horizontal="right" vertical="center" wrapText="1"/>
    </xf>
    <xf numFmtId="4" fontId="4" fillId="0" borderId="15" xfId="0" applyNumberFormat="1" applyFont="1" applyBorder="1" applyAlignment="1">
      <alignment vertical="center"/>
    </xf>
    <xf numFmtId="0" fontId="4" fillId="4" borderId="0" xfId="0" applyFont="1" applyFill="1" applyAlignment="1">
      <alignment horizontal="center" vertical="center" wrapText="1" shrinkToFit="1"/>
    </xf>
    <xf numFmtId="0" fontId="4" fillId="4" borderId="0" xfId="0" applyFont="1" applyFill="1" applyAlignment="1">
      <alignment horizontal="left" vertical="center" wrapText="1" shrinkToFit="1"/>
    </xf>
    <xf numFmtId="0" fontId="2" fillId="0" borderId="15" xfId="1" applyFont="1" applyBorder="1" applyAlignment="1">
      <alignment horizontal="center" vertical="center" wrapText="1" shrinkToFit="1"/>
    </xf>
    <xf numFmtId="0" fontId="4" fillId="0" borderId="0" xfId="0" applyFont="1" applyAlignment="1">
      <alignment vertical="center" wrapText="1" shrinkToFit="1"/>
    </xf>
    <xf numFmtId="4" fontId="2" fillId="4" borderId="15" xfId="1" applyNumberFormat="1" applyFont="1" applyFill="1" applyBorder="1" applyAlignment="1">
      <alignment vertical="center"/>
    </xf>
    <xf numFmtId="4" fontId="2" fillId="4" borderId="1" xfId="1" applyNumberFormat="1" applyFont="1" applyFill="1" applyBorder="1" applyAlignment="1">
      <alignment vertical="center"/>
    </xf>
    <xf numFmtId="4" fontId="2" fillId="4" borderId="6" xfId="1" applyNumberFormat="1" applyFont="1" applyFill="1" applyBorder="1" applyAlignment="1">
      <alignment vertical="center"/>
    </xf>
    <xf numFmtId="0" fontId="4" fillId="4" borderId="15" xfId="1" applyFont="1" applyFill="1" applyBorder="1" applyAlignment="1">
      <alignment horizontal="center" vertical="center" wrapText="1"/>
    </xf>
    <xf numFmtId="4" fontId="3" fillId="4" borderId="7" xfId="1" applyNumberFormat="1" applyFont="1" applyFill="1" applyBorder="1" applyAlignment="1">
      <alignment horizontal="right" vertical="center" wrapText="1"/>
    </xf>
    <xf numFmtId="49" fontId="13" fillId="0" borderId="15" xfId="1" applyNumberFormat="1" applyFont="1" applyBorder="1" applyAlignment="1">
      <alignment horizontal="center" vertical="center"/>
    </xf>
    <xf numFmtId="4" fontId="4" fillId="0" borderId="6" xfId="0" applyNumberFormat="1" applyFont="1" applyBorder="1" applyAlignment="1">
      <alignment horizontal="center" vertical="center" wrapText="1"/>
    </xf>
    <xf numFmtId="49" fontId="3" fillId="0" borderId="4" xfId="0" applyNumberFormat="1" applyFont="1" applyBorder="1" applyAlignment="1">
      <alignment vertical="center" wrapText="1" shrinkToFit="1"/>
    </xf>
    <xf numFmtId="0" fontId="9" fillId="4" borderId="0" xfId="0" applyFont="1" applyFill="1" applyAlignment="1">
      <alignment horizontal="center" vertical="center" wrapText="1"/>
    </xf>
    <xf numFmtId="0" fontId="2" fillId="4" borderId="15" xfId="1" applyFont="1" applyFill="1" applyBorder="1" applyAlignment="1">
      <alignment horizontal="center" vertical="top" wrapText="1"/>
    </xf>
    <xf numFmtId="4" fontId="2" fillId="4" borderId="15" xfId="1" applyNumberFormat="1" applyFont="1" applyFill="1" applyBorder="1" applyAlignment="1">
      <alignment horizontal="right" vertical="top"/>
    </xf>
    <xf numFmtId="0" fontId="4" fillId="0" borderId="15" xfId="1" applyFont="1" applyBorder="1" applyAlignment="1">
      <alignment horizontal="center" vertical="center" wrapText="1" shrinkToFit="1"/>
    </xf>
    <xf numFmtId="2" fontId="4" fillId="0" borderId="15" xfId="0" applyNumberFormat="1" applyFont="1" applyBorder="1"/>
    <xf numFmtId="0" fontId="35" fillId="0" borderId="0" xfId="0" applyFont="1" applyAlignment="1">
      <alignment horizontal="center"/>
    </xf>
    <xf numFmtId="4" fontId="2" fillId="4" borderId="1" xfId="1" applyNumberFormat="1" applyFont="1" applyFill="1" applyBorder="1" applyAlignment="1">
      <alignment horizontal="center" vertical="center"/>
    </xf>
    <xf numFmtId="4" fontId="2" fillId="4" borderId="6" xfId="1" applyNumberFormat="1" applyFont="1" applyFill="1" applyBorder="1" applyAlignment="1">
      <alignment horizontal="center" vertical="center"/>
    </xf>
    <xf numFmtId="49" fontId="4" fillId="0" borderId="7" xfId="1" applyNumberFormat="1" applyFont="1" applyBorder="1" applyAlignment="1">
      <alignment horizontal="center" vertical="center"/>
    </xf>
    <xf numFmtId="49" fontId="4" fillId="0" borderId="2" xfId="1" applyNumberFormat="1" applyFont="1" applyBorder="1" applyAlignment="1">
      <alignment horizontal="center" vertical="center"/>
    </xf>
    <xf numFmtId="49" fontId="4" fillId="0" borderId="7" xfId="1" applyNumberFormat="1" applyFont="1" applyBorder="1" applyAlignment="1">
      <alignment horizontal="left" vertical="center" wrapText="1" shrinkToFit="1"/>
    </xf>
    <xf numFmtId="49" fontId="4" fillId="0" borderId="2" xfId="1" applyNumberFormat="1" applyFont="1" applyBorder="1" applyAlignment="1">
      <alignment horizontal="left" vertical="center" wrapText="1" shrinkToFit="1"/>
    </xf>
    <xf numFmtId="4" fontId="4" fillId="0" borderId="7" xfId="1" applyNumberFormat="1" applyFont="1" applyBorder="1" applyAlignment="1">
      <alignment horizontal="right" vertical="center" wrapText="1"/>
    </xf>
    <xf numFmtId="4" fontId="4" fillId="0" borderId="2" xfId="1" applyNumberFormat="1" applyFont="1" applyBorder="1" applyAlignment="1">
      <alignment horizontal="right" vertical="center" wrapText="1"/>
    </xf>
    <xf numFmtId="49" fontId="4" fillId="0" borderId="7" xfId="1" applyNumberFormat="1" applyFont="1" applyBorder="1" applyAlignment="1">
      <alignment horizontal="center" vertical="center" wrapText="1"/>
    </xf>
    <xf numFmtId="49" fontId="4" fillId="0" borderId="2" xfId="1" applyNumberFormat="1" applyFont="1" applyBorder="1" applyAlignment="1">
      <alignment horizontal="center" vertical="center" wrapText="1"/>
    </xf>
    <xf numFmtId="4" fontId="4" fillId="0" borderId="7" xfId="1" applyNumberFormat="1" applyFont="1" applyBorder="1" applyAlignment="1">
      <alignment horizontal="right" vertical="center"/>
    </xf>
    <xf numFmtId="4" fontId="4" fillId="0" borderId="3" xfId="1" applyNumberFormat="1" applyFont="1" applyBorder="1" applyAlignment="1">
      <alignment horizontal="right" vertical="center"/>
    </xf>
    <xf numFmtId="4" fontId="4" fillId="0" borderId="2" xfId="1" applyNumberFormat="1" applyFont="1" applyBorder="1" applyAlignment="1">
      <alignment horizontal="right" vertical="center"/>
    </xf>
    <xf numFmtId="49" fontId="4" fillId="0" borderId="3" xfId="1" applyNumberFormat="1" applyFont="1" applyBorder="1" applyAlignment="1">
      <alignment horizontal="center" vertical="center" wrapText="1"/>
    </xf>
    <xf numFmtId="49" fontId="4" fillId="0" borderId="3" xfId="1" applyNumberFormat="1" applyFont="1" applyBorder="1" applyAlignment="1">
      <alignment horizontal="center" vertical="center"/>
    </xf>
    <xf numFmtId="49" fontId="4" fillId="0" borderId="3" xfId="1" applyNumberFormat="1" applyFont="1" applyBorder="1" applyAlignment="1">
      <alignment horizontal="left" vertical="center" wrapText="1" shrinkToFit="1"/>
    </xf>
    <xf numFmtId="0" fontId="4" fillId="4" borderId="7" xfId="1" applyFont="1" applyFill="1" applyBorder="1" applyAlignment="1">
      <alignment horizontal="center" vertical="center" wrapText="1"/>
    </xf>
    <xf numFmtId="0" fontId="4" fillId="4" borderId="2" xfId="1" applyFont="1" applyFill="1" applyBorder="1" applyAlignment="1">
      <alignment horizontal="center" vertical="center" wrapText="1"/>
    </xf>
    <xf numFmtId="4" fontId="3" fillId="4" borderId="7" xfId="1" applyNumberFormat="1" applyFont="1" applyFill="1" applyBorder="1" applyAlignment="1">
      <alignment horizontal="right" vertical="center" wrapText="1"/>
    </xf>
    <xf numFmtId="4" fontId="3" fillId="4" borderId="2" xfId="1" applyNumberFormat="1" applyFont="1" applyFill="1" applyBorder="1" applyAlignment="1">
      <alignment horizontal="right" vertical="center" wrapText="1"/>
    </xf>
    <xf numFmtId="4" fontId="4" fillId="0" borderId="7" xfId="0" applyNumberFormat="1" applyFont="1" applyBorder="1" applyAlignment="1">
      <alignment horizontal="right" vertical="center"/>
    </xf>
    <xf numFmtId="4" fontId="4" fillId="0" borderId="2" xfId="0" applyNumberFormat="1" applyFont="1" applyBorder="1" applyAlignment="1">
      <alignment horizontal="right" vertical="center"/>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0" borderId="2" xfId="0" applyFont="1" applyBorder="1" applyAlignment="1">
      <alignment horizontal="left" vertical="center" wrapText="1" shrinkToFit="1"/>
    </xf>
    <xf numFmtId="4" fontId="4" fillId="0" borderId="3" xfId="1" applyNumberFormat="1" applyFont="1" applyBorder="1" applyAlignment="1">
      <alignment horizontal="right" vertical="center" wrapText="1"/>
    </xf>
    <xf numFmtId="4" fontId="4" fillId="0" borderId="7" xfId="0" applyNumberFormat="1" applyFont="1" applyBorder="1" applyAlignment="1">
      <alignment vertical="center"/>
    </xf>
    <xf numFmtId="4" fontId="4" fillId="0" borderId="2" xfId="0" applyNumberFormat="1" applyFont="1" applyBorder="1" applyAlignment="1">
      <alignment vertical="center"/>
    </xf>
    <xf numFmtId="4" fontId="4" fillId="0" borderId="3" xfId="0" applyNumberFormat="1" applyFont="1" applyBorder="1" applyAlignment="1">
      <alignment horizontal="right"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4" borderId="7" xfId="0" applyFont="1" applyFill="1" applyBorder="1" applyAlignment="1">
      <alignment horizontal="center" vertical="center" wrapText="1"/>
    </xf>
    <xf numFmtId="0" fontId="4" fillId="4" borderId="2" xfId="0" applyFont="1" applyFill="1" applyBorder="1" applyAlignment="1">
      <alignment horizontal="center" vertical="center" wrapText="1"/>
    </xf>
    <xf numFmtId="4" fontId="4" fillId="4" borderId="7" xfId="0" applyNumberFormat="1" applyFont="1" applyFill="1" applyBorder="1" applyAlignment="1">
      <alignment horizontal="right" vertical="center"/>
    </xf>
    <xf numFmtId="4" fontId="4" fillId="4" borderId="2" xfId="0" applyNumberFormat="1" applyFont="1" applyFill="1" applyBorder="1" applyAlignment="1">
      <alignment horizontal="right" vertical="center"/>
    </xf>
    <xf numFmtId="0" fontId="4" fillId="4" borderId="7"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xf>
    <xf numFmtId="4" fontId="4" fillId="0" borderId="7" xfId="24" applyNumberFormat="1" applyFont="1" applyBorder="1" applyAlignment="1">
      <alignment horizontal="right" vertical="center"/>
    </xf>
    <xf numFmtId="4" fontId="4" fillId="0" borderId="2" xfId="24" applyNumberFormat="1" applyFont="1" applyBorder="1" applyAlignment="1">
      <alignment horizontal="right" vertical="center"/>
    </xf>
    <xf numFmtId="4" fontId="4" fillId="0" borderId="7" xfId="24" applyNumberFormat="1" applyFont="1" applyBorder="1" applyAlignment="1">
      <alignment horizontal="right" vertical="center" wrapText="1"/>
    </xf>
    <xf numFmtId="4" fontId="4" fillId="0" borderId="3" xfId="24" applyNumberFormat="1" applyFont="1" applyBorder="1" applyAlignment="1">
      <alignment horizontal="right" vertical="center" wrapText="1"/>
    </xf>
    <xf numFmtId="4" fontId="4" fillId="0" borderId="2" xfId="24" applyNumberFormat="1" applyFont="1" applyBorder="1" applyAlignment="1">
      <alignment horizontal="right" vertical="center" wrapText="1"/>
    </xf>
    <xf numFmtId="4" fontId="4" fillId="0" borderId="7" xfId="24" applyNumberFormat="1" applyFont="1" applyBorder="1" applyAlignment="1">
      <alignment vertical="center" wrapText="1"/>
    </xf>
    <xf numFmtId="4" fontId="4" fillId="0" borderId="3" xfId="24" applyNumberFormat="1" applyFont="1" applyBorder="1" applyAlignment="1">
      <alignment vertical="center" wrapText="1"/>
    </xf>
    <xf numFmtId="4" fontId="4" fillId="0" borderId="2" xfId="24" applyNumberFormat="1" applyFont="1" applyBorder="1" applyAlignment="1">
      <alignment vertical="center" wrapText="1"/>
    </xf>
    <xf numFmtId="49" fontId="4" fillId="0" borderId="7" xfId="1" quotePrefix="1" applyNumberFormat="1" applyFont="1" applyBorder="1" applyAlignment="1">
      <alignment horizontal="center" vertical="center"/>
    </xf>
    <xf numFmtId="49" fontId="4" fillId="0" borderId="3" xfId="1" quotePrefix="1" applyNumberFormat="1" applyFont="1" applyBorder="1" applyAlignment="1">
      <alignment horizontal="center" vertical="center"/>
    </xf>
    <xf numFmtId="49" fontId="4" fillId="0" borderId="2" xfId="1" quotePrefix="1" applyNumberFormat="1" applyFont="1" applyBorder="1" applyAlignment="1">
      <alignment horizontal="center" vertical="center"/>
    </xf>
    <xf numFmtId="4" fontId="3" fillId="0" borderId="7" xfId="1" applyNumberFormat="1" applyFont="1" applyBorder="1" applyAlignment="1">
      <alignment horizontal="right" vertical="center"/>
    </xf>
    <xf numFmtId="4" fontId="3" fillId="0" borderId="3" xfId="1" applyNumberFormat="1" applyFont="1" applyBorder="1" applyAlignment="1">
      <alignment horizontal="right" vertical="center"/>
    </xf>
    <xf numFmtId="4" fontId="3" fillId="0" borderId="2" xfId="1" applyNumberFormat="1" applyFont="1" applyBorder="1" applyAlignment="1">
      <alignment horizontal="right" vertical="center"/>
    </xf>
    <xf numFmtId="4" fontId="4" fillId="4" borderId="7" xfId="1" applyNumberFormat="1" applyFont="1" applyFill="1" applyBorder="1" applyAlignment="1">
      <alignment horizontal="right" vertical="center"/>
    </xf>
    <xf numFmtId="4" fontId="4" fillId="4" borderId="3" xfId="1" applyNumberFormat="1" applyFont="1" applyFill="1" applyBorder="1" applyAlignment="1">
      <alignment horizontal="right" vertical="center"/>
    </xf>
    <xf numFmtId="4" fontId="4" fillId="4" borderId="2" xfId="1" applyNumberFormat="1" applyFont="1" applyFill="1" applyBorder="1" applyAlignment="1">
      <alignment horizontal="right" vertical="center"/>
    </xf>
    <xf numFmtId="0" fontId="4" fillId="0" borderId="7" xfId="1" applyFont="1" applyBorder="1" applyAlignment="1">
      <alignment horizontal="left" vertical="center" wrapText="1" shrinkToFit="1"/>
    </xf>
    <xf numFmtId="0" fontId="4" fillId="0" borderId="3" xfId="1" applyFont="1" applyBorder="1" applyAlignment="1">
      <alignment horizontal="left" vertical="center" wrapText="1" shrinkToFit="1"/>
    </xf>
    <xf numFmtId="0" fontId="4" fillId="0" borderId="2" xfId="1" applyFont="1" applyBorder="1" applyAlignment="1">
      <alignment horizontal="left" vertical="center" wrapText="1" shrinkToFit="1"/>
    </xf>
    <xf numFmtId="4" fontId="4" fillId="0" borderId="7" xfId="0" applyNumberFormat="1" applyFont="1" applyBorder="1" applyAlignment="1">
      <alignment horizontal="right" vertical="center" wrapText="1"/>
    </xf>
    <xf numFmtId="4" fontId="4" fillId="0" borderId="3" xfId="0" applyNumberFormat="1" applyFont="1" applyBorder="1" applyAlignment="1">
      <alignment horizontal="right" vertical="center" wrapText="1"/>
    </xf>
    <xf numFmtId="4" fontId="4" fillId="0" borderId="2" xfId="0" applyNumberFormat="1" applyFont="1" applyBorder="1" applyAlignment="1">
      <alignment horizontal="right" vertical="center" wrapText="1"/>
    </xf>
    <xf numFmtId="0" fontId="4" fillId="0" borderId="7"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4" borderId="3" xfId="0" applyFont="1" applyFill="1" applyBorder="1" applyAlignment="1">
      <alignment horizontal="center" vertical="center" wrapText="1"/>
    </xf>
    <xf numFmtId="4" fontId="4" fillId="0" borderId="7" xfId="1" applyNumberFormat="1" applyFont="1" applyBorder="1" applyAlignment="1">
      <alignment vertical="center" wrapText="1"/>
    </xf>
    <xf numFmtId="4" fontId="4" fillId="0" borderId="2" xfId="1" applyNumberFormat="1" applyFont="1" applyBorder="1" applyAlignment="1">
      <alignment vertical="center" wrapText="1"/>
    </xf>
    <xf numFmtId="4" fontId="4" fillId="0" borderId="3" xfId="0" applyNumberFormat="1" applyFont="1" applyBorder="1" applyAlignment="1">
      <alignment vertical="center"/>
    </xf>
    <xf numFmtId="4" fontId="4" fillId="0" borderId="3" xfId="1" applyNumberFormat="1" applyFont="1" applyBorder="1" applyAlignment="1">
      <alignment vertical="center" wrapText="1"/>
    </xf>
    <xf numFmtId="49" fontId="4" fillId="0" borderId="7"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4" fontId="4" fillId="0" borderId="7" xfId="1" applyNumberFormat="1" applyFont="1" applyBorder="1" applyAlignment="1">
      <alignment horizontal="center" vertical="center"/>
    </xf>
    <xf numFmtId="4" fontId="4" fillId="0" borderId="3" xfId="1" applyNumberFormat="1" applyFont="1" applyBorder="1" applyAlignment="1">
      <alignment horizontal="center" vertical="center"/>
    </xf>
    <xf numFmtId="4" fontId="4" fillId="0" borderId="2" xfId="1" applyNumberFormat="1" applyFont="1" applyBorder="1" applyAlignment="1">
      <alignment horizontal="center" vertical="center"/>
    </xf>
    <xf numFmtId="2" fontId="4" fillId="0" borderId="7" xfId="0" applyNumberFormat="1" applyFont="1" applyBorder="1" applyAlignment="1">
      <alignment horizontal="right" vertical="center" wrapText="1"/>
    </xf>
    <xf numFmtId="2" fontId="4" fillId="0" borderId="3" xfId="0" applyNumberFormat="1" applyFont="1" applyBorder="1" applyAlignment="1">
      <alignment horizontal="right" vertical="center" wrapText="1"/>
    </xf>
    <xf numFmtId="2" fontId="4" fillId="0" borderId="2" xfId="0" applyNumberFormat="1" applyFont="1" applyBorder="1" applyAlignment="1">
      <alignment horizontal="right" vertical="center" wrapText="1"/>
    </xf>
    <xf numFmtId="2" fontId="4" fillId="0" borderId="7" xfId="1" applyNumberFormat="1" applyFont="1" applyBorder="1" applyAlignment="1">
      <alignment horizontal="right" vertical="center"/>
    </xf>
    <xf numFmtId="2" fontId="4" fillId="0" borderId="3" xfId="1" applyNumberFormat="1" applyFont="1" applyBorder="1" applyAlignment="1">
      <alignment horizontal="right" vertical="center"/>
    </xf>
    <xf numFmtId="2" fontId="4" fillId="0" borderId="2" xfId="1" applyNumberFormat="1" applyFont="1" applyBorder="1" applyAlignment="1">
      <alignment horizontal="right" vertical="center"/>
    </xf>
    <xf numFmtId="1" fontId="36" fillId="4" borderId="1" xfId="1" quotePrefix="1" applyNumberFormat="1" applyFont="1" applyFill="1" applyBorder="1" applyAlignment="1">
      <alignment horizontal="center" vertical="center"/>
    </xf>
    <xf numFmtId="1" fontId="36" fillId="4" borderId="9" xfId="1" quotePrefix="1" applyNumberFormat="1" applyFont="1" applyFill="1" applyBorder="1" applyAlignment="1">
      <alignment horizontal="center" vertical="center"/>
    </xf>
    <xf numFmtId="1" fontId="36" fillId="4" borderId="6" xfId="1" quotePrefix="1" applyNumberFormat="1" applyFont="1" applyFill="1" applyBorder="1" applyAlignment="1">
      <alignment horizontal="center" vertical="center"/>
    </xf>
    <xf numFmtId="4" fontId="2" fillId="4" borderId="1" xfId="0" applyNumberFormat="1" applyFont="1" applyFill="1" applyBorder="1" applyAlignment="1">
      <alignment horizontal="center" vertical="center" wrapText="1"/>
    </xf>
    <xf numFmtId="4" fontId="2" fillId="4" borderId="6" xfId="0" applyNumberFormat="1" applyFont="1" applyFill="1" applyBorder="1" applyAlignment="1">
      <alignment horizontal="center" vertical="center" wrapText="1"/>
    </xf>
    <xf numFmtId="4" fontId="4" fillId="0" borderId="7" xfId="31" applyNumberFormat="1" applyFont="1" applyBorder="1" applyAlignment="1">
      <alignment horizontal="right" vertical="center"/>
    </xf>
    <xf numFmtId="4" fontId="4" fillId="0" borderId="3" xfId="31" applyNumberFormat="1" applyFont="1" applyBorder="1" applyAlignment="1">
      <alignment horizontal="right" vertical="center"/>
    </xf>
    <xf numFmtId="4" fontId="4" fillId="0" borderId="2" xfId="31" applyNumberFormat="1" applyFont="1" applyBorder="1" applyAlignment="1">
      <alignment horizontal="right" vertical="center"/>
    </xf>
    <xf numFmtId="49" fontId="4" fillId="0" borderId="7" xfId="6" applyNumberFormat="1" applyFont="1" applyBorder="1" applyAlignment="1">
      <alignment horizontal="center" vertical="center" wrapText="1"/>
    </xf>
    <xf numFmtId="49" fontId="4" fillId="0" borderId="2" xfId="6" applyNumberFormat="1" applyFont="1" applyBorder="1" applyAlignment="1">
      <alignment horizontal="center" vertical="center" wrapText="1"/>
    </xf>
    <xf numFmtId="0" fontId="4" fillId="0" borderId="7" xfId="8" applyFont="1" applyBorder="1" applyAlignment="1">
      <alignment horizontal="center" vertical="center" wrapText="1"/>
    </xf>
    <xf numFmtId="0" fontId="4" fillId="0" borderId="2" xfId="8" applyFont="1" applyBorder="1" applyAlignment="1">
      <alignment horizontal="center" vertical="center" wrapText="1"/>
    </xf>
    <xf numFmtId="49" fontId="4" fillId="0" borderId="7" xfId="31" applyNumberFormat="1" applyFont="1" applyBorder="1" applyAlignment="1">
      <alignment horizontal="center" vertical="center"/>
    </xf>
    <xf numFmtId="49" fontId="4" fillId="0" borderId="2" xfId="31" applyNumberFormat="1" applyFont="1" applyBorder="1" applyAlignment="1">
      <alignment horizontal="center" vertical="center"/>
    </xf>
    <xf numFmtId="49" fontId="4" fillId="0" borderId="3" xfId="31" applyNumberFormat="1" applyFont="1" applyBorder="1" applyAlignment="1">
      <alignment horizontal="center" vertical="center"/>
    </xf>
    <xf numFmtId="4" fontId="4" fillId="4" borderId="7" xfId="1" applyNumberFormat="1" applyFont="1" applyFill="1" applyBorder="1" applyAlignment="1">
      <alignment horizontal="right" vertical="center" wrapText="1"/>
    </xf>
    <xf numFmtId="4" fontId="4" fillId="4" borderId="3" xfId="1" applyNumberFormat="1" applyFont="1" applyFill="1" applyBorder="1" applyAlignment="1">
      <alignment horizontal="right" vertical="center" wrapText="1"/>
    </xf>
    <xf numFmtId="4" fontId="4" fillId="4" borderId="2" xfId="1" applyNumberFormat="1" applyFont="1" applyFill="1" applyBorder="1" applyAlignment="1">
      <alignment horizontal="right" vertical="center" wrapText="1"/>
    </xf>
    <xf numFmtId="49" fontId="4" fillId="0" borderId="3" xfId="6" applyNumberFormat="1" applyFont="1" applyBorder="1" applyAlignment="1">
      <alignment horizontal="center" vertical="center" wrapText="1"/>
    </xf>
    <xf numFmtId="49" fontId="3" fillId="0" borderId="7"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2" xfId="0" applyNumberFormat="1" applyFont="1" applyBorder="1" applyAlignment="1">
      <alignment horizontal="center" vertical="center"/>
    </xf>
    <xf numFmtId="4" fontId="4" fillId="0" borderId="7"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4" borderId="7" xfId="0" applyNumberFormat="1" applyFont="1" applyFill="1" applyBorder="1" applyAlignment="1">
      <alignment horizontal="center" vertical="center" wrapText="1"/>
    </xf>
    <xf numFmtId="4" fontId="4" fillId="4" borderId="2" xfId="0" applyNumberFormat="1" applyFont="1" applyFill="1" applyBorder="1" applyAlignment="1">
      <alignment horizontal="center" vertical="center" wrapText="1"/>
    </xf>
    <xf numFmtId="0" fontId="9" fillId="4" borderId="0" xfId="0" applyFont="1" applyFill="1" applyAlignment="1">
      <alignment horizontal="center" vertical="center" wrapText="1"/>
    </xf>
    <xf numFmtId="165" fontId="2" fillId="0" borderId="1" xfId="1" applyNumberFormat="1" applyFont="1" applyBorder="1" applyAlignment="1">
      <alignment horizontal="center" vertical="center" wrapText="1"/>
    </xf>
    <xf numFmtId="165" fontId="2" fillId="0" borderId="6" xfId="1" applyNumberFormat="1" applyFont="1" applyBorder="1" applyAlignment="1">
      <alignment horizontal="center" vertical="center" wrapText="1"/>
    </xf>
    <xf numFmtId="3" fontId="4" fillId="0" borderId="1" xfId="1" applyNumberFormat="1" applyFont="1" applyBorder="1" applyAlignment="1">
      <alignment horizontal="center" vertical="center" wrapText="1"/>
    </xf>
    <xf numFmtId="3" fontId="4" fillId="0" borderId="6" xfId="1" applyNumberFormat="1" applyFont="1" applyBorder="1" applyAlignment="1">
      <alignment horizontal="center" vertical="center" wrapText="1"/>
    </xf>
    <xf numFmtId="2" fontId="2" fillId="4" borderId="1" xfId="1" applyNumberFormat="1" applyFont="1" applyFill="1" applyBorder="1" applyAlignment="1">
      <alignment horizontal="center" vertical="center"/>
    </xf>
    <xf numFmtId="2" fontId="2" fillId="4" borderId="6" xfId="1" applyNumberFormat="1" applyFont="1" applyFill="1" applyBorder="1" applyAlignment="1">
      <alignment horizontal="center" vertical="center"/>
    </xf>
    <xf numFmtId="1" fontId="36" fillId="4" borderId="1" xfId="1" applyNumberFormat="1" applyFont="1" applyFill="1" applyBorder="1" applyAlignment="1">
      <alignment horizontal="center" vertical="center"/>
    </xf>
    <xf numFmtId="1" fontId="36" fillId="4" borderId="9" xfId="1" applyNumberFormat="1" applyFont="1" applyFill="1" applyBorder="1" applyAlignment="1">
      <alignment horizontal="center" vertical="center"/>
    </xf>
    <xf numFmtId="1" fontId="36" fillId="4" borderId="6" xfId="1" applyNumberFormat="1" applyFont="1" applyFill="1" applyBorder="1" applyAlignment="1">
      <alignment horizontal="center" vertical="center"/>
    </xf>
    <xf numFmtId="2" fontId="4" fillId="0" borderId="3" xfId="1" applyNumberFormat="1" applyFont="1" applyBorder="1" applyAlignment="1">
      <alignment horizontal="center" vertical="center" wrapText="1"/>
    </xf>
    <xf numFmtId="2" fontId="4" fillId="0" borderId="2" xfId="1" applyNumberFormat="1" applyFont="1" applyBorder="1" applyAlignment="1">
      <alignment horizontal="center" vertical="center" wrapText="1"/>
    </xf>
    <xf numFmtId="2" fontId="4" fillId="0" borderId="7" xfId="1" applyNumberFormat="1" applyFont="1" applyBorder="1" applyAlignment="1">
      <alignment horizontal="center" vertical="center" wrapText="1"/>
    </xf>
    <xf numFmtId="49" fontId="4" fillId="0" borderId="7" xfId="0" applyNumberFormat="1" applyFont="1" applyBorder="1" applyAlignment="1">
      <alignment horizontal="left" vertical="center" wrapText="1" shrinkToFit="1"/>
    </xf>
    <xf numFmtId="49" fontId="4" fillId="0" borderId="3" xfId="0" applyNumberFormat="1" applyFont="1" applyBorder="1" applyAlignment="1">
      <alignment horizontal="left" vertical="center" wrapText="1" shrinkToFit="1"/>
    </xf>
    <xf numFmtId="49" fontId="4" fillId="0" borderId="2" xfId="0" applyNumberFormat="1" applyFont="1" applyBorder="1" applyAlignment="1">
      <alignment horizontal="left" vertical="center" wrapText="1" shrinkToFit="1"/>
    </xf>
  </cellXfs>
  <cellStyles count="36">
    <cellStyle name="buvo suplanuotos nenumatytiems atvejams, kurių neprireikė." xfId="35" xr:uid="{00000000-0005-0000-0000-000000000000}"/>
    <cellStyle name="Įprastas" xfId="0" builtinId="0"/>
    <cellStyle name="Įprastas 2" xfId="13" xr:uid="{00000000-0005-0000-0000-000002000000}"/>
    <cellStyle name="Įprastas 2 2" xfId="14" xr:uid="{00000000-0005-0000-0000-000003000000}"/>
    <cellStyle name="Įprastas 2 2 2" xfId="9" xr:uid="{00000000-0005-0000-0000-000004000000}"/>
    <cellStyle name="Įprastas 3" xfId="15" xr:uid="{00000000-0005-0000-0000-000005000000}"/>
    <cellStyle name="Įprastas 4" xfId="12" xr:uid="{00000000-0005-0000-0000-000006000000}"/>
    <cellStyle name="Įprastas 5" xfId="1" xr:uid="{00000000-0005-0000-0000-000007000000}"/>
    <cellStyle name="Įprastas 5 10" xfId="19" xr:uid="{00000000-0005-0000-0000-000008000000}"/>
    <cellStyle name="Įprastas 5 11" xfId="24" xr:uid="{00000000-0005-0000-0000-000009000000}"/>
    <cellStyle name="Įprastas 5 12" xfId="25" xr:uid="{00000000-0005-0000-0000-00000A000000}"/>
    <cellStyle name="Įprastas 5 2" xfId="2" xr:uid="{00000000-0005-0000-0000-00000B000000}"/>
    <cellStyle name="Įprastas 5 2 2" xfId="4" xr:uid="{00000000-0005-0000-0000-00000C000000}"/>
    <cellStyle name="Įprastas 5 2 2 2" xfId="21" xr:uid="{00000000-0005-0000-0000-00000D000000}"/>
    <cellStyle name="Įprastas 5 2 2 2 2" xfId="29" xr:uid="{00000000-0005-0000-0000-00000E000000}"/>
    <cellStyle name="Įprastas 5 2 3" xfId="5" xr:uid="{00000000-0005-0000-0000-00000F000000}"/>
    <cellStyle name="Įprastas 5 2 4" xfId="22" xr:uid="{00000000-0005-0000-0000-000010000000}"/>
    <cellStyle name="Įprastas 5 2 5" xfId="28" xr:uid="{00000000-0005-0000-0000-000011000000}"/>
    <cellStyle name="Įprastas 5 3" xfId="3" xr:uid="{00000000-0005-0000-0000-000012000000}"/>
    <cellStyle name="Įprastas 5 3 2" xfId="20" xr:uid="{00000000-0005-0000-0000-000013000000}"/>
    <cellStyle name="Įprastas 5 3 3" xfId="23" xr:uid="{00000000-0005-0000-0000-000014000000}"/>
    <cellStyle name="Įprastas 5 4" xfId="30" xr:uid="{00000000-0005-0000-0000-000015000000}"/>
    <cellStyle name="Įprastas 5 5" xfId="6" xr:uid="{00000000-0005-0000-0000-000016000000}"/>
    <cellStyle name="Įprastas 5 5 2" xfId="27" xr:uid="{00000000-0005-0000-0000-000017000000}"/>
    <cellStyle name="Įprastas 5 8" xfId="31" xr:uid="{00000000-0005-0000-0000-000018000000}"/>
    <cellStyle name="Įprastas 5 9" xfId="18" xr:uid="{00000000-0005-0000-0000-000019000000}"/>
    <cellStyle name="Įprastas 6" xfId="17" xr:uid="{00000000-0005-0000-0000-00001A000000}"/>
    <cellStyle name="Įprastas 7" xfId="32" xr:uid="{00000000-0005-0000-0000-00001B000000}"/>
    <cellStyle name="Įprastas 8" xfId="26" xr:uid="{00000000-0005-0000-0000-00001C000000}"/>
    <cellStyle name="Kablelis 2" xfId="16" xr:uid="{00000000-0005-0000-0000-00001D000000}"/>
    <cellStyle name="Normal" xfId="33" xr:uid="{00000000-0005-0000-0000-00001E000000}"/>
    <cellStyle name="Normal 2" xfId="8" xr:uid="{00000000-0005-0000-0000-00001F000000}"/>
    <cellStyle name="Normal 3" xfId="10" xr:uid="{00000000-0005-0000-0000-000020000000}"/>
    <cellStyle name="Normal 4" xfId="11" xr:uid="{00000000-0005-0000-0000-000021000000}"/>
    <cellStyle name="Normal 5" xfId="7" xr:uid="{00000000-0005-0000-0000-000022000000}"/>
    <cellStyle name="Normal_13 priedas" xfId="34" xr:uid="{00000000-0005-0000-0000-000023000000}"/>
  </cellStyles>
  <dxfs count="0"/>
  <tableStyles count="0" defaultTableStyle="TableStyleMedium2" defaultPivotStyle="PivotStyleLight16"/>
  <colors>
    <mruColors>
      <color rgb="FFFFFFFF"/>
      <color rgb="FFEEF3F8"/>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5"/>
  <sheetViews>
    <sheetView workbookViewId="0">
      <selection activeCell="E23" sqref="E23"/>
    </sheetView>
  </sheetViews>
  <sheetFormatPr defaultRowHeight="15"/>
  <cols>
    <col min="1" max="1" width="14.7109375" customWidth="1"/>
    <col min="2" max="2" width="7" bestFit="1" customWidth="1"/>
    <col min="3" max="3" width="71.140625" bestFit="1" customWidth="1"/>
    <col min="4" max="4" width="66.7109375" customWidth="1"/>
  </cols>
  <sheetData>
    <row r="1" spans="1:5">
      <c r="A1" t="s">
        <v>13</v>
      </c>
      <c r="B1" t="s">
        <v>14</v>
      </c>
      <c r="C1" t="s">
        <v>15</v>
      </c>
      <c r="D1" t="s">
        <v>16</v>
      </c>
      <c r="E1">
        <v>1</v>
      </c>
    </row>
    <row r="2" spans="1:5">
      <c r="A2" t="s">
        <v>38</v>
      </c>
      <c r="B2" t="s">
        <v>5</v>
      </c>
      <c r="C2" t="s">
        <v>39</v>
      </c>
      <c r="D2" t="s">
        <v>40</v>
      </c>
      <c r="E2">
        <v>1</v>
      </c>
    </row>
    <row r="3" spans="1:5">
      <c r="A3">
        <v>1773</v>
      </c>
      <c r="B3" t="s">
        <v>5</v>
      </c>
      <c r="C3" t="s">
        <v>294</v>
      </c>
      <c r="D3" t="s">
        <v>293</v>
      </c>
      <c r="E3">
        <v>1</v>
      </c>
    </row>
    <row r="4" spans="1:5">
      <c r="A4" t="s">
        <v>50</v>
      </c>
      <c r="B4" t="s">
        <v>51</v>
      </c>
      <c r="C4" t="s">
        <v>52</v>
      </c>
      <c r="D4" t="s">
        <v>53</v>
      </c>
      <c r="E4">
        <v>1</v>
      </c>
    </row>
    <row r="5" spans="1:5">
      <c r="A5" t="s">
        <v>50</v>
      </c>
      <c r="B5" t="s">
        <v>56</v>
      </c>
      <c r="C5" t="s">
        <v>52</v>
      </c>
      <c r="D5" t="s">
        <v>57</v>
      </c>
      <c r="E5">
        <v>1</v>
      </c>
    </row>
    <row r="6" spans="1:5">
      <c r="A6" t="s">
        <v>50</v>
      </c>
      <c r="B6" t="s">
        <v>58</v>
      </c>
      <c r="C6" t="s">
        <v>52</v>
      </c>
      <c r="D6" t="s">
        <v>59</v>
      </c>
      <c r="E6">
        <v>1</v>
      </c>
    </row>
    <row r="7" spans="1:5">
      <c r="A7" t="s">
        <v>50</v>
      </c>
      <c r="B7" t="s">
        <v>62</v>
      </c>
      <c r="C7" t="s">
        <v>52</v>
      </c>
      <c r="D7" t="s">
        <v>63</v>
      </c>
      <c r="E7">
        <v>1</v>
      </c>
    </row>
    <row r="8" spans="1:5">
      <c r="A8" t="s">
        <v>50</v>
      </c>
      <c r="B8" t="s">
        <v>64</v>
      </c>
      <c r="C8" t="s">
        <v>52</v>
      </c>
      <c r="D8" t="s">
        <v>65</v>
      </c>
      <c r="E8">
        <v>1</v>
      </c>
    </row>
    <row r="9" spans="1:5">
      <c r="A9" t="s">
        <v>50</v>
      </c>
      <c r="B9" t="s">
        <v>66</v>
      </c>
      <c r="C9" t="s">
        <v>52</v>
      </c>
      <c r="D9" t="s">
        <v>67</v>
      </c>
      <c r="E9">
        <v>1</v>
      </c>
    </row>
    <row r="10" spans="1:5">
      <c r="A10" t="s">
        <v>50</v>
      </c>
      <c r="B10" t="s">
        <v>68</v>
      </c>
      <c r="C10" t="s">
        <v>52</v>
      </c>
      <c r="D10" t="s">
        <v>69</v>
      </c>
      <c r="E10">
        <v>1</v>
      </c>
    </row>
    <row r="11" spans="1:5">
      <c r="A11" t="s">
        <v>73</v>
      </c>
      <c r="B11" t="s">
        <v>5</v>
      </c>
      <c r="C11" t="s">
        <v>74</v>
      </c>
      <c r="D11" t="s">
        <v>75</v>
      </c>
      <c r="E11">
        <v>1</v>
      </c>
    </row>
    <row r="12" spans="1:5">
      <c r="A12" t="s">
        <v>73</v>
      </c>
      <c r="B12" t="s">
        <v>14</v>
      </c>
      <c r="C12" t="s">
        <v>74</v>
      </c>
      <c r="D12" t="s">
        <v>76</v>
      </c>
      <c r="E12">
        <v>1</v>
      </c>
    </row>
    <row r="13" spans="1:5">
      <c r="A13" t="s">
        <v>73</v>
      </c>
      <c r="B13" t="s">
        <v>77</v>
      </c>
      <c r="C13" t="s">
        <v>74</v>
      </c>
      <c r="D13" t="s">
        <v>78</v>
      </c>
      <c r="E13">
        <v>1</v>
      </c>
    </row>
    <row r="14" spans="1:5">
      <c r="A14" t="s">
        <v>73</v>
      </c>
      <c r="B14" t="s">
        <v>47</v>
      </c>
      <c r="C14" t="s">
        <v>74</v>
      </c>
      <c r="D14" t="s">
        <v>79</v>
      </c>
      <c r="E14">
        <v>1</v>
      </c>
    </row>
    <row r="15" spans="1:5">
      <c r="A15" t="s">
        <v>73</v>
      </c>
      <c r="B15" t="s">
        <v>19</v>
      </c>
      <c r="C15" t="s">
        <v>74</v>
      </c>
      <c r="D15" t="s">
        <v>80</v>
      </c>
      <c r="E15">
        <v>1</v>
      </c>
    </row>
    <row r="16" spans="1:5">
      <c r="A16" t="s">
        <v>73</v>
      </c>
      <c r="B16" t="s">
        <v>81</v>
      </c>
      <c r="C16" t="s">
        <v>74</v>
      </c>
      <c r="D16" t="s">
        <v>82</v>
      </c>
      <c r="E16">
        <v>1</v>
      </c>
    </row>
    <row r="17" spans="1:5">
      <c r="A17" t="s">
        <v>73</v>
      </c>
      <c r="B17" t="s">
        <v>21</v>
      </c>
      <c r="C17" t="s">
        <v>74</v>
      </c>
      <c r="D17" t="s">
        <v>83</v>
      </c>
      <c r="E17">
        <v>1</v>
      </c>
    </row>
    <row r="18" spans="1:5">
      <c r="A18" t="s">
        <v>73</v>
      </c>
      <c r="B18" t="s">
        <v>84</v>
      </c>
      <c r="C18" t="s">
        <v>74</v>
      </c>
      <c r="D18" t="s">
        <v>85</v>
      </c>
      <c r="E18">
        <v>1</v>
      </c>
    </row>
    <row r="19" spans="1:5">
      <c r="A19" t="s">
        <v>73</v>
      </c>
      <c r="B19" t="s">
        <v>86</v>
      </c>
      <c r="C19" t="s">
        <v>74</v>
      </c>
      <c r="D19" t="s">
        <v>87</v>
      </c>
      <c r="E19">
        <v>1</v>
      </c>
    </row>
    <row r="20" spans="1:5">
      <c r="A20" t="s">
        <v>88</v>
      </c>
      <c r="B20" t="s">
        <v>92</v>
      </c>
      <c r="C20" t="s">
        <v>89</v>
      </c>
      <c r="D20" t="s">
        <v>93</v>
      </c>
      <c r="E20">
        <v>1</v>
      </c>
    </row>
    <row r="21" spans="1:5">
      <c r="A21" t="s">
        <v>88</v>
      </c>
      <c r="B21" t="s">
        <v>94</v>
      </c>
      <c r="C21" t="s">
        <v>89</v>
      </c>
      <c r="D21" t="s">
        <v>95</v>
      </c>
      <c r="E21">
        <v>1</v>
      </c>
    </row>
    <row r="22" spans="1:5">
      <c r="A22" t="s">
        <v>96</v>
      </c>
      <c r="B22" t="s">
        <v>97</v>
      </c>
      <c r="C22" t="s">
        <v>98</v>
      </c>
      <c r="D22" t="s">
        <v>99</v>
      </c>
      <c r="E22">
        <v>1</v>
      </c>
    </row>
    <row r="23" spans="1:5">
      <c r="A23" t="s">
        <v>96</v>
      </c>
      <c r="B23" t="s">
        <v>100</v>
      </c>
      <c r="C23" t="s">
        <v>98</v>
      </c>
      <c r="D23" t="s">
        <v>101</v>
      </c>
      <c r="E23">
        <v>1</v>
      </c>
    </row>
    <row r="24" spans="1:5">
      <c r="A24" t="s">
        <v>96</v>
      </c>
      <c r="B24" t="s">
        <v>102</v>
      </c>
      <c r="C24" t="s">
        <v>98</v>
      </c>
      <c r="D24" t="s">
        <v>103</v>
      </c>
      <c r="E24">
        <v>1</v>
      </c>
    </row>
    <row r="25" spans="1:5">
      <c r="A25" t="s">
        <v>96</v>
      </c>
      <c r="B25" t="s">
        <v>104</v>
      </c>
      <c r="C25" t="s">
        <v>98</v>
      </c>
      <c r="D25" t="s">
        <v>105</v>
      </c>
      <c r="E25">
        <v>1</v>
      </c>
    </row>
    <row r="26" spans="1:5">
      <c r="A26" t="s">
        <v>106</v>
      </c>
      <c r="B26" t="s">
        <v>107</v>
      </c>
      <c r="C26" t="s">
        <v>108</v>
      </c>
      <c r="D26" t="s">
        <v>109</v>
      </c>
      <c r="E26">
        <v>1</v>
      </c>
    </row>
    <row r="27" spans="1:5">
      <c r="A27" t="s">
        <v>106</v>
      </c>
      <c r="B27" t="s">
        <v>111</v>
      </c>
      <c r="C27" t="s">
        <v>108</v>
      </c>
      <c r="D27" t="s">
        <v>112</v>
      </c>
      <c r="E27">
        <v>1</v>
      </c>
    </row>
    <row r="28" spans="1:5">
      <c r="A28" t="s">
        <v>113</v>
      </c>
      <c r="B28" t="s">
        <v>86</v>
      </c>
      <c r="C28" t="s">
        <v>114</v>
      </c>
      <c r="D28" t="s">
        <v>117</v>
      </c>
      <c r="E28">
        <v>1</v>
      </c>
    </row>
    <row r="29" spans="1:5">
      <c r="A29">
        <v>1811</v>
      </c>
      <c r="B29" t="s">
        <v>19</v>
      </c>
      <c r="C29" t="s">
        <v>118</v>
      </c>
      <c r="D29" t="s">
        <v>119</v>
      </c>
      <c r="E29">
        <v>1</v>
      </c>
    </row>
    <row r="30" spans="1:5">
      <c r="A30" t="s">
        <v>122</v>
      </c>
      <c r="B30" t="s">
        <v>21</v>
      </c>
      <c r="C30" t="s">
        <v>123</v>
      </c>
      <c r="D30" t="s">
        <v>124</v>
      </c>
      <c r="E30">
        <v>1</v>
      </c>
    </row>
    <row r="31" spans="1:5">
      <c r="A31" t="s">
        <v>122</v>
      </c>
      <c r="B31" t="s">
        <v>86</v>
      </c>
      <c r="C31" t="s">
        <v>123</v>
      </c>
      <c r="D31" t="s">
        <v>125</v>
      </c>
      <c r="E31">
        <v>1</v>
      </c>
    </row>
    <row r="32" spans="1:5">
      <c r="A32" t="s">
        <v>126</v>
      </c>
      <c r="B32" t="s">
        <v>14</v>
      </c>
      <c r="C32" t="s">
        <v>127</v>
      </c>
      <c r="D32" t="s">
        <v>128</v>
      </c>
      <c r="E32">
        <v>1</v>
      </c>
    </row>
    <row r="33" spans="1:5">
      <c r="A33" t="s">
        <v>126</v>
      </c>
      <c r="B33" t="s">
        <v>47</v>
      </c>
      <c r="C33" t="s">
        <v>127</v>
      </c>
      <c r="D33" t="s">
        <v>129</v>
      </c>
      <c r="E33">
        <v>1</v>
      </c>
    </row>
    <row r="34" spans="1:5">
      <c r="A34" t="s">
        <v>126</v>
      </c>
      <c r="B34" t="s">
        <v>19</v>
      </c>
      <c r="C34" t="s">
        <v>127</v>
      </c>
      <c r="D34" t="s">
        <v>130</v>
      </c>
      <c r="E34">
        <v>1</v>
      </c>
    </row>
    <row r="35" spans="1:5">
      <c r="A35" t="s">
        <v>126</v>
      </c>
      <c r="B35" t="s">
        <v>133</v>
      </c>
      <c r="C35" t="s">
        <v>127</v>
      </c>
      <c r="D35" t="s">
        <v>134</v>
      </c>
      <c r="E35">
        <v>1</v>
      </c>
    </row>
    <row r="36" spans="1:5">
      <c r="A36" t="s">
        <v>126</v>
      </c>
      <c r="B36" t="s">
        <v>296</v>
      </c>
      <c r="C36" t="s">
        <v>127</v>
      </c>
      <c r="D36" t="s">
        <v>297</v>
      </c>
      <c r="E36">
        <v>1</v>
      </c>
    </row>
    <row r="37" spans="1:5">
      <c r="A37" t="s">
        <v>126</v>
      </c>
      <c r="B37" t="s">
        <v>92</v>
      </c>
      <c r="C37" t="s">
        <v>127</v>
      </c>
      <c r="D37" t="s">
        <v>135</v>
      </c>
      <c r="E37">
        <v>1</v>
      </c>
    </row>
    <row r="38" spans="1:5">
      <c r="A38" t="s">
        <v>126</v>
      </c>
      <c r="B38" t="s">
        <v>136</v>
      </c>
      <c r="C38" t="s">
        <v>127</v>
      </c>
      <c r="D38" t="s">
        <v>137</v>
      </c>
      <c r="E38">
        <v>1</v>
      </c>
    </row>
    <row r="39" spans="1:5">
      <c r="A39">
        <v>1812</v>
      </c>
      <c r="B39" t="s">
        <v>5</v>
      </c>
      <c r="C39" t="s">
        <v>139</v>
      </c>
      <c r="D39" t="s">
        <v>140</v>
      </c>
      <c r="E39">
        <v>1</v>
      </c>
    </row>
    <row r="40" spans="1:5">
      <c r="A40">
        <v>1812</v>
      </c>
      <c r="B40" t="s">
        <v>21</v>
      </c>
      <c r="C40" t="s">
        <v>139</v>
      </c>
      <c r="D40" t="s">
        <v>142</v>
      </c>
      <c r="E40">
        <v>1</v>
      </c>
    </row>
    <row r="41" spans="1:5">
      <c r="A41">
        <v>1812</v>
      </c>
      <c r="B41" t="s">
        <v>86</v>
      </c>
      <c r="C41" t="s">
        <v>139</v>
      </c>
      <c r="D41" t="s">
        <v>143</v>
      </c>
      <c r="E41">
        <v>1</v>
      </c>
    </row>
    <row r="42" spans="1:5">
      <c r="A42">
        <v>1748</v>
      </c>
      <c r="B42" t="s">
        <v>5</v>
      </c>
      <c r="C42" t="s">
        <v>147</v>
      </c>
      <c r="D42" t="s">
        <v>300</v>
      </c>
      <c r="E42">
        <v>1</v>
      </c>
    </row>
    <row r="43" spans="1:5">
      <c r="A43">
        <v>1749</v>
      </c>
      <c r="B43" t="s">
        <v>5</v>
      </c>
      <c r="C43" t="s">
        <v>148</v>
      </c>
      <c r="D43" t="s">
        <v>149</v>
      </c>
      <c r="E43">
        <v>1</v>
      </c>
    </row>
    <row r="44" spans="1:5">
      <c r="A44">
        <v>2001</v>
      </c>
      <c r="B44" t="s">
        <v>5</v>
      </c>
      <c r="C44" t="s">
        <v>152</v>
      </c>
      <c r="D44" t="s">
        <v>153</v>
      </c>
      <c r="E44">
        <v>1</v>
      </c>
    </row>
    <row r="45" spans="1:5">
      <c r="A45">
        <v>2992</v>
      </c>
      <c r="B45" t="s">
        <v>77</v>
      </c>
      <c r="C45" t="s">
        <v>161</v>
      </c>
      <c r="D45" t="s">
        <v>163</v>
      </c>
      <c r="E45">
        <v>1</v>
      </c>
    </row>
    <row r="46" spans="1:5">
      <c r="A46">
        <v>1140</v>
      </c>
      <c r="B46" t="s">
        <v>14</v>
      </c>
      <c r="C46" t="s">
        <v>164</v>
      </c>
      <c r="D46" t="s">
        <v>165</v>
      </c>
      <c r="E46">
        <v>1</v>
      </c>
    </row>
    <row r="47" spans="1:5">
      <c r="A47">
        <v>2212</v>
      </c>
      <c r="B47" t="s">
        <v>172</v>
      </c>
      <c r="C47" t="s">
        <v>173</v>
      </c>
      <c r="D47" t="s">
        <v>174</v>
      </c>
      <c r="E47">
        <v>1</v>
      </c>
    </row>
    <row r="48" spans="1:5">
      <c r="A48">
        <v>2214</v>
      </c>
      <c r="B48" t="s">
        <v>188</v>
      </c>
      <c r="C48" t="s">
        <v>189</v>
      </c>
      <c r="D48" t="s">
        <v>190</v>
      </c>
      <c r="E48">
        <v>1</v>
      </c>
    </row>
    <row r="49" spans="1:5">
      <c r="A49">
        <v>1581</v>
      </c>
      <c r="B49" t="s">
        <v>5</v>
      </c>
      <c r="C49" t="s">
        <v>206</v>
      </c>
      <c r="D49" t="s">
        <v>207</v>
      </c>
      <c r="E49">
        <v>1</v>
      </c>
    </row>
    <row r="50" spans="1:5">
      <c r="A50">
        <v>1582</v>
      </c>
      <c r="B50" t="s">
        <v>97</v>
      </c>
      <c r="C50" t="s">
        <v>210</v>
      </c>
      <c r="D50" t="s">
        <v>211</v>
      </c>
      <c r="E50">
        <v>1</v>
      </c>
    </row>
    <row r="51" spans="1:5">
      <c r="A51">
        <v>1584</v>
      </c>
      <c r="B51" t="s">
        <v>5</v>
      </c>
      <c r="C51" t="s">
        <v>212</v>
      </c>
      <c r="D51" t="s">
        <v>207</v>
      </c>
      <c r="E51">
        <v>1</v>
      </c>
    </row>
    <row r="52" spans="1:5">
      <c r="A52">
        <v>1585</v>
      </c>
      <c r="B52" t="s">
        <v>5</v>
      </c>
      <c r="C52" t="s">
        <v>213</v>
      </c>
      <c r="D52" t="s">
        <v>214</v>
      </c>
      <c r="E52">
        <v>1</v>
      </c>
    </row>
    <row r="53" spans="1:5">
      <c r="A53">
        <v>1586</v>
      </c>
      <c r="B53" t="s">
        <v>97</v>
      </c>
      <c r="C53" t="s">
        <v>215</v>
      </c>
      <c r="D53" t="s">
        <v>217</v>
      </c>
      <c r="E53">
        <v>1</v>
      </c>
    </row>
    <row r="54" spans="1:5">
      <c r="A54">
        <v>1591</v>
      </c>
      <c r="B54" t="s">
        <v>97</v>
      </c>
      <c r="C54" t="s">
        <v>219</v>
      </c>
      <c r="D54" t="s">
        <v>220</v>
      </c>
      <c r="E54">
        <v>1</v>
      </c>
    </row>
    <row r="55" spans="1:5">
      <c r="A55">
        <v>1595</v>
      </c>
      <c r="B55" t="s">
        <v>97</v>
      </c>
      <c r="C55" t="s">
        <v>222</v>
      </c>
      <c r="D55" t="s">
        <v>302</v>
      </c>
      <c r="E55">
        <v>1</v>
      </c>
    </row>
    <row r="56" spans="1:5">
      <c r="A56">
        <v>1627</v>
      </c>
      <c r="B56" t="s">
        <v>5</v>
      </c>
      <c r="C56" t="s">
        <v>235</v>
      </c>
      <c r="D56" t="s">
        <v>236</v>
      </c>
      <c r="E56">
        <v>1</v>
      </c>
    </row>
    <row r="57" spans="1:5">
      <c r="A57" t="s">
        <v>250</v>
      </c>
      <c r="B57" t="s">
        <v>14</v>
      </c>
      <c r="C57" t="s">
        <v>251</v>
      </c>
      <c r="D57" t="s">
        <v>252</v>
      </c>
      <c r="E57">
        <v>1</v>
      </c>
    </row>
    <row r="58" spans="1:5">
      <c r="A58">
        <v>2763</v>
      </c>
      <c r="B58" t="s">
        <v>5</v>
      </c>
      <c r="C58" t="s">
        <v>260</v>
      </c>
      <c r="D58" t="s">
        <v>290</v>
      </c>
      <c r="E58">
        <v>1</v>
      </c>
    </row>
    <row r="59" spans="1:5">
      <c r="A59" t="s">
        <v>272</v>
      </c>
      <c r="B59" t="s">
        <v>171</v>
      </c>
      <c r="C59" t="s">
        <v>273</v>
      </c>
      <c r="D59" t="s">
        <v>274</v>
      </c>
      <c r="E59">
        <v>1</v>
      </c>
    </row>
    <row r="60" spans="1:5">
      <c r="A60" t="s">
        <v>272</v>
      </c>
      <c r="B60" t="s">
        <v>97</v>
      </c>
      <c r="C60" t="s">
        <v>273</v>
      </c>
      <c r="D60" t="s">
        <v>275</v>
      </c>
      <c r="E60">
        <v>1</v>
      </c>
    </row>
    <row r="61" spans="1:5">
      <c r="A61" t="s">
        <v>272</v>
      </c>
      <c r="B61" t="s">
        <v>100</v>
      </c>
      <c r="C61" t="s">
        <v>273</v>
      </c>
      <c r="D61" t="s">
        <v>276</v>
      </c>
      <c r="E61">
        <v>1</v>
      </c>
    </row>
    <row r="62" spans="1:5">
      <c r="A62" t="s">
        <v>277</v>
      </c>
      <c r="B62" t="s">
        <v>278</v>
      </c>
      <c r="C62" t="s">
        <v>279</v>
      </c>
      <c r="D62" t="s">
        <v>280</v>
      </c>
      <c r="E62">
        <v>1</v>
      </c>
    </row>
    <row r="63" spans="1:5">
      <c r="A63" t="s">
        <v>277</v>
      </c>
      <c r="B63" t="s">
        <v>171</v>
      </c>
      <c r="C63" t="s">
        <v>279</v>
      </c>
      <c r="D63" t="s">
        <v>281</v>
      </c>
      <c r="E63">
        <v>1</v>
      </c>
    </row>
    <row r="64" spans="1:5">
      <c r="A64" t="s">
        <v>277</v>
      </c>
      <c r="B64" t="s">
        <v>132</v>
      </c>
      <c r="C64" t="s">
        <v>279</v>
      </c>
      <c r="D64" t="s">
        <v>282</v>
      </c>
      <c r="E64">
        <v>1</v>
      </c>
    </row>
    <row r="65" spans="1:5">
      <c r="A65" t="s">
        <v>277</v>
      </c>
      <c r="B65" t="s">
        <v>116</v>
      </c>
      <c r="C65" t="s">
        <v>279</v>
      </c>
      <c r="D65" t="s">
        <v>283</v>
      </c>
      <c r="E65">
        <v>1</v>
      </c>
    </row>
  </sheetData>
  <customSheetViews>
    <customSheetView guid="{2418B868-424F-4D1D-909E-8AD06910B095}" showPageBreaks="1" state="hidden">
      <selection activeCell="E23" sqref="E23"/>
      <pageMargins left="0.7" right="0.7" top="0.75" bottom="0.75" header="0.3" footer="0.3"/>
      <pageSetup orientation="portrait" r:id="rId1"/>
    </customSheetView>
    <customSheetView guid="{AC99C2CC-7182-479F-86DF-70C1CB3546A9}" showPageBreaks="1" state="hidden">
      <selection activeCell="E23" sqref="E23"/>
      <pageMargins left="0.7" right="0.7" top="0.75" bottom="0.75" header="0.3" footer="0.3"/>
      <pageSetup orientation="portrait" r:id="rId2"/>
    </customSheetView>
    <customSheetView guid="{D7C31C57-C81F-4E55-B2C7-2096C31FE5CC}" showPageBreaks="1" state="hidden">
      <selection activeCell="E23" sqref="E23"/>
      <pageMargins left="0.7" right="0.7" top="0.75" bottom="0.75" header="0.3" footer="0.3"/>
      <pageSetup orientation="portrait" r:id="rId3"/>
    </customSheetView>
    <customSheetView guid="{A3E76763-A969-438B-831C-6748CE4AFCF3}" showPageBreaks="1" state="hidden">
      <selection activeCell="E23" sqref="E23"/>
      <pageMargins left="0.7" right="0.7" top="0.75" bottom="0.75" header="0.3" footer="0.3"/>
      <pageSetup orientation="portrait" r:id="rId4"/>
    </customSheetView>
    <customSheetView guid="{D8405565-0CC5-4349-B6DE-9D17D408FA01}" state="hidden">
      <selection activeCell="E23" sqref="E23"/>
      <pageMargins left="0.7" right="0.7" top="0.75" bottom="0.75" header="0.3" footer="0.3"/>
      <pageSetup orientation="portrait" r:id="rId5"/>
    </customSheetView>
    <customSheetView guid="{FF52CFC1-DCEA-497B-A882-320708670DCB}">
      <selection activeCell="E23" sqref="E23"/>
      <pageMargins left="0.7" right="0.7" top="0.75" bottom="0.75" header="0.3" footer="0.3"/>
      <pageSetup orientation="portrait" r:id="rId6"/>
    </customSheetView>
    <customSheetView guid="{3A1299A1-7133-41E3-9165-1E0801063AB1}" state="hidden">
      <selection activeCell="E23" sqref="E23"/>
      <pageMargins left="0.7" right="0.7" top="0.75" bottom="0.75" header="0.3" footer="0.3"/>
      <pageSetup orientation="portrait" r:id="rId7"/>
    </customSheetView>
    <customSheetView guid="{8A4400C9-3C85-4269-A8FE-F5A425A442A7}" showPageBreaks="1">
      <selection activeCell="E23" sqref="E23"/>
      <pageMargins left="0.7" right="0.7" top="0.75" bottom="0.75" header="0.3" footer="0.3"/>
      <pageSetup orientation="portrait" r:id="rId8"/>
    </customSheetView>
    <customSheetView guid="{68DB2BFB-3A47-4753-951F-C0DF24E73448}" showPageBreaks="1" state="hidden">
      <selection activeCell="E23" sqref="E23"/>
      <pageMargins left="0.7" right="0.7" top="0.75" bottom="0.75" header="0.3" footer="0.3"/>
      <pageSetup orientation="portrait" r:id="rId9"/>
    </customSheetView>
  </customSheetView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946"/>
  <sheetViews>
    <sheetView tabSelected="1" zoomScaleNormal="100" workbookViewId="0">
      <selection activeCell="A9" sqref="A9"/>
    </sheetView>
  </sheetViews>
  <sheetFormatPr defaultRowHeight="33" customHeight="1"/>
  <cols>
    <col min="1" max="1" width="9.7109375" style="206" bestFit="1" customWidth="1"/>
    <col min="2" max="2" width="22" style="522" customWidth="1"/>
    <col min="3" max="3" width="10.5703125" style="206" customWidth="1"/>
    <col min="4" max="4" width="12.42578125" style="209" customWidth="1"/>
    <col min="5" max="5" width="11.5703125" style="209" customWidth="1"/>
    <col min="6" max="6" width="10.140625" style="209" customWidth="1"/>
    <col min="7" max="7" width="10.42578125" style="209" customWidth="1"/>
    <col min="8" max="8" width="10.5703125" style="387" customWidth="1"/>
    <col min="9" max="9" width="100.140625" style="495" customWidth="1"/>
    <col min="10" max="16384" width="9.140625" style="75"/>
  </cols>
  <sheetData>
    <row r="1" spans="1:9" ht="12.75">
      <c r="A1" s="519"/>
      <c r="B1" s="497"/>
      <c r="C1" s="497"/>
      <c r="D1" s="498"/>
      <c r="E1" s="498"/>
      <c r="F1" s="498"/>
      <c r="G1" s="498"/>
      <c r="H1" s="498"/>
      <c r="I1" s="498" t="s">
        <v>2265</v>
      </c>
    </row>
    <row r="2" spans="1:9" ht="14.25" customHeight="1">
      <c r="A2" s="519"/>
      <c r="B2" s="497"/>
      <c r="C2" s="497"/>
      <c r="D2" s="498"/>
      <c r="E2" s="498"/>
      <c r="F2" s="498"/>
      <c r="G2" s="498"/>
      <c r="H2" s="498"/>
      <c r="I2" s="498" t="s">
        <v>2264</v>
      </c>
    </row>
    <row r="3" spans="1:9" ht="14.25" customHeight="1">
      <c r="A3" s="519"/>
      <c r="B3" s="519"/>
      <c r="C3" s="497"/>
      <c r="D3" s="498"/>
      <c r="E3" s="498"/>
      <c r="F3" s="498"/>
      <c r="G3" s="498"/>
      <c r="H3" s="498"/>
      <c r="I3" s="498"/>
    </row>
    <row r="4" spans="1:9" ht="15" customHeight="1">
      <c r="A4" s="536" t="s">
        <v>2266</v>
      </c>
      <c r="B4" s="536"/>
      <c r="C4" s="536"/>
      <c r="D4" s="536"/>
      <c r="E4" s="536"/>
      <c r="F4" s="536"/>
      <c r="G4" s="536"/>
      <c r="H4" s="536"/>
      <c r="I4" s="536"/>
    </row>
    <row r="5" spans="1:9" ht="12.75">
      <c r="A5" s="497"/>
      <c r="B5" s="520"/>
      <c r="C5" s="497"/>
      <c r="D5" s="498"/>
      <c r="E5" s="498"/>
      <c r="F5" s="498"/>
      <c r="G5" s="498"/>
      <c r="H5" s="498"/>
      <c r="I5" s="305"/>
    </row>
    <row r="6" spans="1:9" ht="32.25" customHeight="1">
      <c r="A6" s="649" t="s">
        <v>2267</v>
      </c>
      <c r="B6" s="649"/>
      <c r="C6" s="649"/>
      <c r="D6" s="649"/>
      <c r="E6" s="649"/>
      <c r="F6" s="649"/>
      <c r="G6" s="649"/>
      <c r="H6" s="649"/>
      <c r="I6" s="649"/>
    </row>
    <row r="7" spans="1:9" ht="15.75">
      <c r="A7" s="531"/>
      <c r="B7" s="531"/>
      <c r="C7" s="531"/>
      <c r="D7" s="531"/>
      <c r="E7" s="531"/>
      <c r="F7" s="531"/>
      <c r="G7" s="531"/>
      <c r="H7" s="531"/>
      <c r="I7" s="531"/>
    </row>
    <row r="8" spans="1:9" ht="15.75" customHeight="1">
      <c r="A8" s="497"/>
      <c r="B8" s="520"/>
      <c r="C8" s="497"/>
      <c r="D8" s="498"/>
      <c r="E8" s="498"/>
      <c r="F8" s="498"/>
      <c r="G8" s="498"/>
      <c r="H8" s="498"/>
      <c r="I8" s="499" t="s">
        <v>321</v>
      </c>
    </row>
    <row r="9" spans="1:9" ht="51" customHeight="1">
      <c r="A9" s="82" t="s">
        <v>0</v>
      </c>
      <c r="B9" s="521" t="s">
        <v>322</v>
      </c>
      <c r="C9" s="82" t="s">
        <v>2167</v>
      </c>
      <c r="D9" s="193" t="s">
        <v>1</v>
      </c>
      <c r="E9" s="193" t="s">
        <v>2</v>
      </c>
      <c r="F9" s="193" t="s">
        <v>4</v>
      </c>
      <c r="G9" s="193" t="s">
        <v>3</v>
      </c>
      <c r="H9" s="650" t="s">
        <v>2268</v>
      </c>
      <c r="I9" s="651"/>
    </row>
    <row r="10" spans="1:9" ht="12.75">
      <c r="A10" s="52">
        <v>1</v>
      </c>
      <c r="B10" s="534">
        <v>2</v>
      </c>
      <c r="C10" s="52">
        <v>3</v>
      </c>
      <c r="D10" s="440">
        <v>4</v>
      </c>
      <c r="E10" s="440">
        <v>5</v>
      </c>
      <c r="F10" s="440">
        <v>6</v>
      </c>
      <c r="G10" s="440">
        <v>7</v>
      </c>
      <c r="H10" s="652">
        <v>8</v>
      </c>
      <c r="I10" s="653"/>
    </row>
    <row r="11" spans="1:9" s="206" customFormat="1" ht="14.25">
      <c r="A11" s="656" t="s">
        <v>2142</v>
      </c>
      <c r="B11" s="657"/>
      <c r="C11" s="657"/>
      <c r="D11" s="657"/>
      <c r="E11" s="657"/>
      <c r="F11" s="657"/>
      <c r="G11" s="657"/>
      <c r="H11" s="657"/>
      <c r="I11" s="658"/>
    </row>
    <row r="12" spans="1:9" ht="12.75">
      <c r="A12" s="539" t="s">
        <v>5</v>
      </c>
      <c r="B12" s="541" t="s">
        <v>257</v>
      </c>
      <c r="C12" s="545" t="s">
        <v>7</v>
      </c>
      <c r="D12" s="590">
        <v>2470</v>
      </c>
      <c r="E12" s="590">
        <v>2159.1999999999998</v>
      </c>
      <c r="F12" s="543">
        <f t="shared" ref="F12:F20" si="0">IF(ISBLANK(E12),"",+E12/D12*100)</f>
        <v>87.417004048582996</v>
      </c>
      <c r="G12" s="547">
        <f t="shared" ref="G12:G20" si="1">+E12-D12</f>
        <v>-310.80000000000018</v>
      </c>
      <c r="H12" s="500">
        <v>-1.4</v>
      </c>
      <c r="I12" s="501" t="s">
        <v>2184</v>
      </c>
    </row>
    <row r="13" spans="1:9" ht="25.5">
      <c r="A13" s="551"/>
      <c r="B13" s="552"/>
      <c r="C13" s="550"/>
      <c r="D13" s="591"/>
      <c r="E13" s="591"/>
      <c r="F13" s="565"/>
      <c r="G13" s="548"/>
      <c r="H13" s="500">
        <v>-132.9</v>
      </c>
      <c r="I13" s="501" t="s">
        <v>2227</v>
      </c>
    </row>
    <row r="14" spans="1:9" ht="25.5" customHeight="1">
      <c r="A14" s="551"/>
      <c r="B14" s="552"/>
      <c r="C14" s="550"/>
      <c r="D14" s="591"/>
      <c r="E14" s="591"/>
      <c r="F14" s="565"/>
      <c r="G14" s="548"/>
      <c r="H14" s="500">
        <v>-61</v>
      </c>
      <c r="I14" s="501" t="s">
        <v>542</v>
      </c>
    </row>
    <row r="15" spans="1:9" ht="38.25">
      <c r="A15" s="551"/>
      <c r="B15" s="552"/>
      <c r="C15" s="546"/>
      <c r="D15" s="592"/>
      <c r="E15" s="592"/>
      <c r="F15" s="544"/>
      <c r="G15" s="549"/>
      <c r="H15" s="500">
        <v>-115.5</v>
      </c>
      <c r="I15" s="501" t="s">
        <v>2228</v>
      </c>
    </row>
    <row r="16" spans="1:9" ht="25.5">
      <c r="A16" s="540"/>
      <c r="B16" s="542"/>
      <c r="C16" s="496" t="s">
        <v>11</v>
      </c>
      <c r="D16" s="19">
        <f>SUM(D12:D15)</f>
        <v>2470</v>
      </c>
      <c r="E16" s="19">
        <f>SUM(E12:E15)</f>
        <v>2159.1999999999998</v>
      </c>
      <c r="F16" s="19">
        <f t="shared" si="0"/>
        <v>87.417004048582996</v>
      </c>
      <c r="G16" s="19">
        <f t="shared" si="1"/>
        <v>-310.80000000000018</v>
      </c>
      <c r="H16" s="537"/>
      <c r="I16" s="538"/>
    </row>
    <row r="17" spans="1:9" ht="14.25">
      <c r="A17" s="622" t="s">
        <v>2143</v>
      </c>
      <c r="B17" s="623"/>
      <c r="C17" s="623"/>
      <c r="D17" s="623"/>
      <c r="E17" s="623"/>
      <c r="F17" s="623"/>
      <c r="G17" s="623"/>
      <c r="H17" s="623"/>
      <c r="I17" s="624"/>
    </row>
    <row r="18" spans="1:9" ht="12.75">
      <c r="A18" s="539" t="s">
        <v>111</v>
      </c>
      <c r="B18" s="541" t="s">
        <v>316</v>
      </c>
      <c r="C18" s="545" t="s">
        <v>7</v>
      </c>
      <c r="D18" s="619">
        <v>231</v>
      </c>
      <c r="E18" s="619">
        <v>175.9</v>
      </c>
      <c r="F18" s="619">
        <f t="shared" si="0"/>
        <v>76.147186147186147</v>
      </c>
      <c r="G18" s="619">
        <f t="shared" si="1"/>
        <v>-55.099999999999994</v>
      </c>
      <c r="H18" s="500">
        <v>-43.6</v>
      </c>
      <c r="I18" s="501" t="s">
        <v>1630</v>
      </c>
    </row>
    <row r="19" spans="1:9" ht="12.75">
      <c r="A19" s="551"/>
      <c r="B19" s="552"/>
      <c r="C19" s="546"/>
      <c r="D19" s="621"/>
      <c r="E19" s="621"/>
      <c r="F19" s="621"/>
      <c r="G19" s="621"/>
      <c r="H19" s="500">
        <v>-11.5</v>
      </c>
      <c r="I19" s="501" t="s">
        <v>368</v>
      </c>
    </row>
    <row r="20" spans="1:9" ht="25.5">
      <c r="A20" s="540"/>
      <c r="B20" s="542"/>
      <c r="C20" s="496" t="s">
        <v>11</v>
      </c>
      <c r="D20" s="502">
        <f>SUM(D18:D19)</f>
        <v>231</v>
      </c>
      <c r="E20" s="502">
        <f>SUM(E18:E19)</f>
        <v>175.9</v>
      </c>
      <c r="F20" s="502">
        <f t="shared" si="0"/>
        <v>76.147186147186147</v>
      </c>
      <c r="G20" s="502">
        <f t="shared" si="1"/>
        <v>-55.099999999999994</v>
      </c>
      <c r="H20" s="654"/>
      <c r="I20" s="655"/>
    </row>
    <row r="21" spans="1:9" ht="14.25">
      <c r="A21" s="622" t="s">
        <v>2144</v>
      </c>
      <c r="B21" s="623"/>
      <c r="C21" s="623"/>
      <c r="D21" s="623"/>
      <c r="E21" s="623"/>
      <c r="F21" s="623"/>
      <c r="G21" s="623"/>
      <c r="H21" s="623"/>
      <c r="I21" s="624"/>
    </row>
    <row r="22" spans="1:9" ht="12.75">
      <c r="A22" s="539" t="s">
        <v>395</v>
      </c>
      <c r="B22" s="562" t="s">
        <v>774</v>
      </c>
      <c r="C22" s="545" t="s">
        <v>32</v>
      </c>
      <c r="D22" s="547">
        <v>1754.1</v>
      </c>
      <c r="E22" s="547">
        <v>1055</v>
      </c>
      <c r="F22" s="547">
        <f t="shared" ref="F22:F70" si="2">IF(ISBLANK(E22),"",+E22/D22*100)</f>
        <v>60.144803602987281</v>
      </c>
      <c r="G22" s="547">
        <f t="shared" ref="G22:G70" si="3">+E22-D22</f>
        <v>-699.09999999999991</v>
      </c>
      <c r="H22" s="500">
        <v>-537.20000000000005</v>
      </c>
      <c r="I22" s="501" t="s">
        <v>1654</v>
      </c>
    </row>
    <row r="23" spans="1:9" ht="12.75">
      <c r="A23" s="551"/>
      <c r="B23" s="563"/>
      <c r="C23" s="546"/>
      <c r="D23" s="549"/>
      <c r="E23" s="549"/>
      <c r="F23" s="549"/>
      <c r="G23" s="549"/>
      <c r="H23" s="500">
        <v>-161.9</v>
      </c>
      <c r="I23" s="501" t="s">
        <v>356</v>
      </c>
    </row>
    <row r="24" spans="1:9" ht="144" customHeight="1">
      <c r="A24" s="540"/>
      <c r="B24" s="564"/>
      <c r="C24" s="496" t="s">
        <v>11</v>
      </c>
      <c r="D24" s="19">
        <f>SUM(D22:D23)</f>
        <v>1754.1</v>
      </c>
      <c r="E24" s="19">
        <f>SUM(E22:E23)</f>
        <v>1055</v>
      </c>
      <c r="F24" s="19">
        <f t="shared" si="2"/>
        <v>60.144803602987281</v>
      </c>
      <c r="G24" s="19">
        <f t="shared" si="3"/>
        <v>-699.09999999999991</v>
      </c>
      <c r="H24" s="537"/>
      <c r="I24" s="538"/>
    </row>
    <row r="25" spans="1:9" ht="14.25">
      <c r="A25" s="622" t="s">
        <v>2145</v>
      </c>
      <c r="B25" s="623"/>
      <c r="C25" s="623"/>
      <c r="D25" s="623"/>
      <c r="E25" s="623"/>
      <c r="F25" s="623"/>
      <c r="G25" s="623"/>
      <c r="H25" s="623"/>
      <c r="I25" s="624"/>
    </row>
    <row r="26" spans="1:9" ht="25.5">
      <c r="A26" s="539" t="s">
        <v>5</v>
      </c>
      <c r="B26" s="541" t="s">
        <v>40</v>
      </c>
      <c r="C26" s="545" t="s">
        <v>7</v>
      </c>
      <c r="D26" s="590">
        <v>15345</v>
      </c>
      <c r="E26" s="590">
        <v>12804.7</v>
      </c>
      <c r="F26" s="547">
        <f t="shared" si="2"/>
        <v>83.445421961551006</v>
      </c>
      <c r="G26" s="547">
        <f t="shared" si="3"/>
        <v>-2540.2999999999993</v>
      </c>
      <c r="H26" s="503">
        <v>-246.7</v>
      </c>
      <c r="I26" s="504" t="s">
        <v>750</v>
      </c>
    </row>
    <row r="27" spans="1:9" ht="12.75">
      <c r="A27" s="551"/>
      <c r="B27" s="552"/>
      <c r="C27" s="550"/>
      <c r="D27" s="591"/>
      <c r="E27" s="591"/>
      <c r="F27" s="548"/>
      <c r="G27" s="548"/>
      <c r="H27" s="500">
        <v>-0.9</v>
      </c>
      <c r="I27" s="501" t="s">
        <v>1631</v>
      </c>
    </row>
    <row r="28" spans="1:9" ht="12.75">
      <c r="A28" s="551"/>
      <c r="B28" s="552"/>
      <c r="C28" s="550"/>
      <c r="D28" s="591"/>
      <c r="E28" s="591"/>
      <c r="F28" s="548"/>
      <c r="G28" s="548"/>
      <c r="H28" s="500">
        <v>-12.9</v>
      </c>
      <c r="I28" s="501" t="s">
        <v>1632</v>
      </c>
    </row>
    <row r="29" spans="1:9" ht="12.75">
      <c r="A29" s="551"/>
      <c r="B29" s="552"/>
      <c r="C29" s="550"/>
      <c r="D29" s="591"/>
      <c r="E29" s="591"/>
      <c r="F29" s="548"/>
      <c r="G29" s="548"/>
      <c r="H29" s="500">
        <v>-0.4</v>
      </c>
      <c r="I29" s="501" t="s">
        <v>354</v>
      </c>
    </row>
    <row r="30" spans="1:9" ht="12.75">
      <c r="A30" s="551"/>
      <c r="B30" s="552"/>
      <c r="C30" s="550"/>
      <c r="D30" s="591"/>
      <c r="E30" s="591"/>
      <c r="F30" s="548"/>
      <c r="G30" s="548"/>
      <c r="H30" s="500">
        <v>-176.5</v>
      </c>
      <c r="I30" s="501" t="s">
        <v>1633</v>
      </c>
    </row>
    <row r="31" spans="1:9" ht="38.25">
      <c r="A31" s="551"/>
      <c r="B31" s="552"/>
      <c r="C31" s="550"/>
      <c r="D31" s="591"/>
      <c r="E31" s="591"/>
      <c r="F31" s="548"/>
      <c r="G31" s="548"/>
      <c r="H31" s="500">
        <v>-1395.4</v>
      </c>
      <c r="I31" s="501" t="s">
        <v>1634</v>
      </c>
    </row>
    <row r="32" spans="1:9" ht="25.5">
      <c r="A32" s="551"/>
      <c r="B32" s="552"/>
      <c r="C32" s="546"/>
      <c r="D32" s="592"/>
      <c r="E32" s="592"/>
      <c r="F32" s="549"/>
      <c r="G32" s="549"/>
      <c r="H32" s="505">
        <f>-682.9-24.6</f>
        <v>-707.5</v>
      </c>
      <c r="I32" s="506" t="s">
        <v>2229</v>
      </c>
    </row>
    <row r="33" spans="1:9" ht="12.75">
      <c r="A33" s="551"/>
      <c r="B33" s="552"/>
      <c r="C33" s="11" t="s">
        <v>24</v>
      </c>
      <c r="D33" s="463">
        <v>7</v>
      </c>
      <c r="E33" s="463">
        <v>6.1</v>
      </c>
      <c r="F33" s="8">
        <f t="shared" si="2"/>
        <v>87.142857142857139</v>
      </c>
      <c r="G33" s="8">
        <f t="shared" si="3"/>
        <v>-0.90000000000000036</v>
      </c>
      <c r="H33" s="500">
        <v>-0.9</v>
      </c>
      <c r="I33" s="501" t="s">
        <v>1635</v>
      </c>
    </row>
    <row r="34" spans="1:9" ht="12.75">
      <c r="A34" s="551"/>
      <c r="B34" s="552"/>
      <c r="C34" s="11" t="s">
        <v>25</v>
      </c>
      <c r="D34" s="463">
        <v>36</v>
      </c>
      <c r="E34" s="463">
        <v>34.700000000000003</v>
      </c>
      <c r="F34" s="8">
        <v>0</v>
      </c>
      <c r="G34" s="8">
        <f t="shared" si="3"/>
        <v>-1.2999999999999972</v>
      </c>
      <c r="H34" s="507">
        <v>-1.3</v>
      </c>
      <c r="I34" s="508" t="s">
        <v>1635</v>
      </c>
    </row>
    <row r="35" spans="1:9" ht="12.75">
      <c r="A35" s="551"/>
      <c r="B35" s="552"/>
      <c r="C35" s="11" t="s">
        <v>18</v>
      </c>
      <c r="D35" s="463">
        <v>132.19999999999999</v>
      </c>
      <c r="E35" s="466">
        <v>132.19999999999999</v>
      </c>
      <c r="F35" s="8">
        <f t="shared" si="2"/>
        <v>100</v>
      </c>
      <c r="G35" s="8">
        <f t="shared" si="3"/>
        <v>0</v>
      </c>
      <c r="H35" s="500"/>
      <c r="I35" s="501"/>
    </row>
    <row r="36" spans="1:9" ht="25.5">
      <c r="A36" s="540"/>
      <c r="B36" s="542"/>
      <c r="C36" s="496" t="s">
        <v>11</v>
      </c>
      <c r="D36" s="19">
        <f>SUM(D26:D35)</f>
        <v>15520.2</v>
      </c>
      <c r="E36" s="19">
        <f>SUM(E26:E35)</f>
        <v>12977.700000000003</v>
      </c>
      <c r="F36" s="19">
        <f t="shared" si="2"/>
        <v>83.618123477790249</v>
      </c>
      <c r="G36" s="19">
        <f t="shared" si="3"/>
        <v>-2542.4999999999982</v>
      </c>
      <c r="H36" s="537"/>
      <c r="I36" s="538"/>
    </row>
    <row r="37" spans="1:9" ht="21.95" customHeight="1">
      <c r="A37" s="622" t="s">
        <v>2146</v>
      </c>
      <c r="B37" s="623"/>
      <c r="C37" s="623"/>
      <c r="D37" s="623"/>
      <c r="E37" s="623"/>
      <c r="F37" s="623"/>
      <c r="G37" s="623"/>
      <c r="H37" s="623"/>
      <c r="I37" s="624"/>
    </row>
    <row r="38" spans="1:9" ht="12.75">
      <c r="A38" s="539" t="s">
        <v>86</v>
      </c>
      <c r="B38" s="541" t="s">
        <v>654</v>
      </c>
      <c r="C38" s="545" t="s">
        <v>7</v>
      </c>
      <c r="D38" s="547">
        <v>55</v>
      </c>
      <c r="E38" s="547">
        <v>21.8</v>
      </c>
      <c r="F38" s="593">
        <f t="shared" si="2"/>
        <v>39.636363636363633</v>
      </c>
      <c r="G38" s="547">
        <f t="shared" si="3"/>
        <v>-33.200000000000003</v>
      </c>
      <c r="H38" s="503">
        <v>-23.437420000000003</v>
      </c>
      <c r="I38" s="504" t="s">
        <v>1655</v>
      </c>
    </row>
    <row r="39" spans="1:9" ht="25.5">
      <c r="A39" s="551"/>
      <c r="B39" s="552"/>
      <c r="C39" s="550"/>
      <c r="D39" s="548"/>
      <c r="E39" s="548"/>
      <c r="F39" s="594"/>
      <c r="G39" s="548"/>
      <c r="H39" s="500">
        <v>-9.1</v>
      </c>
      <c r="I39" s="501" t="s">
        <v>1656</v>
      </c>
    </row>
    <row r="40" spans="1:9" ht="12.75">
      <c r="A40" s="551"/>
      <c r="B40" s="552"/>
      <c r="C40" s="546"/>
      <c r="D40" s="549"/>
      <c r="E40" s="549"/>
      <c r="F40" s="595"/>
      <c r="G40" s="549"/>
      <c r="H40" s="505">
        <v>-0.64775999999999989</v>
      </c>
      <c r="I40" s="506" t="s">
        <v>2181</v>
      </c>
    </row>
    <row r="41" spans="1:9" ht="12.75">
      <c r="A41" s="551"/>
      <c r="B41" s="552"/>
      <c r="C41" s="545" t="s">
        <v>32</v>
      </c>
      <c r="D41" s="547">
        <v>10873.3</v>
      </c>
      <c r="E41" s="547">
        <v>7489.1</v>
      </c>
      <c r="F41" s="593">
        <f t="shared" si="2"/>
        <v>68.876054187781094</v>
      </c>
      <c r="G41" s="547">
        <f t="shared" si="3"/>
        <v>-3384.1999999999989</v>
      </c>
      <c r="H41" s="503">
        <v>-58.28726000000006</v>
      </c>
      <c r="I41" s="504" t="s">
        <v>661</v>
      </c>
    </row>
    <row r="42" spans="1:9" ht="12.75">
      <c r="A42" s="551"/>
      <c r="B42" s="552"/>
      <c r="C42" s="550"/>
      <c r="D42" s="548"/>
      <c r="E42" s="548"/>
      <c r="F42" s="594"/>
      <c r="G42" s="548"/>
      <c r="H42" s="500">
        <v>-3.2246300000000003</v>
      </c>
      <c r="I42" s="501" t="s">
        <v>2250</v>
      </c>
    </row>
    <row r="43" spans="1:9" ht="25.5">
      <c r="A43" s="551"/>
      <c r="B43" s="552"/>
      <c r="C43" s="550"/>
      <c r="D43" s="548"/>
      <c r="E43" s="548"/>
      <c r="F43" s="594"/>
      <c r="G43" s="548"/>
      <c r="H43" s="500">
        <v>-1.5074299999999994</v>
      </c>
      <c r="I43" s="501" t="s">
        <v>1657</v>
      </c>
    </row>
    <row r="44" spans="1:9" ht="38.25">
      <c r="A44" s="551"/>
      <c r="B44" s="552"/>
      <c r="C44" s="550"/>
      <c r="D44" s="548"/>
      <c r="E44" s="548"/>
      <c r="F44" s="594"/>
      <c r="G44" s="548"/>
      <c r="H44" s="500">
        <v>-44.509</v>
      </c>
      <c r="I44" s="501" t="s">
        <v>1658</v>
      </c>
    </row>
    <row r="45" spans="1:9" ht="38.25">
      <c r="A45" s="551"/>
      <c r="B45" s="552"/>
      <c r="C45" s="550"/>
      <c r="D45" s="548"/>
      <c r="E45" s="548"/>
      <c r="F45" s="594"/>
      <c r="G45" s="548"/>
      <c r="H45" s="500">
        <v>-12</v>
      </c>
      <c r="I45" s="501" t="s">
        <v>1659</v>
      </c>
    </row>
    <row r="46" spans="1:9" ht="25.5">
      <c r="A46" s="551"/>
      <c r="B46" s="552"/>
      <c r="C46" s="550"/>
      <c r="D46" s="548"/>
      <c r="E46" s="548"/>
      <c r="F46" s="594"/>
      <c r="G46" s="548"/>
      <c r="H46" s="500">
        <v>-51.467779999999998</v>
      </c>
      <c r="I46" s="530" t="s">
        <v>1660</v>
      </c>
    </row>
    <row r="47" spans="1:9" ht="12.75">
      <c r="A47" s="551"/>
      <c r="B47" s="552"/>
      <c r="C47" s="550"/>
      <c r="D47" s="548"/>
      <c r="E47" s="548"/>
      <c r="F47" s="594"/>
      <c r="G47" s="548"/>
      <c r="H47" s="500">
        <v>-9.8540000000014061E-2</v>
      </c>
      <c r="I47" s="501" t="s">
        <v>1661</v>
      </c>
    </row>
    <row r="48" spans="1:9" ht="25.5">
      <c r="A48" s="551"/>
      <c r="B48" s="552"/>
      <c r="C48" s="550"/>
      <c r="D48" s="548"/>
      <c r="E48" s="548"/>
      <c r="F48" s="594"/>
      <c r="G48" s="548"/>
      <c r="H48" s="500">
        <v>-90</v>
      </c>
      <c r="I48" s="501" t="s">
        <v>1662</v>
      </c>
    </row>
    <row r="49" spans="1:9" ht="25.5">
      <c r="A49" s="551"/>
      <c r="B49" s="552"/>
      <c r="C49" s="550"/>
      <c r="D49" s="548"/>
      <c r="E49" s="548"/>
      <c r="F49" s="594"/>
      <c r="G49" s="548"/>
      <c r="H49" s="500">
        <v>-6.3490000000000002</v>
      </c>
      <c r="I49" s="501" t="s">
        <v>1663</v>
      </c>
    </row>
    <row r="50" spans="1:9" ht="63.75">
      <c r="A50" s="551"/>
      <c r="B50" s="552"/>
      <c r="C50" s="550"/>
      <c r="D50" s="548"/>
      <c r="E50" s="548"/>
      <c r="F50" s="594"/>
      <c r="G50" s="548"/>
      <c r="H50" s="500">
        <v>-328.58</v>
      </c>
      <c r="I50" s="501" t="s">
        <v>1664</v>
      </c>
    </row>
    <row r="51" spans="1:9" ht="25.5">
      <c r="A51" s="551"/>
      <c r="B51" s="552"/>
      <c r="C51" s="550"/>
      <c r="D51" s="548"/>
      <c r="E51" s="548"/>
      <c r="F51" s="594"/>
      <c r="G51" s="548"/>
      <c r="H51" s="500">
        <v>-6.67</v>
      </c>
      <c r="I51" s="501" t="s">
        <v>2182</v>
      </c>
    </row>
    <row r="52" spans="1:9" ht="38.25">
      <c r="A52" s="551"/>
      <c r="B52" s="552"/>
      <c r="C52" s="550"/>
      <c r="D52" s="548"/>
      <c r="E52" s="548"/>
      <c r="F52" s="594"/>
      <c r="G52" s="548"/>
      <c r="H52" s="500">
        <v>-624.12</v>
      </c>
      <c r="I52" s="501" t="s">
        <v>1665</v>
      </c>
    </row>
    <row r="53" spans="1:9" ht="25.5">
      <c r="A53" s="551"/>
      <c r="B53" s="552"/>
      <c r="C53" s="550"/>
      <c r="D53" s="548"/>
      <c r="E53" s="548"/>
      <c r="F53" s="594"/>
      <c r="G53" s="548"/>
      <c r="H53" s="500">
        <v>-25.39</v>
      </c>
      <c r="I53" s="501" t="s">
        <v>1666</v>
      </c>
    </row>
    <row r="54" spans="1:9" ht="63.75">
      <c r="A54" s="551"/>
      <c r="B54" s="552"/>
      <c r="C54" s="550"/>
      <c r="D54" s="548"/>
      <c r="E54" s="548"/>
      <c r="F54" s="594"/>
      <c r="G54" s="548"/>
      <c r="H54" s="500">
        <v>-1354.77</v>
      </c>
      <c r="I54" s="501" t="s">
        <v>1667</v>
      </c>
    </row>
    <row r="55" spans="1:9" ht="25.5">
      <c r="A55" s="551"/>
      <c r="B55" s="552"/>
      <c r="C55" s="550"/>
      <c r="D55" s="548"/>
      <c r="E55" s="548"/>
      <c r="F55" s="594"/>
      <c r="G55" s="548"/>
      <c r="H55" s="500">
        <v>-61.61</v>
      </c>
      <c r="I55" s="501" t="s">
        <v>1668</v>
      </c>
    </row>
    <row r="56" spans="1:9" ht="25.5">
      <c r="A56" s="551"/>
      <c r="B56" s="552"/>
      <c r="C56" s="550"/>
      <c r="D56" s="548"/>
      <c r="E56" s="548"/>
      <c r="F56" s="594"/>
      <c r="G56" s="548"/>
      <c r="H56" s="500">
        <v>-144</v>
      </c>
      <c r="I56" s="501" t="s">
        <v>1669</v>
      </c>
    </row>
    <row r="57" spans="1:9" ht="12.75">
      <c r="A57" s="551"/>
      <c r="B57" s="552"/>
      <c r="C57" s="550"/>
      <c r="D57" s="548"/>
      <c r="E57" s="548"/>
      <c r="F57" s="594"/>
      <c r="G57" s="548"/>
      <c r="H57" s="500">
        <v>-103.1</v>
      </c>
      <c r="I57" s="501" t="s">
        <v>1670</v>
      </c>
    </row>
    <row r="58" spans="1:9" ht="12.75">
      <c r="A58" s="551"/>
      <c r="B58" s="552"/>
      <c r="C58" s="550"/>
      <c r="D58" s="548"/>
      <c r="E58" s="548"/>
      <c r="F58" s="594"/>
      <c r="G58" s="548"/>
      <c r="H58" s="500">
        <v>-7.94</v>
      </c>
      <c r="I58" s="501" t="s">
        <v>1671</v>
      </c>
    </row>
    <row r="59" spans="1:9" ht="55.5" customHeight="1">
      <c r="A59" s="551"/>
      <c r="B59" s="552"/>
      <c r="C59" s="546"/>
      <c r="D59" s="549"/>
      <c r="E59" s="549"/>
      <c r="F59" s="595"/>
      <c r="G59" s="549"/>
      <c r="H59" s="505">
        <v>-460.59</v>
      </c>
      <c r="I59" s="506" t="s">
        <v>1672</v>
      </c>
    </row>
    <row r="60" spans="1:9" ht="28.5" customHeight="1">
      <c r="A60" s="540"/>
      <c r="B60" s="542"/>
      <c r="C60" s="496" t="s">
        <v>11</v>
      </c>
      <c r="D60" s="19">
        <f>SUM(D38:D59)</f>
        <v>10928.3</v>
      </c>
      <c r="E60" s="19">
        <f>SUM(E38:E59)</f>
        <v>7510.9000000000005</v>
      </c>
      <c r="F60" s="19">
        <f t="shared" si="2"/>
        <v>68.728896534685177</v>
      </c>
      <c r="G60" s="19">
        <f t="shared" si="3"/>
        <v>-3417.3999999999987</v>
      </c>
      <c r="H60" s="537"/>
      <c r="I60" s="538"/>
    </row>
    <row r="61" spans="1:9" ht="21.95" customHeight="1">
      <c r="A61" s="622" t="s">
        <v>2147</v>
      </c>
      <c r="B61" s="623"/>
      <c r="C61" s="623"/>
      <c r="D61" s="623"/>
      <c r="E61" s="623"/>
      <c r="F61" s="623"/>
      <c r="G61" s="623"/>
      <c r="H61" s="623"/>
      <c r="I61" s="624"/>
    </row>
    <row r="62" spans="1:9" ht="12.75">
      <c r="A62" s="551" t="s">
        <v>428</v>
      </c>
      <c r="B62" s="552" t="s">
        <v>46</v>
      </c>
      <c r="C62" s="550" t="s">
        <v>7</v>
      </c>
      <c r="D62" s="548">
        <v>40615</v>
      </c>
      <c r="E62" s="548">
        <v>39836.300000000003</v>
      </c>
      <c r="F62" s="548">
        <f t="shared" si="2"/>
        <v>98.082728056136901</v>
      </c>
      <c r="G62" s="548">
        <f t="shared" si="3"/>
        <v>-778.69999999999709</v>
      </c>
      <c r="H62" s="503">
        <v>-136.4</v>
      </c>
      <c r="I62" s="504" t="s">
        <v>1626</v>
      </c>
    </row>
    <row r="63" spans="1:9" ht="12.75">
      <c r="A63" s="551"/>
      <c r="B63" s="552"/>
      <c r="C63" s="550"/>
      <c r="D63" s="548"/>
      <c r="E63" s="548"/>
      <c r="F63" s="548"/>
      <c r="G63" s="548"/>
      <c r="H63" s="500">
        <v>-96</v>
      </c>
      <c r="I63" s="501" t="s">
        <v>464</v>
      </c>
    </row>
    <row r="64" spans="1:9" ht="12.75">
      <c r="A64" s="551"/>
      <c r="B64" s="552"/>
      <c r="C64" s="550"/>
      <c r="D64" s="548"/>
      <c r="E64" s="548"/>
      <c r="F64" s="548"/>
      <c r="G64" s="548"/>
      <c r="H64" s="500">
        <v>-532.20000000000005</v>
      </c>
      <c r="I64" s="501" t="s">
        <v>1627</v>
      </c>
    </row>
    <row r="65" spans="1:9" ht="25.5">
      <c r="A65" s="551"/>
      <c r="B65" s="552"/>
      <c r="C65" s="546"/>
      <c r="D65" s="549"/>
      <c r="E65" s="549"/>
      <c r="F65" s="549"/>
      <c r="G65" s="549"/>
      <c r="H65" s="505">
        <v>-14.1</v>
      </c>
      <c r="I65" s="506" t="s">
        <v>2168</v>
      </c>
    </row>
    <row r="66" spans="1:9" ht="38.25">
      <c r="A66" s="551"/>
      <c r="B66" s="552"/>
      <c r="C66" s="11" t="s">
        <v>232</v>
      </c>
      <c r="D66" s="8">
        <v>5031</v>
      </c>
      <c r="E66" s="8">
        <v>2250.5</v>
      </c>
      <c r="F66" s="8">
        <f>IF(ISBLANK(E66),"",+E66/D66*100)</f>
        <v>44.732657523355194</v>
      </c>
      <c r="G66" s="8">
        <f>+E66-D66</f>
        <v>-2780.5</v>
      </c>
      <c r="H66" s="507">
        <v>-2780.5</v>
      </c>
      <c r="I66" s="508" t="s">
        <v>2208</v>
      </c>
    </row>
    <row r="67" spans="1:9" ht="25.5">
      <c r="A67" s="551"/>
      <c r="B67" s="552"/>
      <c r="C67" s="11" t="s">
        <v>10</v>
      </c>
      <c r="D67" s="8">
        <v>100</v>
      </c>
      <c r="E67" s="8">
        <v>24.9</v>
      </c>
      <c r="F67" s="8">
        <f>IF(ISBLANK(E67),"",+E67/D67*100)</f>
        <v>24.9</v>
      </c>
      <c r="G67" s="8">
        <f>+E67-D67</f>
        <v>-75.099999999999994</v>
      </c>
      <c r="H67" s="507">
        <v>-75.099999999999994</v>
      </c>
      <c r="I67" s="508" t="s">
        <v>1628</v>
      </c>
    </row>
    <row r="68" spans="1:9" ht="25.5">
      <c r="A68" s="540"/>
      <c r="B68" s="542"/>
      <c r="C68" s="496" t="s">
        <v>11</v>
      </c>
      <c r="D68" s="19">
        <f>SUM(D62:D67)</f>
        <v>45746</v>
      </c>
      <c r="E68" s="19">
        <f>SUM(E62:E67)</f>
        <v>42111.700000000004</v>
      </c>
      <c r="F68" s="19">
        <f>IF(ISBLANK(E68),"",+E68/D68*100)</f>
        <v>92.05548026056924</v>
      </c>
      <c r="G68" s="19">
        <f>SUM(G62:G67)</f>
        <v>-3634.299999999997</v>
      </c>
      <c r="H68" s="537"/>
      <c r="I68" s="538"/>
    </row>
    <row r="69" spans="1:9" ht="18.75" customHeight="1">
      <c r="A69" s="539" t="s">
        <v>472</v>
      </c>
      <c r="B69" s="541" t="s">
        <v>471</v>
      </c>
      <c r="C69" s="11" t="s">
        <v>7</v>
      </c>
      <c r="D69" s="8">
        <v>366</v>
      </c>
      <c r="E69" s="8">
        <v>320.3</v>
      </c>
      <c r="F69" s="8">
        <f>IF(ISBLANK(E69),"",+E69/D69*100)</f>
        <v>87.513661202185801</v>
      </c>
      <c r="G69" s="8">
        <f>+E69-D69</f>
        <v>-45.699999999999989</v>
      </c>
      <c r="H69" s="503">
        <v>-45.7</v>
      </c>
      <c r="I69" s="504" t="s">
        <v>1626</v>
      </c>
    </row>
    <row r="70" spans="1:9" ht="34.5" customHeight="1">
      <c r="A70" s="540"/>
      <c r="B70" s="542"/>
      <c r="C70" s="496" t="s">
        <v>11</v>
      </c>
      <c r="D70" s="19">
        <f>SUM(D69:D69)</f>
        <v>366</v>
      </c>
      <c r="E70" s="19">
        <f>SUM(E69:E69)</f>
        <v>320.3</v>
      </c>
      <c r="F70" s="19">
        <f t="shared" si="2"/>
        <v>87.513661202185801</v>
      </c>
      <c r="G70" s="19">
        <f t="shared" si="3"/>
        <v>-45.699999999999989</v>
      </c>
      <c r="H70" s="537"/>
      <c r="I70" s="538"/>
    </row>
    <row r="71" spans="1:9" ht="16.5" customHeight="1">
      <c r="A71" s="622" t="s">
        <v>2148</v>
      </c>
      <c r="B71" s="623"/>
      <c r="C71" s="623"/>
      <c r="D71" s="623"/>
      <c r="E71" s="623"/>
      <c r="F71" s="623"/>
      <c r="G71" s="623"/>
      <c r="H71" s="623"/>
      <c r="I71" s="624"/>
    </row>
    <row r="72" spans="1:9" ht="12.75">
      <c r="A72" s="551" t="s">
        <v>472</v>
      </c>
      <c r="B72" s="552" t="s">
        <v>622</v>
      </c>
      <c r="C72" s="551" t="s">
        <v>7</v>
      </c>
      <c r="D72" s="548">
        <v>386</v>
      </c>
      <c r="E72" s="548">
        <v>309.8</v>
      </c>
      <c r="F72" s="548">
        <f>IF(ISBLANK(E72),"",+E72/D72*100)</f>
        <v>80.259067357512961</v>
      </c>
      <c r="G72" s="548">
        <f>+E72-D72</f>
        <v>-76.199999999999989</v>
      </c>
      <c r="H72" s="500">
        <v>-32.4</v>
      </c>
      <c r="I72" s="501" t="s">
        <v>626</v>
      </c>
    </row>
    <row r="73" spans="1:9" ht="12.75">
      <c r="A73" s="551"/>
      <c r="B73" s="552"/>
      <c r="C73" s="551"/>
      <c r="D73" s="548"/>
      <c r="E73" s="548"/>
      <c r="F73" s="548"/>
      <c r="G73" s="548"/>
      <c r="H73" s="500">
        <v>-4.2</v>
      </c>
      <c r="I73" s="501" t="s">
        <v>1629</v>
      </c>
    </row>
    <row r="74" spans="1:9" ht="12.75">
      <c r="A74" s="551"/>
      <c r="B74" s="552"/>
      <c r="C74" s="551"/>
      <c r="D74" s="548"/>
      <c r="E74" s="548"/>
      <c r="F74" s="548"/>
      <c r="G74" s="548"/>
      <c r="H74" s="500">
        <v>-35.4</v>
      </c>
      <c r="I74" s="501" t="s">
        <v>389</v>
      </c>
    </row>
    <row r="75" spans="1:9" ht="12.75">
      <c r="A75" s="551"/>
      <c r="B75" s="552"/>
      <c r="C75" s="540"/>
      <c r="D75" s="549"/>
      <c r="E75" s="549"/>
      <c r="F75" s="549"/>
      <c r="G75" s="549"/>
      <c r="H75" s="500">
        <v>-4.2</v>
      </c>
      <c r="I75" s="501" t="s">
        <v>368</v>
      </c>
    </row>
    <row r="76" spans="1:9" ht="25.5">
      <c r="A76" s="540"/>
      <c r="B76" s="542"/>
      <c r="C76" s="496" t="s">
        <v>11</v>
      </c>
      <c r="D76" s="19">
        <f>SUM(D72:D75)</f>
        <v>386</v>
      </c>
      <c r="E76" s="19">
        <f>SUM(E72:E75)</f>
        <v>309.8</v>
      </c>
      <c r="F76" s="19">
        <f t="shared" ref="F76:F118" si="4">IF(ISBLANK(E76),"",+E76/D76*100)</f>
        <v>80.259067357512961</v>
      </c>
      <c r="G76" s="19">
        <f>SUM(G72:G75)</f>
        <v>-76.199999999999989</v>
      </c>
      <c r="H76" s="537"/>
      <c r="I76" s="538"/>
    </row>
    <row r="77" spans="1:9" ht="18.75" customHeight="1">
      <c r="A77" s="622" t="s">
        <v>2149</v>
      </c>
      <c r="B77" s="623"/>
      <c r="C77" s="623"/>
      <c r="D77" s="623"/>
      <c r="E77" s="623"/>
      <c r="F77" s="623"/>
      <c r="G77" s="623"/>
      <c r="H77" s="623"/>
      <c r="I77" s="624"/>
    </row>
    <row r="78" spans="1:9" ht="25.5">
      <c r="A78" s="570" t="s">
        <v>21</v>
      </c>
      <c r="B78" s="563" t="s">
        <v>763</v>
      </c>
      <c r="C78" s="560" t="s">
        <v>7</v>
      </c>
      <c r="D78" s="614">
        <v>121823.2</v>
      </c>
      <c r="E78" s="614">
        <v>114130.9</v>
      </c>
      <c r="F78" s="614">
        <f t="shared" si="4"/>
        <v>93.685685485194938</v>
      </c>
      <c r="G78" s="614">
        <f t="shared" ref="G78:G118" si="5">+E78-D78</f>
        <v>-7692.3000000000029</v>
      </c>
      <c r="H78" s="503">
        <v>-3</v>
      </c>
      <c r="I78" s="504" t="s">
        <v>1741</v>
      </c>
    </row>
    <row r="79" spans="1:9" ht="12.75">
      <c r="A79" s="570"/>
      <c r="B79" s="563"/>
      <c r="C79" s="560"/>
      <c r="D79" s="614"/>
      <c r="E79" s="614"/>
      <c r="F79" s="614"/>
      <c r="G79" s="614"/>
      <c r="H79" s="500">
        <v>-2521.6</v>
      </c>
      <c r="I79" s="501" t="s">
        <v>447</v>
      </c>
    </row>
    <row r="80" spans="1:9" ht="12.75">
      <c r="A80" s="570"/>
      <c r="B80" s="563"/>
      <c r="C80" s="560"/>
      <c r="D80" s="614"/>
      <c r="E80" s="614"/>
      <c r="F80" s="614"/>
      <c r="G80" s="614"/>
      <c r="H80" s="500">
        <v>-911.5</v>
      </c>
      <c r="I80" s="501" t="s">
        <v>1548</v>
      </c>
    </row>
    <row r="81" spans="1:9" ht="12.75">
      <c r="A81" s="570"/>
      <c r="B81" s="563"/>
      <c r="C81" s="560"/>
      <c r="D81" s="614"/>
      <c r="E81" s="614"/>
      <c r="F81" s="614"/>
      <c r="G81" s="614"/>
      <c r="H81" s="500">
        <v>-11.7</v>
      </c>
      <c r="I81" s="501" t="s">
        <v>1742</v>
      </c>
    </row>
    <row r="82" spans="1:9" ht="25.5">
      <c r="A82" s="570"/>
      <c r="B82" s="563"/>
      <c r="C82" s="560"/>
      <c r="D82" s="614"/>
      <c r="E82" s="614"/>
      <c r="F82" s="614"/>
      <c r="G82" s="614"/>
      <c r="H82" s="500">
        <v>-109</v>
      </c>
      <c r="I82" s="501" t="s">
        <v>1743</v>
      </c>
    </row>
    <row r="83" spans="1:9" ht="12.75">
      <c r="A83" s="570"/>
      <c r="B83" s="563"/>
      <c r="C83" s="560"/>
      <c r="D83" s="614"/>
      <c r="E83" s="614"/>
      <c r="F83" s="614"/>
      <c r="G83" s="614"/>
      <c r="H83" s="500">
        <v>-51.5</v>
      </c>
      <c r="I83" s="501" t="s">
        <v>1744</v>
      </c>
    </row>
    <row r="84" spans="1:9" ht="114.75">
      <c r="A84" s="570"/>
      <c r="B84" s="563"/>
      <c r="C84" s="560"/>
      <c r="D84" s="614"/>
      <c r="E84" s="614"/>
      <c r="F84" s="614"/>
      <c r="G84" s="614"/>
      <c r="H84" s="500">
        <v>-1980</v>
      </c>
      <c r="I84" s="501" t="s">
        <v>2169</v>
      </c>
    </row>
    <row r="85" spans="1:9" ht="12.75">
      <c r="A85" s="570"/>
      <c r="B85" s="563"/>
      <c r="C85" s="560"/>
      <c r="D85" s="614"/>
      <c r="E85" s="614"/>
      <c r="F85" s="614"/>
      <c r="G85" s="614"/>
      <c r="H85" s="500">
        <v>-126.4</v>
      </c>
      <c r="I85" s="501" t="s">
        <v>389</v>
      </c>
    </row>
    <row r="86" spans="1:9" ht="12.75">
      <c r="A86" s="570"/>
      <c r="B86" s="563"/>
      <c r="C86" s="560"/>
      <c r="D86" s="614"/>
      <c r="E86" s="614"/>
      <c r="F86" s="614"/>
      <c r="G86" s="614"/>
      <c r="H86" s="500">
        <v>-117.7</v>
      </c>
      <c r="I86" s="501" t="s">
        <v>1754</v>
      </c>
    </row>
    <row r="87" spans="1:9" ht="12.75">
      <c r="A87" s="570"/>
      <c r="B87" s="563"/>
      <c r="C87" s="560"/>
      <c r="D87" s="614"/>
      <c r="E87" s="614"/>
      <c r="F87" s="614"/>
      <c r="G87" s="614"/>
      <c r="H87" s="500">
        <v>-53.5</v>
      </c>
      <c r="I87" s="501" t="s">
        <v>368</v>
      </c>
    </row>
    <row r="88" spans="1:9" ht="12.75">
      <c r="A88" s="570"/>
      <c r="B88" s="563"/>
      <c r="C88" s="560"/>
      <c r="D88" s="614"/>
      <c r="E88" s="614"/>
      <c r="F88" s="614"/>
      <c r="G88" s="614"/>
      <c r="H88" s="500">
        <v>-319.8</v>
      </c>
      <c r="I88" s="501" t="s">
        <v>440</v>
      </c>
    </row>
    <row r="89" spans="1:9" ht="12.75">
      <c r="A89" s="570"/>
      <c r="B89" s="563"/>
      <c r="C89" s="560"/>
      <c r="D89" s="614"/>
      <c r="E89" s="614"/>
      <c r="F89" s="614"/>
      <c r="G89" s="614"/>
      <c r="H89" s="500">
        <v>-0.2</v>
      </c>
      <c r="I89" s="501" t="s">
        <v>1753</v>
      </c>
    </row>
    <row r="90" spans="1:9" ht="12.75">
      <c r="A90" s="570"/>
      <c r="B90" s="563"/>
      <c r="C90" s="560"/>
      <c r="D90" s="614"/>
      <c r="E90" s="614"/>
      <c r="F90" s="614"/>
      <c r="G90" s="614"/>
      <c r="H90" s="500">
        <v>-45.4</v>
      </c>
      <c r="I90" s="501" t="s">
        <v>505</v>
      </c>
    </row>
    <row r="91" spans="1:9" ht="76.5">
      <c r="A91" s="570"/>
      <c r="B91" s="563"/>
      <c r="C91" s="560"/>
      <c r="D91" s="614"/>
      <c r="E91" s="614"/>
      <c r="F91" s="614"/>
      <c r="G91" s="614"/>
      <c r="H91" s="500">
        <v>-314.60000000000002</v>
      </c>
      <c r="I91" s="501" t="s">
        <v>2188</v>
      </c>
    </row>
    <row r="92" spans="1:9" ht="12.75">
      <c r="A92" s="570"/>
      <c r="B92" s="563"/>
      <c r="C92" s="560"/>
      <c r="D92" s="614"/>
      <c r="E92" s="614"/>
      <c r="F92" s="614"/>
      <c r="G92" s="614"/>
      <c r="H92" s="500">
        <v>-17.5</v>
      </c>
      <c r="I92" s="501" t="s">
        <v>1755</v>
      </c>
    </row>
    <row r="93" spans="1:9" ht="25.5">
      <c r="A93" s="570"/>
      <c r="B93" s="563"/>
      <c r="C93" s="560"/>
      <c r="D93" s="614"/>
      <c r="E93" s="614"/>
      <c r="F93" s="614"/>
      <c r="G93" s="614"/>
      <c r="H93" s="500">
        <v>-1050.9000000000001</v>
      </c>
      <c r="I93" s="501" t="s">
        <v>1756</v>
      </c>
    </row>
    <row r="94" spans="1:9" ht="12.75">
      <c r="A94" s="570"/>
      <c r="B94" s="563"/>
      <c r="C94" s="561"/>
      <c r="D94" s="615"/>
      <c r="E94" s="615"/>
      <c r="F94" s="615"/>
      <c r="G94" s="615"/>
      <c r="H94" s="505">
        <v>-58</v>
      </c>
      <c r="I94" s="506" t="s">
        <v>1757</v>
      </c>
    </row>
    <row r="95" spans="1:9" ht="12.75">
      <c r="A95" s="570"/>
      <c r="B95" s="563"/>
      <c r="C95" s="39" t="s">
        <v>60</v>
      </c>
      <c r="D95" s="8">
        <v>115</v>
      </c>
      <c r="E95" s="8">
        <v>115</v>
      </c>
      <c r="F95" s="8">
        <f t="shared" si="4"/>
        <v>100</v>
      </c>
      <c r="G95" s="8">
        <f t="shared" si="5"/>
        <v>0</v>
      </c>
      <c r="H95" s="507"/>
      <c r="I95" s="508"/>
    </row>
    <row r="96" spans="1:9" ht="25.5">
      <c r="A96" s="570"/>
      <c r="B96" s="563"/>
      <c r="C96" s="39" t="s">
        <v>547</v>
      </c>
      <c r="D96" s="8">
        <v>181.6</v>
      </c>
      <c r="E96" s="8">
        <v>82</v>
      </c>
      <c r="F96" s="8">
        <f t="shared" si="4"/>
        <v>45.154185022026432</v>
      </c>
      <c r="G96" s="8">
        <f>+E96-D96</f>
        <v>-99.6</v>
      </c>
      <c r="H96" s="505">
        <v>-99.6</v>
      </c>
      <c r="I96" s="506" t="s">
        <v>2230</v>
      </c>
    </row>
    <row r="97" spans="1:9" ht="25.5">
      <c r="A97" s="570"/>
      <c r="B97" s="563"/>
      <c r="C97" s="39" t="s">
        <v>30</v>
      </c>
      <c r="D97" s="8">
        <v>3038</v>
      </c>
      <c r="E97" s="8">
        <v>3010.8</v>
      </c>
      <c r="F97" s="8">
        <f t="shared" si="4"/>
        <v>99.104674127715612</v>
      </c>
      <c r="G97" s="8">
        <f t="shared" si="5"/>
        <v>-27.199999999999818</v>
      </c>
      <c r="H97" s="507">
        <v>-27.2</v>
      </c>
      <c r="I97" s="508" t="s">
        <v>1758</v>
      </c>
    </row>
    <row r="98" spans="1:9" ht="25.5">
      <c r="A98" s="570"/>
      <c r="B98" s="563"/>
      <c r="C98" s="39" t="s">
        <v>24</v>
      </c>
      <c r="D98" s="17">
        <v>265</v>
      </c>
      <c r="E98" s="17">
        <v>256.8</v>
      </c>
      <c r="F98" s="8">
        <f t="shared" si="4"/>
        <v>96.905660377358487</v>
      </c>
      <c r="G98" s="8">
        <f t="shared" si="5"/>
        <v>-8.1999999999999886</v>
      </c>
      <c r="H98" s="500">
        <v>-8.1999999999999993</v>
      </c>
      <c r="I98" s="501" t="s">
        <v>1759</v>
      </c>
    </row>
    <row r="99" spans="1:9" ht="25.5">
      <c r="A99" s="570"/>
      <c r="B99" s="563"/>
      <c r="C99" s="39" t="s">
        <v>288</v>
      </c>
      <c r="D99" s="17">
        <v>104</v>
      </c>
      <c r="E99" s="17">
        <v>38.200000000000003</v>
      </c>
      <c r="F99" s="8">
        <f t="shared" si="4"/>
        <v>36.730769230769234</v>
      </c>
      <c r="G99" s="8">
        <f t="shared" si="5"/>
        <v>-65.8</v>
      </c>
      <c r="H99" s="507">
        <v>-65.8</v>
      </c>
      <c r="I99" s="508" t="s">
        <v>2232</v>
      </c>
    </row>
    <row r="100" spans="1:9" ht="12.75">
      <c r="A100" s="570"/>
      <c r="B100" s="563"/>
      <c r="C100" s="559" t="s">
        <v>61</v>
      </c>
      <c r="D100" s="557">
        <v>1585</v>
      </c>
      <c r="E100" s="557">
        <v>1208.0999999999999</v>
      </c>
      <c r="F100" s="547">
        <f t="shared" si="4"/>
        <v>76.220820189274434</v>
      </c>
      <c r="G100" s="547">
        <f t="shared" si="5"/>
        <v>-376.90000000000009</v>
      </c>
      <c r="H100" s="503">
        <v>-356.7</v>
      </c>
      <c r="I100" s="504" t="s">
        <v>1760</v>
      </c>
    </row>
    <row r="101" spans="1:9" ht="25.5">
      <c r="A101" s="570"/>
      <c r="B101" s="563"/>
      <c r="C101" s="561"/>
      <c r="D101" s="558"/>
      <c r="E101" s="558"/>
      <c r="F101" s="549"/>
      <c r="G101" s="549"/>
      <c r="H101" s="505">
        <v>-20.2</v>
      </c>
      <c r="I101" s="506" t="s">
        <v>1761</v>
      </c>
    </row>
    <row r="102" spans="1:9" ht="25.5">
      <c r="A102" s="570"/>
      <c r="B102" s="563"/>
      <c r="C102" s="559" t="s">
        <v>54</v>
      </c>
      <c r="D102" s="557">
        <v>129422</v>
      </c>
      <c r="E102" s="557">
        <v>113346.2</v>
      </c>
      <c r="F102" s="547">
        <f t="shared" si="4"/>
        <v>87.578773315201431</v>
      </c>
      <c r="G102" s="547">
        <f t="shared" si="5"/>
        <v>-16075.800000000003</v>
      </c>
      <c r="H102" s="503">
        <v>-4632.3999999999996</v>
      </c>
      <c r="I102" s="504" t="s">
        <v>1762</v>
      </c>
    </row>
    <row r="103" spans="1:9" ht="89.25">
      <c r="A103" s="570"/>
      <c r="B103" s="563"/>
      <c r="C103" s="560"/>
      <c r="D103" s="568"/>
      <c r="E103" s="568"/>
      <c r="F103" s="548"/>
      <c r="G103" s="548"/>
      <c r="H103" s="500">
        <v>-3877.2</v>
      </c>
      <c r="I103" s="501" t="s">
        <v>2249</v>
      </c>
    </row>
    <row r="104" spans="1:9" ht="38.25">
      <c r="A104" s="570"/>
      <c r="B104" s="563"/>
      <c r="C104" s="560"/>
      <c r="D104" s="568"/>
      <c r="E104" s="568"/>
      <c r="F104" s="548"/>
      <c r="G104" s="548"/>
      <c r="H104" s="500">
        <v>-1575.3</v>
      </c>
      <c r="I104" s="501" t="s">
        <v>2172</v>
      </c>
    </row>
    <row r="105" spans="1:9" ht="38.25">
      <c r="A105" s="570"/>
      <c r="B105" s="563"/>
      <c r="C105" s="560"/>
      <c r="D105" s="568"/>
      <c r="E105" s="568"/>
      <c r="F105" s="548"/>
      <c r="G105" s="548"/>
      <c r="H105" s="500">
        <v>-3042.4</v>
      </c>
      <c r="I105" s="501" t="s">
        <v>1763</v>
      </c>
    </row>
    <row r="106" spans="1:9" ht="25.5">
      <c r="A106" s="570"/>
      <c r="B106" s="563"/>
      <c r="C106" s="560"/>
      <c r="D106" s="568"/>
      <c r="E106" s="568"/>
      <c r="F106" s="548"/>
      <c r="G106" s="548"/>
      <c r="H106" s="500">
        <v>-829.6</v>
      </c>
      <c r="I106" s="501" t="s">
        <v>2171</v>
      </c>
    </row>
    <row r="107" spans="1:9" ht="25.5" customHeight="1">
      <c r="A107" s="570"/>
      <c r="B107" s="563"/>
      <c r="C107" s="560"/>
      <c r="D107" s="568"/>
      <c r="E107" s="568"/>
      <c r="F107" s="548"/>
      <c r="G107" s="548"/>
      <c r="H107" s="510">
        <v>-0.5</v>
      </c>
      <c r="I107" s="509" t="s">
        <v>2170</v>
      </c>
    </row>
    <row r="108" spans="1:9" ht="13.5" customHeight="1">
      <c r="A108" s="570"/>
      <c r="B108" s="563"/>
      <c r="C108" s="560"/>
      <c r="D108" s="568"/>
      <c r="E108" s="568"/>
      <c r="F108" s="548"/>
      <c r="G108" s="548"/>
      <c r="H108" s="500">
        <v>-107.3</v>
      </c>
      <c r="I108" s="509" t="s">
        <v>1764</v>
      </c>
    </row>
    <row r="109" spans="1:9" ht="25.5">
      <c r="A109" s="570"/>
      <c r="B109" s="563"/>
      <c r="C109" s="560"/>
      <c r="D109" s="568"/>
      <c r="E109" s="568"/>
      <c r="F109" s="548"/>
      <c r="G109" s="548"/>
      <c r="H109" s="500">
        <v>-2004.5</v>
      </c>
      <c r="I109" s="501" t="s">
        <v>1765</v>
      </c>
    </row>
    <row r="110" spans="1:9" ht="63.75">
      <c r="A110" s="570"/>
      <c r="B110" s="563"/>
      <c r="C110" s="561"/>
      <c r="D110" s="558"/>
      <c r="E110" s="558"/>
      <c r="F110" s="549"/>
      <c r="G110" s="549"/>
      <c r="H110" s="505">
        <v>-6.6</v>
      </c>
      <c r="I110" s="506" t="s">
        <v>2231</v>
      </c>
    </row>
    <row r="111" spans="1:9" ht="25.5">
      <c r="A111" s="570"/>
      <c r="B111" s="563"/>
      <c r="C111" s="39" t="s">
        <v>25</v>
      </c>
      <c r="D111" s="8">
        <v>1502</v>
      </c>
      <c r="E111" s="8">
        <v>1454.2</v>
      </c>
      <c r="F111" s="8">
        <f t="shared" si="4"/>
        <v>96.817576564580563</v>
      </c>
      <c r="G111" s="8">
        <f t="shared" si="5"/>
        <v>-47.799999999999955</v>
      </c>
      <c r="H111" s="511">
        <v>-47.8</v>
      </c>
      <c r="I111" s="512" t="s">
        <v>1766</v>
      </c>
    </row>
    <row r="112" spans="1:9" ht="12.75">
      <c r="A112" s="570"/>
      <c r="B112" s="563"/>
      <c r="C112" s="39" t="s">
        <v>757</v>
      </c>
      <c r="D112" s="8">
        <v>31000</v>
      </c>
      <c r="E112" s="8">
        <v>0</v>
      </c>
      <c r="F112" s="8">
        <f t="shared" si="4"/>
        <v>0</v>
      </c>
      <c r="G112" s="8">
        <f t="shared" si="5"/>
        <v>-31000</v>
      </c>
      <c r="H112" s="510">
        <v>-31000</v>
      </c>
      <c r="I112" s="509" t="s">
        <v>1767</v>
      </c>
    </row>
    <row r="113" spans="1:9" ht="51" customHeight="1">
      <c r="A113" s="570"/>
      <c r="B113" s="563"/>
      <c r="C113" s="39" t="s">
        <v>72</v>
      </c>
      <c r="D113" s="17">
        <v>858</v>
      </c>
      <c r="E113" s="17">
        <v>0</v>
      </c>
      <c r="F113" s="8">
        <f t="shared" si="4"/>
        <v>0</v>
      </c>
      <c r="G113" s="8">
        <f t="shared" si="5"/>
        <v>-858</v>
      </c>
      <c r="H113" s="507">
        <v>-858</v>
      </c>
      <c r="I113" s="508" t="s">
        <v>2233</v>
      </c>
    </row>
    <row r="114" spans="1:9" ht="12.75">
      <c r="A114" s="570"/>
      <c r="B114" s="563"/>
      <c r="C114" s="39" t="s">
        <v>691</v>
      </c>
      <c r="D114" s="17">
        <v>213</v>
      </c>
      <c r="E114" s="17">
        <v>200.1</v>
      </c>
      <c r="F114" s="8">
        <f t="shared" si="4"/>
        <v>93.943661971830977</v>
      </c>
      <c r="G114" s="8">
        <f t="shared" si="5"/>
        <v>-12.900000000000006</v>
      </c>
      <c r="H114" s="511">
        <v>-12.9</v>
      </c>
      <c r="I114" s="512" t="s">
        <v>1768</v>
      </c>
    </row>
    <row r="115" spans="1:9" ht="25.5">
      <c r="A115" s="570"/>
      <c r="B115" s="563"/>
      <c r="C115" s="39" t="s">
        <v>720</v>
      </c>
      <c r="D115" s="17">
        <v>586</v>
      </c>
      <c r="E115" s="17">
        <v>216.6</v>
      </c>
      <c r="F115" s="8">
        <f t="shared" si="4"/>
        <v>36.962457337883961</v>
      </c>
      <c r="G115" s="8">
        <f t="shared" si="5"/>
        <v>-369.4</v>
      </c>
      <c r="H115" s="507">
        <v>-369.4</v>
      </c>
      <c r="I115" s="508" t="s">
        <v>2234</v>
      </c>
    </row>
    <row r="116" spans="1:9" ht="25.5">
      <c r="A116" s="570"/>
      <c r="B116" s="563"/>
      <c r="C116" s="39" t="s">
        <v>738</v>
      </c>
      <c r="D116" s="17">
        <v>500</v>
      </c>
      <c r="E116" s="17">
        <v>0</v>
      </c>
      <c r="F116" s="8">
        <f t="shared" si="4"/>
        <v>0</v>
      </c>
      <c r="G116" s="8">
        <f t="shared" si="5"/>
        <v>-500</v>
      </c>
      <c r="H116" s="507">
        <v>-500</v>
      </c>
      <c r="I116" s="508" t="s">
        <v>1769</v>
      </c>
    </row>
    <row r="117" spans="1:9" ht="25.5">
      <c r="A117" s="570"/>
      <c r="B117" s="563"/>
      <c r="C117" s="39" t="s">
        <v>1653</v>
      </c>
      <c r="D117" s="17">
        <v>500</v>
      </c>
      <c r="E117" s="17">
        <v>0</v>
      </c>
      <c r="F117" s="8">
        <f t="shared" si="4"/>
        <v>0</v>
      </c>
      <c r="G117" s="8">
        <f t="shared" si="5"/>
        <v>-500</v>
      </c>
      <c r="H117" s="507">
        <v>-500</v>
      </c>
      <c r="I117" s="508" t="s">
        <v>1770</v>
      </c>
    </row>
    <row r="118" spans="1:9" ht="14.25" customHeight="1">
      <c r="A118" s="570"/>
      <c r="B118" s="563"/>
      <c r="C118" s="545" t="s">
        <v>10</v>
      </c>
      <c r="D118" s="547">
        <v>3090.5</v>
      </c>
      <c r="E118" s="547">
        <v>2158.9</v>
      </c>
      <c r="F118" s="547">
        <f t="shared" si="4"/>
        <v>69.856010354311607</v>
      </c>
      <c r="G118" s="547">
        <f t="shared" si="5"/>
        <v>-931.59999999999991</v>
      </c>
      <c r="H118" s="500">
        <v>-56</v>
      </c>
      <c r="I118" s="501" t="s">
        <v>1772</v>
      </c>
    </row>
    <row r="119" spans="1:9" ht="14.25" customHeight="1">
      <c r="A119" s="570"/>
      <c r="B119" s="563"/>
      <c r="C119" s="550"/>
      <c r="D119" s="548"/>
      <c r="E119" s="548"/>
      <c r="F119" s="548"/>
      <c r="G119" s="548"/>
      <c r="H119" s="500">
        <v>-402.5</v>
      </c>
      <c r="I119" s="501" t="s">
        <v>368</v>
      </c>
    </row>
    <row r="120" spans="1:9" ht="14.25" customHeight="1">
      <c r="A120" s="570"/>
      <c r="B120" s="563"/>
      <c r="C120" s="550"/>
      <c r="D120" s="548"/>
      <c r="E120" s="548"/>
      <c r="F120" s="548"/>
      <c r="G120" s="548"/>
      <c r="H120" s="500">
        <v>-91.5</v>
      </c>
      <c r="I120" s="501" t="s">
        <v>1773</v>
      </c>
    </row>
    <row r="121" spans="1:9" ht="14.25" customHeight="1">
      <c r="A121" s="570"/>
      <c r="B121" s="563"/>
      <c r="C121" s="550"/>
      <c r="D121" s="548"/>
      <c r="E121" s="548"/>
      <c r="F121" s="548"/>
      <c r="G121" s="548"/>
      <c r="H121" s="500">
        <v>-33.4</v>
      </c>
      <c r="I121" s="501" t="s">
        <v>354</v>
      </c>
    </row>
    <row r="122" spans="1:9" ht="14.25" customHeight="1">
      <c r="A122" s="570"/>
      <c r="B122" s="563"/>
      <c r="C122" s="550"/>
      <c r="D122" s="548"/>
      <c r="E122" s="548"/>
      <c r="F122" s="548"/>
      <c r="G122" s="548"/>
      <c r="H122" s="500">
        <v>-1.2</v>
      </c>
      <c r="I122" s="501" t="s">
        <v>1773</v>
      </c>
    </row>
    <row r="123" spans="1:9" ht="14.25" customHeight="1">
      <c r="A123" s="570"/>
      <c r="B123" s="563"/>
      <c r="C123" s="550"/>
      <c r="D123" s="548"/>
      <c r="E123" s="548"/>
      <c r="F123" s="548"/>
      <c r="G123" s="548"/>
      <c r="H123" s="500">
        <v>-0.6</v>
      </c>
      <c r="I123" s="501" t="s">
        <v>1774</v>
      </c>
    </row>
    <row r="124" spans="1:9" ht="14.25" customHeight="1">
      <c r="A124" s="570"/>
      <c r="B124" s="563"/>
      <c r="C124" s="550"/>
      <c r="D124" s="548"/>
      <c r="E124" s="548"/>
      <c r="F124" s="548"/>
      <c r="G124" s="548"/>
      <c r="H124" s="500">
        <v>-96</v>
      </c>
      <c r="I124" s="501" t="s">
        <v>505</v>
      </c>
    </row>
    <row r="125" spans="1:9" ht="14.25" customHeight="1">
      <c r="A125" s="570"/>
      <c r="B125" s="563"/>
      <c r="C125" s="550"/>
      <c r="D125" s="548"/>
      <c r="E125" s="548"/>
      <c r="F125" s="548"/>
      <c r="G125" s="548"/>
      <c r="H125" s="500">
        <v>-1.5</v>
      </c>
      <c r="I125" s="501" t="s">
        <v>1775</v>
      </c>
    </row>
    <row r="126" spans="1:9" ht="14.25" customHeight="1">
      <c r="A126" s="570"/>
      <c r="B126" s="563"/>
      <c r="C126" s="550"/>
      <c r="D126" s="548"/>
      <c r="E126" s="548"/>
      <c r="F126" s="548"/>
      <c r="G126" s="548"/>
      <c r="H126" s="500">
        <v>-243.1</v>
      </c>
      <c r="I126" s="501" t="s">
        <v>447</v>
      </c>
    </row>
    <row r="127" spans="1:9" ht="14.25" customHeight="1">
      <c r="A127" s="570"/>
      <c r="B127" s="563"/>
      <c r="C127" s="546"/>
      <c r="D127" s="549"/>
      <c r="E127" s="549"/>
      <c r="F127" s="549"/>
      <c r="G127" s="549"/>
      <c r="H127" s="500">
        <v>-5.8</v>
      </c>
      <c r="I127" s="501" t="s">
        <v>440</v>
      </c>
    </row>
    <row r="128" spans="1:9" ht="25.5">
      <c r="A128" s="570"/>
      <c r="B128" s="563"/>
      <c r="C128" s="11" t="s">
        <v>378</v>
      </c>
      <c r="D128" s="8">
        <v>1162.4000000000001</v>
      </c>
      <c r="E128" s="8">
        <v>1133.2</v>
      </c>
      <c r="F128" s="8">
        <f t="shared" ref="F128:F154" si="6">IF(ISBLANK(E128),"",+E128/D128*100)</f>
        <v>97.48795595320027</v>
      </c>
      <c r="G128" s="8">
        <f t="shared" ref="G128:G154" si="7">+E128-D128</f>
        <v>-29.200000000000045</v>
      </c>
      <c r="H128" s="507">
        <v>-29.2</v>
      </c>
      <c r="I128" s="508" t="s">
        <v>1776</v>
      </c>
    </row>
    <row r="129" spans="1:9" ht="13.5" customHeight="1">
      <c r="A129" s="570"/>
      <c r="B129" s="563"/>
      <c r="C129" s="545" t="s">
        <v>764</v>
      </c>
      <c r="D129" s="547">
        <v>194676</v>
      </c>
      <c r="E129" s="547">
        <v>93212.5</v>
      </c>
      <c r="F129" s="547">
        <f t="shared" si="6"/>
        <v>47.880837905031953</v>
      </c>
      <c r="G129" s="547">
        <f t="shared" si="7"/>
        <v>-101463.5</v>
      </c>
      <c r="H129" s="503">
        <v>-77297</v>
      </c>
      <c r="I129" s="504" t="s">
        <v>1777</v>
      </c>
    </row>
    <row r="130" spans="1:9" ht="13.5" customHeight="1">
      <c r="A130" s="570"/>
      <c r="B130" s="563"/>
      <c r="C130" s="550"/>
      <c r="D130" s="548"/>
      <c r="E130" s="548"/>
      <c r="F130" s="548"/>
      <c r="G130" s="548"/>
      <c r="H130" s="500">
        <v>-19</v>
      </c>
      <c r="I130" s="501" t="s">
        <v>1778</v>
      </c>
    </row>
    <row r="131" spans="1:9" ht="13.5" customHeight="1">
      <c r="A131" s="570"/>
      <c r="B131" s="563"/>
      <c r="C131" s="550"/>
      <c r="D131" s="548"/>
      <c r="E131" s="548"/>
      <c r="F131" s="548"/>
      <c r="G131" s="548"/>
      <c r="H131" s="500">
        <v>-9.6999999999999993</v>
      </c>
      <c r="I131" s="501" t="s">
        <v>505</v>
      </c>
    </row>
    <row r="132" spans="1:9" ht="13.5" customHeight="1">
      <c r="A132" s="570"/>
      <c r="B132" s="563"/>
      <c r="C132" s="550"/>
      <c r="D132" s="548"/>
      <c r="E132" s="548"/>
      <c r="F132" s="548"/>
      <c r="G132" s="548"/>
      <c r="H132" s="500">
        <v>-0.6</v>
      </c>
      <c r="I132" s="501" t="s">
        <v>1779</v>
      </c>
    </row>
    <row r="133" spans="1:9" ht="12.75">
      <c r="A133" s="570"/>
      <c r="B133" s="563"/>
      <c r="C133" s="550"/>
      <c r="D133" s="548"/>
      <c r="E133" s="548"/>
      <c r="F133" s="548"/>
      <c r="G133" s="548"/>
      <c r="H133" s="500">
        <v>-270.39999999999998</v>
      </c>
      <c r="I133" s="501" t="s">
        <v>2173</v>
      </c>
    </row>
    <row r="134" spans="1:9" ht="40.5" customHeight="1">
      <c r="A134" s="570"/>
      <c r="B134" s="563"/>
      <c r="C134" s="550"/>
      <c r="D134" s="548"/>
      <c r="E134" s="548"/>
      <c r="F134" s="548"/>
      <c r="G134" s="548"/>
      <c r="H134" s="500">
        <v>-21083.5</v>
      </c>
      <c r="I134" s="509" t="s">
        <v>2272</v>
      </c>
    </row>
    <row r="135" spans="1:9" ht="25.5">
      <c r="A135" s="570"/>
      <c r="B135" s="563"/>
      <c r="C135" s="546"/>
      <c r="D135" s="549"/>
      <c r="E135" s="549"/>
      <c r="F135" s="549"/>
      <c r="G135" s="549"/>
      <c r="H135" s="505">
        <v>-2783.3</v>
      </c>
      <c r="I135" s="506" t="s">
        <v>1780</v>
      </c>
    </row>
    <row r="136" spans="1:9" ht="19.5" customHeight="1">
      <c r="A136" s="570"/>
      <c r="B136" s="563"/>
      <c r="C136" s="11" t="s">
        <v>18</v>
      </c>
      <c r="D136" s="8">
        <v>7.7</v>
      </c>
      <c r="E136" s="8">
        <v>7.7</v>
      </c>
      <c r="F136" s="8">
        <f t="shared" si="6"/>
        <v>100</v>
      </c>
      <c r="G136" s="8">
        <f t="shared" si="7"/>
        <v>0</v>
      </c>
      <c r="H136" s="507"/>
      <c r="I136" s="508"/>
    </row>
    <row r="137" spans="1:9" ht="27" customHeight="1">
      <c r="A137" s="571"/>
      <c r="B137" s="564"/>
      <c r="C137" s="496" t="s">
        <v>11</v>
      </c>
      <c r="D137" s="19">
        <f>SUM(D78:D136)</f>
        <v>490629.4</v>
      </c>
      <c r="E137" s="19">
        <f>SUM(E78:E136)</f>
        <v>330571.2</v>
      </c>
      <c r="F137" s="19">
        <f t="shared" si="6"/>
        <v>67.37696517982819</v>
      </c>
      <c r="G137" s="19">
        <f t="shared" si="7"/>
        <v>-160058.20000000001</v>
      </c>
      <c r="H137" s="537"/>
      <c r="I137" s="538"/>
    </row>
    <row r="138" spans="1:9" ht="12.75">
      <c r="A138" s="569" t="s">
        <v>84</v>
      </c>
      <c r="B138" s="562" t="s">
        <v>780</v>
      </c>
      <c r="C138" s="559" t="s">
        <v>7</v>
      </c>
      <c r="D138" s="557">
        <v>10409</v>
      </c>
      <c r="E138" s="557">
        <v>10071.799999999999</v>
      </c>
      <c r="F138" s="547">
        <f t="shared" si="6"/>
        <v>96.760495724853484</v>
      </c>
      <c r="G138" s="547">
        <f t="shared" si="7"/>
        <v>-337.20000000000073</v>
      </c>
      <c r="H138" s="500">
        <v>-176.6</v>
      </c>
      <c r="I138" s="501" t="s">
        <v>505</v>
      </c>
    </row>
    <row r="139" spans="1:9" ht="25.5">
      <c r="A139" s="570"/>
      <c r="B139" s="563"/>
      <c r="C139" s="560"/>
      <c r="D139" s="568"/>
      <c r="E139" s="568"/>
      <c r="F139" s="548"/>
      <c r="G139" s="548"/>
      <c r="H139" s="500">
        <v>-77.5</v>
      </c>
      <c r="I139" s="501" t="s">
        <v>1781</v>
      </c>
    </row>
    <row r="140" spans="1:9" ht="12.75" customHeight="1">
      <c r="A140" s="570"/>
      <c r="B140" s="563"/>
      <c r="C140" s="560"/>
      <c r="D140" s="568"/>
      <c r="E140" s="568"/>
      <c r="F140" s="548"/>
      <c r="G140" s="548"/>
      <c r="H140" s="500">
        <v>-68.8</v>
      </c>
      <c r="I140" s="501" t="s">
        <v>1782</v>
      </c>
    </row>
    <row r="141" spans="1:9" ht="12.75">
      <c r="A141" s="570"/>
      <c r="B141" s="563"/>
      <c r="C141" s="560"/>
      <c r="D141" s="568"/>
      <c r="E141" s="568"/>
      <c r="F141" s="548"/>
      <c r="G141" s="548"/>
      <c r="H141" s="500">
        <v>-10.7</v>
      </c>
      <c r="I141" s="501" t="s">
        <v>1783</v>
      </c>
    </row>
    <row r="142" spans="1:9" ht="12.75">
      <c r="A142" s="570"/>
      <c r="B142" s="563"/>
      <c r="C142" s="560"/>
      <c r="D142" s="568"/>
      <c r="E142" s="568"/>
      <c r="F142" s="548"/>
      <c r="G142" s="548"/>
      <c r="H142" s="500">
        <v>-0.9</v>
      </c>
      <c r="I142" s="501" t="s">
        <v>1784</v>
      </c>
    </row>
    <row r="143" spans="1:9" ht="12.75">
      <c r="A143" s="570"/>
      <c r="B143" s="563"/>
      <c r="C143" s="561"/>
      <c r="D143" s="558"/>
      <c r="E143" s="558"/>
      <c r="F143" s="549"/>
      <c r="G143" s="549"/>
      <c r="H143" s="500">
        <v>-2.7</v>
      </c>
      <c r="I143" s="501" t="s">
        <v>1785</v>
      </c>
    </row>
    <row r="144" spans="1:9" ht="12.75">
      <c r="A144" s="570"/>
      <c r="B144" s="563"/>
      <c r="C144" s="39" t="s">
        <v>24</v>
      </c>
      <c r="D144" s="17">
        <v>68</v>
      </c>
      <c r="E144" s="17">
        <v>61.7</v>
      </c>
      <c r="F144" s="8">
        <f t="shared" si="6"/>
        <v>90.735294117647058</v>
      </c>
      <c r="G144" s="8">
        <f t="shared" si="7"/>
        <v>-6.2999999999999972</v>
      </c>
      <c r="H144" s="507">
        <v>-6.3</v>
      </c>
      <c r="I144" s="508" t="s">
        <v>1786</v>
      </c>
    </row>
    <row r="145" spans="1:9" ht="25.5">
      <c r="A145" s="570"/>
      <c r="B145" s="563"/>
      <c r="C145" s="39" t="s">
        <v>70</v>
      </c>
      <c r="D145" s="17">
        <v>4</v>
      </c>
      <c r="E145" s="17">
        <v>2.1</v>
      </c>
      <c r="F145" s="8">
        <f t="shared" si="6"/>
        <v>52.5</v>
      </c>
      <c r="G145" s="8">
        <f t="shared" si="7"/>
        <v>-1.9</v>
      </c>
      <c r="H145" s="507">
        <v>-1.9</v>
      </c>
      <c r="I145" s="508" t="s">
        <v>1787</v>
      </c>
    </row>
    <row r="146" spans="1:9" ht="12.75">
      <c r="A146" s="570"/>
      <c r="B146" s="563"/>
      <c r="C146" s="39" t="s">
        <v>25</v>
      </c>
      <c r="D146" s="17">
        <v>380.5</v>
      </c>
      <c r="E146" s="17">
        <v>354.3</v>
      </c>
      <c r="F146" s="8">
        <f t="shared" si="6"/>
        <v>93.114323258869916</v>
      </c>
      <c r="G146" s="8">
        <f t="shared" si="7"/>
        <v>-26.199999999999989</v>
      </c>
      <c r="H146" s="507">
        <v>-26.2</v>
      </c>
      <c r="I146" s="508" t="s">
        <v>1786</v>
      </c>
    </row>
    <row r="147" spans="1:9" ht="12.75">
      <c r="A147" s="570"/>
      <c r="B147" s="563"/>
      <c r="C147" s="39" t="s">
        <v>605</v>
      </c>
      <c r="D147" s="8">
        <v>313.5</v>
      </c>
      <c r="E147" s="8">
        <v>246.3</v>
      </c>
      <c r="F147" s="8">
        <f t="shared" si="6"/>
        <v>78.564593301435409</v>
      </c>
      <c r="G147" s="8">
        <f t="shared" si="7"/>
        <v>-67.199999999999989</v>
      </c>
      <c r="H147" s="507">
        <v>-67.2</v>
      </c>
      <c r="I147" s="508" t="s">
        <v>1786</v>
      </c>
    </row>
    <row r="148" spans="1:9" ht="25.5">
      <c r="A148" s="570"/>
      <c r="B148" s="563"/>
      <c r="C148" s="39" t="s">
        <v>71</v>
      </c>
      <c r="D148" s="17">
        <v>19</v>
      </c>
      <c r="E148" s="17">
        <v>11.7</v>
      </c>
      <c r="F148" s="8">
        <f>IF(ISBLANK(E148),"",+E148/D148*100)</f>
        <v>61.578947368421041</v>
      </c>
      <c r="G148" s="8">
        <f t="shared" si="7"/>
        <v>-7.3000000000000007</v>
      </c>
      <c r="H148" s="507">
        <v>-7.3</v>
      </c>
      <c r="I148" s="508" t="s">
        <v>1787</v>
      </c>
    </row>
    <row r="149" spans="1:9" ht="12.75">
      <c r="A149" s="570"/>
      <c r="B149" s="563"/>
      <c r="C149" s="559" t="s">
        <v>764</v>
      </c>
      <c r="D149" s="547">
        <v>1124</v>
      </c>
      <c r="E149" s="547">
        <v>567.79999999999995</v>
      </c>
      <c r="F149" s="547">
        <f t="shared" si="6"/>
        <v>50.516014234875442</v>
      </c>
      <c r="G149" s="547">
        <f t="shared" si="7"/>
        <v>-556.20000000000005</v>
      </c>
      <c r="H149" s="500">
        <v>-223</v>
      </c>
      <c r="I149" s="501" t="s">
        <v>505</v>
      </c>
    </row>
    <row r="150" spans="1:9" ht="12.75">
      <c r="A150" s="570"/>
      <c r="B150" s="563"/>
      <c r="C150" s="560"/>
      <c r="D150" s="548"/>
      <c r="E150" s="548"/>
      <c r="F150" s="548"/>
      <c r="G150" s="548"/>
      <c r="H150" s="500">
        <v>-11</v>
      </c>
      <c r="I150" s="501" t="s">
        <v>1788</v>
      </c>
    </row>
    <row r="151" spans="1:9" ht="12.75">
      <c r="A151" s="570"/>
      <c r="B151" s="563"/>
      <c r="C151" s="560"/>
      <c r="D151" s="548"/>
      <c r="E151" s="548"/>
      <c r="F151" s="548"/>
      <c r="G151" s="548"/>
      <c r="H151" s="500">
        <v>-128</v>
      </c>
      <c r="I151" s="501" t="s">
        <v>1789</v>
      </c>
    </row>
    <row r="152" spans="1:9" ht="12.75">
      <c r="A152" s="570"/>
      <c r="B152" s="563"/>
      <c r="C152" s="560"/>
      <c r="D152" s="548"/>
      <c r="E152" s="548"/>
      <c r="F152" s="548"/>
      <c r="G152" s="548"/>
      <c r="H152" s="500">
        <v>-49</v>
      </c>
      <c r="I152" s="501" t="s">
        <v>1790</v>
      </c>
    </row>
    <row r="153" spans="1:9" ht="12.75">
      <c r="A153" s="570"/>
      <c r="B153" s="563"/>
      <c r="C153" s="561"/>
      <c r="D153" s="549"/>
      <c r="E153" s="549"/>
      <c r="F153" s="549"/>
      <c r="G153" s="549"/>
      <c r="H153" s="500">
        <v>-145.19999999999999</v>
      </c>
      <c r="I153" s="501" t="s">
        <v>1791</v>
      </c>
    </row>
    <row r="154" spans="1:9" ht="25.5">
      <c r="A154" s="571"/>
      <c r="B154" s="564"/>
      <c r="C154" s="496" t="s">
        <v>11</v>
      </c>
      <c r="D154" s="19">
        <f>SUM(D138:D153)</f>
        <v>12318</v>
      </c>
      <c r="E154" s="19">
        <f>SUM(E138:E153)</f>
        <v>11315.699999999999</v>
      </c>
      <c r="F154" s="19">
        <f t="shared" si="6"/>
        <v>91.863127131027753</v>
      </c>
      <c r="G154" s="19">
        <f t="shared" si="7"/>
        <v>-1002.3000000000011</v>
      </c>
      <c r="H154" s="537"/>
      <c r="I154" s="538"/>
    </row>
    <row r="155" spans="1:9" ht="14.25">
      <c r="A155" s="622" t="s">
        <v>2150</v>
      </c>
      <c r="B155" s="623"/>
      <c r="C155" s="623"/>
      <c r="D155" s="623"/>
      <c r="E155" s="623"/>
      <c r="F155" s="623"/>
      <c r="G155" s="623"/>
      <c r="H155" s="623"/>
      <c r="I155" s="624"/>
    </row>
    <row r="156" spans="1:9" ht="38.25">
      <c r="A156" s="569" t="s">
        <v>474</v>
      </c>
      <c r="B156" s="563" t="s">
        <v>610</v>
      </c>
      <c r="C156" s="645" t="s">
        <v>7</v>
      </c>
      <c r="D156" s="600">
        <v>120627</v>
      </c>
      <c r="E156" s="600">
        <v>113807.4</v>
      </c>
      <c r="F156" s="548">
        <f t="shared" ref="F156:F228" si="8">IF(ISBLANK(E156),"",+E156/D156*100)</f>
        <v>94.346539331990343</v>
      </c>
      <c r="G156" s="548">
        <f t="shared" ref="G156:G228" si="9">+E156-D156</f>
        <v>-6819.6000000000058</v>
      </c>
      <c r="H156" s="500">
        <v>-227.9</v>
      </c>
      <c r="I156" s="501" t="s">
        <v>2021</v>
      </c>
    </row>
    <row r="157" spans="1:9" ht="63.75">
      <c r="A157" s="570"/>
      <c r="B157" s="563"/>
      <c r="C157" s="645"/>
      <c r="D157" s="600"/>
      <c r="E157" s="600"/>
      <c r="F157" s="548"/>
      <c r="G157" s="548"/>
      <c r="H157" s="500">
        <v>-5099.7</v>
      </c>
      <c r="I157" s="501" t="s">
        <v>1949</v>
      </c>
    </row>
    <row r="158" spans="1:9" ht="25.5">
      <c r="A158" s="570"/>
      <c r="B158" s="563"/>
      <c r="C158" s="645"/>
      <c r="D158" s="600"/>
      <c r="E158" s="600"/>
      <c r="F158" s="548"/>
      <c r="G158" s="548"/>
      <c r="H158" s="500">
        <v>-642.79999999999995</v>
      </c>
      <c r="I158" s="501" t="s">
        <v>2022</v>
      </c>
    </row>
    <row r="159" spans="1:9" ht="12.75" customHeight="1">
      <c r="A159" s="570"/>
      <c r="B159" s="563"/>
      <c r="C159" s="645"/>
      <c r="D159" s="600"/>
      <c r="E159" s="600"/>
      <c r="F159" s="548"/>
      <c r="G159" s="548"/>
      <c r="H159" s="500">
        <v>-140</v>
      </c>
      <c r="I159" s="501" t="s">
        <v>2187</v>
      </c>
    </row>
    <row r="160" spans="1:9" ht="51">
      <c r="A160" s="570"/>
      <c r="B160" s="563"/>
      <c r="C160" s="645"/>
      <c r="D160" s="600"/>
      <c r="E160" s="600"/>
      <c r="F160" s="548"/>
      <c r="G160" s="548"/>
      <c r="H160" s="500">
        <v>-530</v>
      </c>
      <c r="I160" s="501" t="s">
        <v>2023</v>
      </c>
    </row>
    <row r="161" spans="1:9" ht="12.75" customHeight="1">
      <c r="A161" s="570"/>
      <c r="B161" s="563"/>
      <c r="C161" s="645"/>
      <c r="D161" s="600"/>
      <c r="E161" s="600"/>
      <c r="F161" s="548"/>
      <c r="G161" s="548"/>
      <c r="H161" s="500">
        <v>-154.69999999999999</v>
      </c>
      <c r="I161" s="501" t="s">
        <v>2024</v>
      </c>
    </row>
    <row r="162" spans="1:9" ht="12.75" customHeight="1">
      <c r="A162" s="570"/>
      <c r="B162" s="563"/>
      <c r="C162" s="645"/>
      <c r="D162" s="600"/>
      <c r="E162" s="600"/>
      <c r="F162" s="548"/>
      <c r="G162" s="548"/>
      <c r="H162" s="500">
        <v>-13.6</v>
      </c>
      <c r="I162" s="501" t="s">
        <v>2038</v>
      </c>
    </row>
    <row r="163" spans="1:9" ht="25.5">
      <c r="A163" s="570"/>
      <c r="B163" s="563"/>
      <c r="C163" s="646"/>
      <c r="D163" s="601"/>
      <c r="E163" s="601"/>
      <c r="F163" s="549"/>
      <c r="G163" s="549"/>
      <c r="H163" s="500">
        <v>-10.9</v>
      </c>
      <c r="I163" s="501" t="s">
        <v>2251</v>
      </c>
    </row>
    <row r="164" spans="1:9" ht="25.5">
      <c r="A164" s="570"/>
      <c r="B164" s="563"/>
      <c r="C164" s="11" t="s">
        <v>60</v>
      </c>
      <c r="D164" s="28">
        <v>3081</v>
      </c>
      <c r="E164" s="28">
        <v>19.399999999999999</v>
      </c>
      <c r="F164" s="28">
        <f t="shared" ref="F164" si="10">IF(ISBLANK(E164),"",+E164/D164*100)</f>
        <v>0.62966569295683217</v>
      </c>
      <c r="G164" s="28">
        <f t="shared" ref="G164" si="11">+E164-D164</f>
        <v>-3061.6</v>
      </c>
      <c r="H164" s="507">
        <v>-3061.6</v>
      </c>
      <c r="I164" s="508" t="s">
        <v>2032</v>
      </c>
    </row>
    <row r="165" spans="1:9" ht="25.5">
      <c r="A165" s="570"/>
      <c r="B165" s="563"/>
      <c r="C165" s="192" t="s">
        <v>325</v>
      </c>
      <c r="D165" s="28">
        <v>1055</v>
      </c>
      <c r="E165" s="28">
        <v>1013.1</v>
      </c>
      <c r="F165" s="28">
        <f t="shared" si="8"/>
        <v>96.02843601895735</v>
      </c>
      <c r="G165" s="28">
        <f t="shared" si="9"/>
        <v>-41.899999999999977</v>
      </c>
      <c r="H165" s="507">
        <v>-41.9</v>
      </c>
      <c r="I165" s="508" t="s">
        <v>2025</v>
      </c>
    </row>
    <row r="166" spans="1:9" ht="51">
      <c r="A166" s="570"/>
      <c r="B166" s="563"/>
      <c r="C166" s="513" t="s">
        <v>547</v>
      </c>
      <c r="D166" s="28">
        <v>31500</v>
      </c>
      <c r="E166" s="28">
        <v>30016.3</v>
      </c>
      <c r="F166" s="28">
        <f t="shared" ref="F166" si="12">IF(ISBLANK(E166),"",+E166/D166*100)</f>
        <v>95.289841269841276</v>
      </c>
      <c r="G166" s="28">
        <f t="shared" ref="G166" si="13">+E166-D166</f>
        <v>-1483.7000000000007</v>
      </c>
      <c r="H166" s="507">
        <v>-1483.7</v>
      </c>
      <c r="I166" s="508" t="s">
        <v>2026</v>
      </c>
    </row>
    <row r="167" spans="1:9" ht="38.25">
      <c r="A167" s="570"/>
      <c r="B167" s="563"/>
      <c r="C167" s="514" t="s">
        <v>30</v>
      </c>
      <c r="D167" s="28">
        <v>6072</v>
      </c>
      <c r="E167" s="28">
        <v>4334.8</v>
      </c>
      <c r="F167" s="28">
        <f t="shared" si="8"/>
        <v>71.389986824769437</v>
      </c>
      <c r="G167" s="28">
        <f t="shared" si="9"/>
        <v>-1737.1999999999998</v>
      </c>
      <c r="H167" s="507">
        <v>-1737.2</v>
      </c>
      <c r="I167" s="508" t="s">
        <v>2027</v>
      </c>
    </row>
    <row r="168" spans="1:9" ht="25.5">
      <c r="A168" s="570"/>
      <c r="B168" s="563"/>
      <c r="C168" s="647" t="s">
        <v>24</v>
      </c>
      <c r="D168" s="574">
        <v>1297</v>
      </c>
      <c r="E168" s="574">
        <v>1141.8</v>
      </c>
      <c r="F168" s="547">
        <f t="shared" si="8"/>
        <v>88.033924441017732</v>
      </c>
      <c r="G168" s="547">
        <f t="shared" si="9"/>
        <v>-155.20000000000005</v>
      </c>
      <c r="H168" s="503">
        <v>-53.9</v>
      </c>
      <c r="I168" s="504" t="s">
        <v>2028</v>
      </c>
    </row>
    <row r="169" spans="1:9" ht="38.25">
      <c r="A169" s="570"/>
      <c r="B169" s="563"/>
      <c r="C169" s="648"/>
      <c r="D169" s="575"/>
      <c r="E169" s="575"/>
      <c r="F169" s="549"/>
      <c r="G169" s="549"/>
      <c r="H169" s="505">
        <v>-101.3</v>
      </c>
      <c r="I169" s="506" t="s">
        <v>1937</v>
      </c>
    </row>
    <row r="170" spans="1:9" ht="25.5">
      <c r="A170" s="570"/>
      <c r="B170" s="563"/>
      <c r="C170" s="514" t="s">
        <v>288</v>
      </c>
      <c r="D170" s="28">
        <v>769</v>
      </c>
      <c r="E170" s="28">
        <v>386.6</v>
      </c>
      <c r="F170" s="28">
        <f t="shared" si="8"/>
        <v>50.273081924577376</v>
      </c>
      <c r="G170" s="28">
        <f t="shared" si="9"/>
        <v>-382.4</v>
      </c>
      <c r="H170" s="507">
        <v>-382.4</v>
      </c>
      <c r="I170" s="508" t="s">
        <v>1938</v>
      </c>
    </row>
    <row r="171" spans="1:9" ht="25.5">
      <c r="A171" s="570"/>
      <c r="B171" s="563"/>
      <c r="C171" s="647" t="s">
        <v>70</v>
      </c>
      <c r="D171" s="574">
        <v>35</v>
      </c>
      <c r="E171" s="574">
        <v>31.1</v>
      </c>
      <c r="F171" s="547">
        <f t="shared" si="8"/>
        <v>88.857142857142861</v>
      </c>
      <c r="G171" s="547">
        <f t="shared" si="9"/>
        <v>-3.8999999999999986</v>
      </c>
      <c r="H171" s="503">
        <v>-1.1000000000000001</v>
      </c>
      <c r="I171" s="504" t="s">
        <v>2029</v>
      </c>
    </row>
    <row r="172" spans="1:9" ht="38.25">
      <c r="A172" s="570"/>
      <c r="B172" s="563"/>
      <c r="C172" s="648"/>
      <c r="D172" s="575"/>
      <c r="E172" s="575"/>
      <c r="F172" s="549"/>
      <c r="G172" s="549"/>
      <c r="H172" s="505">
        <v>-2.8</v>
      </c>
      <c r="I172" s="506" t="s">
        <v>1939</v>
      </c>
    </row>
    <row r="173" spans="1:9" ht="38.25">
      <c r="A173" s="570"/>
      <c r="B173" s="563"/>
      <c r="C173" s="192" t="s">
        <v>54</v>
      </c>
      <c r="D173" s="28">
        <v>271686</v>
      </c>
      <c r="E173" s="28">
        <v>238630.9</v>
      </c>
      <c r="F173" s="28">
        <f t="shared" si="8"/>
        <v>87.833344375492288</v>
      </c>
      <c r="G173" s="28">
        <f t="shared" si="9"/>
        <v>-33055.100000000006</v>
      </c>
      <c r="H173" s="507">
        <v>-33055.1</v>
      </c>
      <c r="I173" s="508" t="s">
        <v>2269</v>
      </c>
    </row>
    <row r="174" spans="1:9" ht="25.5">
      <c r="A174" s="570"/>
      <c r="B174" s="563"/>
      <c r="C174" s="644" t="s">
        <v>25</v>
      </c>
      <c r="D174" s="590">
        <v>7340</v>
      </c>
      <c r="E174" s="590">
        <v>6471.8</v>
      </c>
      <c r="F174" s="547">
        <f t="shared" si="8"/>
        <v>88.171662125340603</v>
      </c>
      <c r="G174" s="547">
        <f t="shared" si="9"/>
        <v>-868.19999999999982</v>
      </c>
      <c r="H174" s="503">
        <v>-300.8</v>
      </c>
      <c r="I174" s="504" t="s">
        <v>2270</v>
      </c>
    </row>
    <row r="175" spans="1:9" ht="38.25">
      <c r="A175" s="570"/>
      <c r="B175" s="563"/>
      <c r="C175" s="646"/>
      <c r="D175" s="592"/>
      <c r="E175" s="592"/>
      <c r="F175" s="549"/>
      <c r="G175" s="549"/>
      <c r="H175" s="505">
        <v>-567.5</v>
      </c>
      <c r="I175" s="506" t="s">
        <v>1937</v>
      </c>
    </row>
    <row r="176" spans="1:9" ht="25.5">
      <c r="A176" s="570"/>
      <c r="B176" s="563"/>
      <c r="C176" s="514" t="s">
        <v>720</v>
      </c>
      <c r="D176" s="28">
        <v>4357</v>
      </c>
      <c r="E176" s="28">
        <v>2190.8000000000002</v>
      </c>
      <c r="F176" s="28">
        <f t="shared" si="8"/>
        <v>50.282304337847151</v>
      </c>
      <c r="G176" s="28">
        <f t="shared" si="9"/>
        <v>-2166.1999999999998</v>
      </c>
      <c r="H176" s="507">
        <v>-2166.1999999999998</v>
      </c>
      <c r="I176" s="508" t="s">
        <v>1940</v>
      </c>
    </row>
    <row r="177" spans="1:9" ht="25.5">
      <c r="A177" s="570"/>
      <c r="B177" s="563"/>
      <c r="C177" s="647" t="s">
        <v>71</v>
      </c>
      <c r="D177" s="574">
        <v>197</v>
      </c>
      <c r="E177" s="574">
        <v>176.4</v>
      </c>
      <c r="F177" s="547">
        <f t="shared" si="8"/>
        <v>89.543147208121837</v>
      </c>
      <c r="G177" s="547">
        <f t="shared" si="9"/>
        <v>-20.599999999999994</v>
      </c>
      <c r="H177" s="500">
        <v>-6.2</v>
      </c>
      <c r="I177" s="501" t="s">
        <v>2029</v>
      </c>
    </row>
    <row r="178" spans="1:9" ht="38.25">
      <c r="A178" s="570"/>
      <c r="B178" s="563"/>
      <c r="C178" s="648"/>
      <c r="D178" s="575"/>
      <c r="E178" s="575"/>
      <c r="F178" s="549"/>
      <c r="G178" s="549"/>
      <c r="H178" s="500">
        <v>-14.3</v>
      </c>
      <c r="I178" s="501" t="s">
        <v>1939</v>
      </c>
    </row>
    <row r="179" spans="1:9" ht="12.75" customHeight="1">
      <c r="A179" s="570"/>
      <c r="B179" s="563"/>
      <c r="C179" s="514" t="s">
        <v>295</v>
      </c>
      <c r="D179" s="494">
        <v>9</v>
      </c>
      <c r="E179" s="494">
        <v>8.3000000000000007</v>
      </c>
      <c r="F179" s="8">
        <f t="shared" ref="F179:F182" si="14">IF(ISBLANK(E179),"",+E179/D179*100)</f>
        <v>92.222222222222229</v>
      </c>
      <c r="G179" s="8">
        <f t="shared" ref="G179:G182" si="15">+E179-D179</f>
        <v>-0.69999999999999929</v>
      </c>
      <c r="H179" s="507">
        <v>-0.7</v>
      </c>
      <c r="I179" s="508" t="s">
        <v>2030</v>
      </c>
    </row>
    <row r="180" spans="1:9" ht="12.75" customHeight="1">
      <c r="A180" s="570"/>
      <c r="B180" s="563"/>
      <c r="C180" s="514" t="s">
        <v>317</v>
      </c>
      <c r="D180" s="494">
        <v>10</v>
      </c>
      <c r="E180" s="494">
        <v>9.1</v>
      </c>
      <c r="F180" s="8">
        <f t="shared" si="14"/>
        <v>90.999999999999986</v>
      </c>
      <c r="G180" s="8">
        <f t="shared" si="15"/>
        <v>-0.90000000000000036</v>
      </c>
      <c r="H180" s="507">
        <v>-0.9</v>
      </c>
      <c r="I180" s="508" t="s">
        <v>2037</v>
      </c>
    </row>
    <row r="181" spans="1:9" ht="25.5">
      <c r="A181" s="570"/>
      <c r="B181" s="563"/>
      <c r="C181" s="192" t="s">
        <v>738</v>
      </c>
      <c r="D181" s="17">
        <v>29357</v>
      </c>
      <c r="E181" s="17">
        <v>6000</v>
      </c>
      <c r="F181" s="8">
        <f t="shared" si="14"/>
        <v>20.438055659638245</v>
      </c>
      <c r="G181" s="8">
        <f t="shared" si="15"/>
        <v>-23357</v>
      </c>
      <c r="H181" s="507">
        <v>-23357</v>
      </c>
      <c r="I181" s="508" t="s">
        <v>1942</v>
      </c>
    </row>
    <row r="182" spans="1:9" ht="12.75" customHeight="1">
      <c r="A182" s="570"/>
      <c r="B182" s="563"/>
      <c r="C182" s="240" t="s">
        <v>758</v>
      </c>
      <c r="D182" s="236">
        <v>178</v>
      </c>
      <c r="E182" s="236">
        <v>178</v>
      </c>
      <c r="F182" s="8">
        <f t="shared" si="14"/>
        <v>100</v>
      </c>
      <c r="G182" s="8">
        <f t="shared" si="15"/>
        <v>0</v>
      </c>
      <c r="H182" s="507"/>
      <c r="I182" s="508"/>
    </row>
    <row r="183" spans="1:9" ht="25.5">
      <c r="A183" s="570"/>
      <c r="B183" s="563"/>
      <c r="C183" s="59" t="s">
        <v>10</v>
      </c>
      <c r="D183" s="236">
        <v>532.6</v>
      </c>
      <c r="E183" s="236">
        <v>435.7</v>
      </c>
      <c r="F183" s="8">
        <f t="shared" si="8"/>
        <v>81.806233571160334</v>
      </c>
      <c r="G183" s="8">
        <f t="shared" si="9"/>
        <v>-96.900000000000034</v>
      </c>
      <c r="H183" s="507">
        <v>-96.9</v>
      </c>
      <c r="I183" s="508" t="s">
        <v>2031</v>
      </c>
    </row>
    <row r="184" spans="1:9" ht="12.75" customHeight="1">
      <c r="A184" s="570"/>
      <c r="B184" s="563"/>
      <c r="C184" s="192" t="s">
        <v>378</v>
      </c>
      <c r="D184" s="236">
        <v>7869.2</v>
      </c>
      <c r="E184" s="236">
        <v>5824.1</v>
      </c>
      <c r="F184" s="8">
        <f t="shared" si="8"/>
        <v>74.01133533268947</v>
      </c>
      <c r="G184" s="8">
        <f t="shared" si="9"/>
        <v>-2045.0999999999995</v>
      </c>
      <c r="H184" s="507">
        <v>-2045.1</v>
      </c>
      <c r="I184" s="508" t="s">
        <v>1941</v>
      </c>
    </row>
    <row r="185" spans="1:9" ht="25.5">
      <c r="A185" s="570"/>
      <c r="B185" s="563"/>
      <c r="C185" s="192" t="s">
        <v>594</v>
      </c>
      <c r="D185" s="236">
        <v>4000</v>
      </c>
      <c r="E185" s="236">
        <v>2242.4</v>
      </c>
      <c r="F185" s="8">
        <f t="shared" si="8"/>
        <v>56.06</v>
      </c>
      <c r="G185" s="8">
        <f t="shared" si="9"/>
        <v>-1757.6</v>
      </c>
      <c r="H185" s="507">
        <v>-1757.6</v>
      </c>
      <c r="I185" s="508" t="s">
        <v>1943</v>
      </c>
    </row>
    <row r="186" spans="1:9" ht="25.5">
      <c r="A186" s="571"/>
      <c r="B186" s="564"/>
      <c r="C186" s="515" t="s">
        <v>11</v>
      </c>
      <c r="D186" s="516">
        <f>SUM(D156:D185)</f>
        <v>489971.8</v>
      </c>
      <c r="E186" s="516">
        <f>SUM(E156:E185)</f>
        <v>412917.99999999994</v>
      </c>
      <c r="F186" s="19">
        <f>IF(ISBLANK(E186),"",+E186/D186*100)</f>
        <v>84.27382963672602</v>
      </c>
      <c r="G186" s="19">
        <f>+E186-D186</f>
        <v>-77053.800000000047</v>
      </c>
      <c r="H186" s="537"/>
      <c r="I186" s="538"/>
    </row>
    <row r="187" spans="1:9" ht="38.25">
      <c r="A187" s="641" t="s">
        <v>611</v>
      </c>
      <c r="B187" s="562" t="s">
        <v>612</v>
      </c>
      <c r="C187" s="644" t="s">
        <v>7</v>
      </c>
      <c r="D187" s="557">
        <v>3251</v>
      </c>
      <c r="E187" s="557">
        <v>2701.6</v>
      </c>
      <c r="F187" s="547">
        <f t="shared" si="8"/>
        <v>83.100584435558289</v>
      </c>
      <c r="G187" s="547">
        <f t="shared" si="9"/>
        <v>-549.40000000000009</v>
      </c>
      <c r="H187" s="500">
        <v>-432.1</v>
      </c>
      <c r="I187" s="501" t="s">
        <v>2180</v>
      </c>
    </row>
    <row r="188" spans="1:9" ht="25.5">
      <c r="A188" s="642"/>
      <c r="B188" s="563"/>
      <c r="C188" s="645"/>
      <c r="D188" s="568"/>
      <c r="E188" s="568"/>
      <c r="F188" s="548"/>
      <c r="G188" s="548"/>
      <c r="H188" s="500">
        <v>-50.8</v>
      </c>
      <c r="I188" s="501" t="s">
        <v>1944</v>
      </c>
    </row>
    <row r="189" spans="1:9" ht="38.25">
      <c r="A189" s="642"/>
      <c r="B189" s="563"/>
      <c r="C189" s="646"/>
      <c r="D189" s="558"/>
      <c r="E189" s="558"/>
      <c r="F189" s="549"/>
      <c r="G189" s="549"/>
      <c r="H189" s="500">
        <v>-66.5</v>
      </c>
      <c r="I189" s="501" t="s">
        <v>1945</v>
      </c>
    </row>
    <row r="190" spans="1:9" ht="25.5">
      <c r="A190" s="642"/>
      <c r="B190" s="563"/>
      <c r="C190" s="529" t="s">
        <v>60</v>
      </c>
      <c r="D190" s="17">
        <v>13913</v>
      </c>
      <c r="E190" s="8">
        <v>0</v>
      </c>
      <c r="F190" s="8">
        <f t="shared" ref="F190:F191" si="16">IF(ISBLANK(E190),"",+E190/D190*100)</f>
        <v>0</v>
      </c>
      <c r="G190" s="8">
        <f t="shared" ref="G190:G191" si="17">+E190-D190</f>
        <v>-13913</v>
      </c>
      <c r="H190" s="507">
        <v>-13913</v>
      </c>
      <c r="I190" s="508" t="s">
        <v>2032</v>
      </c>
    </row>
    <row r="191" spans="1:9" ht="63.75" customHeight="1">
      <c r="A191" s="642"/>
      <c r="B191" s="563"/>
      <c r="C191" s="529" t="s">
        <v>738</v>
      </c>
      <c r="D191" s="17">
        <v>66253</v>
      </c>
      <c r="E191" s="17">
        <v>13500</v>
      </c>
      <c r="F191" s="8">
        <f t="shared" si="16"/>
        <v>20.376435784039966</v>
      </c>
      <c r="G191" s="8">
        <f t="shared" si="17"/>
        <v>-52753</v>
      </c>
      <c r="H191" s="507">
        <v>-52753</v>
      </c>
      <c r="I191" s="508" t="s">
        <v>2033</v>
      </c>
    </row>
    <row r="192" spans="1:9" ht="29.25" customHeight="1">
      <c r="A192" s="643"/>
      <c r="B192" s="564"/>
      <c r="C192" s="515" t="s">
        <v>11</v>
      </c>
      <c r="D192" s="516">
        <f>SUM(D187:D191)</f>
        <v>83417</v>
      </c>
      <c r="E192" s="516">
        <f>SUM(E187:E191)</f>
        <v>16201.6</v>
      </c>
      <c r="F192" s="19">
        <f>IF(ISBLANK(E192),"",+E192/D192*100)</f>
        <v>19.42241989043001</v>
      </c>
      <c r="G192" s="19">
        <f>+E192-D192</f>
        <v>-67215.399999999994</v>
      </c>
      <c r="H192" s="537"/>
      <c r="I192" s="538"/>
    </row>
    <row r="193" spans="1:9" ht="25.5">
      <c r="A193" s="641" t="s">
        <v>613</v>
      </c>
      <c r="B193" s="562" t="s">
        <v>614</v>
      </c>
      <c r="C193" s="644" t="s">
        <v>7</v>
      </c>
      <c r="D193" s="590">
        <v>12531</v>
      </c>
      <c r="E193" s="590">
        <v>11206.6</v>
      </c>
      <c r="F193" s="547">
        <f t="shared" si="8"/>
        <v>89.431011092490635</v>
      </c>
      <c r="G193" s="547">
        <f t="shared" si="9"/>
        <v>-1324.3999999999996</v>
      </c>
      <c r="H193" s="503">
        <v>-297</v>
      </c>
      <c r="I193" s="504" t="s">
        <v>2034</v>
      </c>
    </row>
    <row r="194" spans="1:9" ht="25.5">
      <c r="A194" s="642"/>
      <c r="B194" s="563"/>
      <c r="C194" s="645"/>
      <c r="D194" s="591"/>
      <c r="E194" s="591"/>
      <c r="F194" s="548"/>
      <c r="G194" s="548"/>
      <c r="H194" s="500">
        <v>-666</v>
      </c>
      <c r="I194" s="501" t="s">
        <v>2185</v>
      </c>
    </row>
    <row r="195" spans="1:9" ht="25.5">
      <c r="A195" s="642"/>
      <c r="B195" s="563"/>
      <c r="C195" s="646"/>
      <c r="D195" s="592"/>
      <c r="E195" s="592"/>
      <c r="F195" s="549"/>
      <c r="G195" s="549"/>
      <c r="H195" s="500">
        <v>-361.4</v>
      </c>
      <c r="I195" s="501" t="s">
        <v>1946</v>
      </c>
    </row>
    <row r="196" spans="1:9" ht="42" customHeight="1">
      <c r="A196" s="642"/>
      <c r="B196" s="563"/>
      <c r="C196" s="647" t="s">
        <v>24</v>
      </c>
      <c r="D196" s="590">
        <v>59</v>
      </c>
      <c r="E196" s="590">
        <v>45.1</v>
      </c>
      <c r="F196" s="547">
        <f t="shared" si="8"/>
        <v>76.440677966101703</v>
      </c>
      <c r="G196" s="547">
        <f t="shared" si="9"/>
        <v>-13.899999999999999</v>
      </c>
      <c r="H196" s="503">
        <v>-13</v>
      </c>
      <c r="I196" s="504" t="s">
        <v>1947</v>
      </c>
    </row>
    <row r="197" spans="1:9" ht="15.75" customHeight="1">
      <c r="A197" s="642"/>
      <c r="B197" s="563"/>
      <c r="C197" s="648"/>
      <c r="D197" s="592"/>
      <c r="E197" s="592"/>
      <c r="F197" s="549"/>
      <c r="G197" s="549"/>
      <c r="H197" s="505">
        <v>-0.9</v>
      </c>
      <c r="I197" s="506" t="s">
        <v>1948</v>
      </c>
    </row>
    <row r="198" spans="1:9" ht="15.75" customHeight="1">
      <c r="A198" s="642"/>
      <c r="B198" s="563"/>
      <c r="C198" s="192" t="s">
        <v>70</v>
      </c>
      <c r="D198" s="17">
        <v>5</v>
      </c>
      <c r="E198" s="17">
        <v>3.8</v>
      </c>
      <c r="F198" s="8">
        <f t="shared" si="8"/>
        <v>76</v>
      </c>
      <c r="G198" s="8">
        <f t="shared" si="9"/>
        <v>-1.2000000000000002</v>
      </c>
      <c r="H198" s="507">
        <v>-1.2</v>
      </c>
      <c r="I198" s="508" t="s">
        <v>2035</v>
      </c>
    </row>
    <row r="199" spans="1:9" ht="38.25">
      <c r="A199" s="642"/>
      <c r="B199" s="563"/>
      <c r="C199" s="644" t="s">
        <v>25</v>
      </c>
      <c r="D199" s="557">
        <v>332</v>
      </c>
      <c r="E199" s="557">
        <v>255.2</v>
      </c>
      <c r="F199" s="547">
        <f t="shared" si="8"/>
        <v>76.867469879518069</v>
      </c>
      <c r="G199" s="547">
        <f t="shared" si="9"/>
        <v>-76.800000000000011</v>
      </c>
      <c r="H199" s="503">
        <v>-73</v>
      </c>
      <c r="I199" s="504" t="s">
        <v>1947</v>
      </c>
    </row>
    <row r="200" spans="1:9" ht="16.5" customHeight="1">
      <c r="A200" s="642"/>
      <c r="B200" s="563"/>
      <c r="C200" s="646"/>
      <c r="D200" s="558"/>
      <c r="E200" s="558"/>
      <c r="F200" s="549"/>
      <c r="G200" s="549"/>
      <c r="H200" s="505">
        <v>-3.8</v>
      </c>
      <c r="I200" s="506" t="s">
        <v>2186</v>
      </c>
    </row>
    <row r="201" spans="1:9" ht="25.5">
      <c r="A201" s="642"/>
      <c r="B201" s="563"/>
      <c r="C201" s="192" t="s">
        <v>605</v>
      </c>
      <c r="D201" s="17">
        <v>555</v>
      </c>
      <c r="E201" s="17">
        <v>547.9</v>
      </c>
      <c r="F201" s="8">
        <f t="shared" si="8"/>
        <v>98.720720720720706</v>
      </c>
      <c r="G201" s="8">
        <f t="shared" si="9"/>
        <v>-7.1000000000000227</v>
      </c>
      <c r="H201" s="507">
        <v>-7.1</v>
      </c>
      <c r="I201" s="508" t="s">
        <v>2036</v>
      </c>
    </row>
    <row r="202" spans="1:9" ht="12.75">
      <c r="A202" s="642"/>
      <c r="B202" s="563"/>
      <c r="C202" s="192" t="s">
        <v>71</v>
      </c>
      <c r="D202" s="17">
        <v>29</v>
      </c>
      <c r="E202" s="17">
        <v>22</v>
      </c>
      <c r="F202" s="8">
        <f t="shared" si="8"/>
        <v>75.862068965517238</v>
      </c>
      <c r="G202" s="8">
        <f t="shared" si="9"/>
        <v>-7</v>
      </c>
      <c r="H202" s="507">
        <v>-7</v>
      </c>
      <c r="I202" s="508" t="s">
        <v>2035</v>
      </c>
    </row>
    <row r="203" spans="1:9" ht="25.5">
      <c r="A203" s="643"/>
      <c r="B203" s="564"/>
      <c r="C203" s="496" t="s">
        <v>11</v>
      </c>
      <c r="D203" s="19">
        <f>SUM(D193:D202)</f>
        <v>13511</v>
      </c>
      <c r="E203" s="19">
        <f>SUM(E193:E202)</f>
        <v>12080.6</v>
      </c>
      <c r="F203" s="19">
        <f t="shared" si="8"/>
        <v>89.413070831174608</v>
      </c>
      <c r="G203" s="19">
        <f t="shared" si="9"/>
        <v>-1430.3999999999996</v>
      </c>
      <c r="H203" s="537"/>
      <c r="I203" s="538"/>
    </row>
    <row r="204" spans="1:9" ht="18" customHeight="1">
      <c r="A204" s="622" t="s">
        <v>2151</v>
      </c>
      <c r="B204" s="623"/>
      <c r="C204" s="623"/>
      <c r="D204" s="623"/>
      <c r="E204" s="623"/>
      <c r="F204" s="623"/>
      <c r="G204" s="623"/>
      <c r="H204" s="623"/>
      <c r="I204" s="624"/>
    </row>
    <row r="205" spans="1:9" ht="25.5">
      <c r="A205" s="659" t="s">
        <v>86</v>
      </c>
      <c r="B205" s="552" t="s">
        <v>669</v>
      </c>
      <c r="C205" s="550" t="s">
        <v>7</v>
      </c>
      <c r="D205" s="548">
        <v>17069.900000000001</v>
      </c>
      <c r="E205" s="548">
        <v>15239.1</v>
      </c>
      <c r="F205" s="565">
        <f t="shared" si="8"/>
        <v>89.274688193838273</v>
      </c>
      <c r="G205" s="548">
        <f t="shared" si="9"/>
        <v>-1830.8000000000011</v>
      </c>
      <c r="H205" s="500">
        <v>-1700.1</v>
      </c>
      <c r="I205" s="501" t="s">
        <v>1803</v>
      </c>
    </row>
    <row r="206" spans="1:9" ht="25.5">
      <c r="A206" s="659"/>
      <c r="B206" s="552"/>
      <c r="C206" s="550"/>
      <c r="D206" s="548"/>
      <c r="E206" s="548"/>
      <c r="F206" s="565"/>
      <c r="G206" s="548"/>
      <c r="H206" s="500">
        <v>-64.400000000000006</v>
      </c>
      <c r="I206" s="501" t="s">
        <v>1804</v>
      </c>
    </row>
    <row r="207" spans="1:9" ht="25.5">
      <c r="A207" s="659"/>
      <c r="B207" s="552"/>
      <c r="C207" s="550"/>
      <c r="D207" s="548"/>
      <c r="E207" s="548"/>
      <c r="F207" s="565"/>
      <c r="G207" s="548"/>
      <c r="H207" s="500">
        <v>-56.1</v>
      </c>
      <c r="I207" s="501" t="s">
        <v>1805</v>
      </c>
    </row>
    <row r="208" spans="1:9" ht="12.75">
      <c r="A208" s="659"/>
      <c r="B208" s="552"/>
      <c r="C208" s="546"/>
      <c r="D208" s="549"/>
      <c r="E208" s="549"/>
      <c r="F208" s="544"/>
      <c r="G208" s="549"/>
      <c r="H208" s="500">
        <v>-10.199999999999999</v>
      </c>
      <c r="I208" s="501" t="s">
        <v>1806</v>
      </c>
    </row>
    <row r="209" spans="1:9" ht="25.5">
      <c r="A209" s="659"/>
      <c r="B209" s="552"/>
      <c r="C209" s="11" t="s">
        <v>60</v>
      </c>
      <c r="D209" s="20">
        <v>255.1</v>
      </c>
      <c r="E209" s="20">
        <v>235.1</v>
      </c>
      <c r="F209" s="20">
        <f t="shared" si="8"/>
        <v>92.159937279498237</v>
      </c>
      <c r="G209" s="8">
        <f t="shared" si="9"/>
        <v>-20</v>
      </c>
      <c r="H209" s="507">
        <v>-20</v>
      </c>
      <c r="I209" s="508" t="s">
        <v>2235</v>
      </c>
    </row>
    <row r="210" spans="1:9" ht="12.75">
      <c r="A210" s="659"/>
      <c r="B210" s="552"/>
      <c r="C210" s="11" t="s">
        <v>670</v>
      </c>
      <c r="D210" s="20">
        <v>2500</v>
      </c>
      <c r="E210" s="20">
        <v>833.7</v>
      </c>
      <c r="F210" s="20">
        <f t="shared" si="8"/>
        <v>33.347999999999999</v>
      </c>
      <c r="G210" s="8">
        <f t="shared" si="9"/>
        <v>-1666.3</v>
      </c>
      <c r="H210" s="507">
        <v>-1666.3</v>
      </c>
      <c r="I210" s="508" t="s">
        <v>1354</v>
      </c>
    </row>
    <row r="211" spans="1:9" ht="12.75">
      <c r="A211" s="659"/>
      <c r="B211" s="552"/>
      <c r="C211" s="11" t="s">
        <v>288</v>
      </c>
      <c r="D211" s="20">
        <v>90</v>
      </c>
      <c r="E211" s="20">
        <v>32.799999999999997</v>
      </c>
      <c r="F211" s="20">
        <f t="shared" si="8"/>
        <v>36.444444444444443</v>
      </c>
      <c r="G211" s="8">
        <f t="shared" si="9"/>
        <v>-57.2</v>
      </c>
      <c r="H211" s="507">
        <v>-57.2</v>
      </c>
      <c r="I211" s="508" t="s">
        <v>1807</v>
      </c>
    </row>
    <row r="212" spans="1:9" ht="63.75">
      <c r="A212" s="659"/>
      <c r="B212" s="552"/>
      <c r="C212" s="11" t="s">
        <v>54</v>
      </c>
      <c r="D212" s="20">
        <v>136284</v>
      </c>
      <c r="E212" s="20">
        <v>106162.5</v>
      </c>
      <c r="F212" s="20">
        <f t="shared" si="8"/>
        <v>77.897992427577705</v>
      </c>
      <c r="G212" s="8">
        <f t="shared" si="9"/>
        <v>-30121.5</v>
      </c>
      <c r="H212" s="507">
        <v>-30121.5</v>
      </c>
      <c r="I212" s="508" t="s">
        <v>1808</v>
      </c>
    </row>
    <row r="213" spans="1:9" ht="12.75">
      <c r="A213" s="659"/>
      <c r="B213" s="552"/>
      <c r="C213" s="11" t="s">
        <v>720</v>
      </c>
      <c r="D213" s="143">
        <v>505</v>
      </c>
      <c r="E213" s="143">
        <v>185.9</v>
      </c>
      <c r="F213" s="20">
        <f t="shared" si="8"/>
        <v>36.811881188118811</v>
      </c>
      <c r="G213" s="8">
        <f t="shared" si="9"/>
        <v>-319.10000000000002</v>
      </c>
      <c r="H213" s="507">
        <v>-319.10000000000002</v>
      </c>
      <c r="I213" s="508" t="s">
        <v>1807</v>
      </c>
    </row>
    <row r="214" spans="1:9" ht="12.75">
      <c r="A214" s="659"/>
      <c r="B214" s="552"/>
      <c r="C214" s="11" t="s">
        <v>738</v>
      </c>
      <c r="D214" s="143">
        <v>102871.8</v>
      </c>
      <c r="E214" s="143">
        <v>27899.7</v>
      </c>
      <c r="F214" s="20">
        <f t="shared" si="8"/>
        <v>27.12084361311846</v>
      </c>
      <c r="G214" s="8">
        <f t="shared" si="9"/>
        <v>-74972.100000000006</v>
      </c>
      <c r="H214" s="507">
        <v>-74972.100000000006</v>
      </c>
      <c r="I214" s="508" t="s">
        <v>1354</v>
      </c>
    </row>
    <row r="215" spans="1:9" ht="12.75">
      <c r="A215" s="659"/>
      <c r="B215" s="552"/>
      <c r="C215" s="11" t="s">
        <v>1251</v>
      </c>
      <c r="D215" s="143">
        <v>73488</v>
      </c>
      <c r="E215" s="143">
        <v>70265.100000000006</v>
      </c>
      <c r="F215" s="20">
        <f t="shared" ref="F215" si="18">IF(ISBLANK(E215),"",+E215/D215*100)</f>
        <v>95.614386022207725</v>
      </c>
      <c r="G215" s="8">
        <f t="shared" ref="G215" si="19">+E215-D215</f>
        <v>-3222.8999999999942</v>
      </c>
      <c r="H215" s="507">
        <v>-3222.8999999999942</v>
      </c>
      <c r="I215" s="508" t="s">
        <v>1354</v>
      </c>
    </row>
    <row r="216" spans="1:9" ht="25.5">
      <c r="A216" s="660"/>
      <c r="B216" s="542"/>
      <c r="C216" s="496" t="s">
        <v>11</v>
      </c>
      <c r="D216" s="19">
        <f>SUM(D205:D215)</f>
        <v>333063.8</v>
      </c>
      <c r="E216" s="19">
        <f>SUM(E205:E215)</f>
        <v>220853.9</v>
      </c>
      <c r="F216" s="19">
        <f t="shared" si="8"/>
        <v>66.309788094653328</v>
      </c>
      <c r="G216" s="19">
        <f t="shared" si="9"/>
        <v>-112209.9</v>
      </c>
      <c r="H216" s="537"/>
      <c r="I216" s="538"/>
    </row>
    <row r="217" spans="1:9" ht="12.75">
      <c r="A217" s="661" t="s">
        <v>672</v>
      </c>
      <c r="B217" s="662" t="s">
        <v>671</v>
      </c>
      <c r="C217" s="11" t="s">
        <v>7</v>
      </c>
      <c r="D217" s="33">
        <v>488</v>
      </c>
      <c r="E217" s="33">
        <v>467</v>
      </c>
      <c r="F217" s="20">
        <f t="shared" si="8"/>
        <v>95.696721311475414</v>
      </c>
      <c r="G217" s="8">
        <f t="shared" si="9"/>
        <v>-21</v>
      </c>
      <c r="H217" s="507">
        <v>-21</v>
      </c>
      <c r="I217" s="508" t="s">
        <v>1809</v>
      </c>
    </row>
    <row r="218" spans="1:9" ht="12.75">
      <c r="A218" s="659"/>
      <c r="B218" s="663"/>
      <c r="C218" s="11" t="s">
        <v>1244</v>
      </c>
      <c r="D218" s="143">
        <v>10325</v>
      </c>
      <c r="E218" s="143">
        <v>10188.6</v>
      </c>
      <c r="F218" s="20">
        <f t="shared" si="8"/>
        <v>98.678934624697348</v>
      </c>
      <c r="G218" s="8">
        <f t="shared" si="9"/>
        <v>-136.39999999999964</v>
      </c>
      <c r="H218" s="507">
        <v>-136.39999999999964</v>
      </c>
      <c r="I218" s="508" t="s">
        <v>440</v>
      </c>
    </row>
    <row r="219" spans="1:9" ht="12.75">
      <c r="A219" s="659"/>
      <c r="B219" s="663"/>
      <c r="C219" s="11" t="s">
        <v>288</v>
      </c>
      <c r="D219" s="143">
        <v>182</v>
      </c>
      <c r="E219" s="143">
        <v>170.6</v>
      </c>
      <c r="F219" s="20">
        <f t="shared" si="8"/>
        <v>93.736263736263737</v>
      </c>
      <c r="G219" s="8">
        <f t="shared" si="9"/>
        <v>-11.400000000000006</v>
      </c>
      <c r="H219" s="507">
        <v>-11.400000000000006</v>
      </c>
      <c r="I219" s="508" t="s">
        <v>440</v>
      </c>
    </row>
    <row r="220" spans="1:9" ht="25.5">
      <c r="A220" s="659"/>
      <c r="B220" s="663"/>
      <c r="C220" s="11" t="s">
        <v>735</v>
      </c>
      <c r="D220" s="143">
        <v>71388</v>
      </c>
      <c r="E220" s="143">
        <v>64543.1</v>
      </c>
      <c r="F220" s="20">
        <f t="shared" si="8"/>
        <v>90.411693842102309</v>
      </c>
      <c r="G220" s="8">
        <f t="shared" si="9"/>
        <v>-6844.9000000000015</v>
      </c>
      <c r="H220" s="507">
        <v>-6844.9000000000015</v>
      </c>
      <c r="I220" s="508" t="s">
        <v>1810</v>
      </c>
    </row>
    <row r="221" spans="1:9" ht="12.75">
      <c r="A221" s="659"/>
      <c r="B221" s="663"/>
      <c r="C221" s="11" t="s">
        <v>720</v>
      </c>
      <c r="D221" s="143">
        <v>1033</v>
      </c>
      <c r="E221" s="143">
        <v>966.5</v>
      </c>
      <c r="F221" s="20">
        <f t="shared" si="8"/>
        <v>93.562439496611816</v>
      </c>
      <c r="G221" s="8">
        <f t="shared" si="9"/>
        <v>-66.5</v>
      </c>
      <c r="H221" s="507">
        <v>-66.5</v>
      </c>
      <c r="I221" s="508" t="s">
        <v>440</v>
      </c>
    </row>
    <row r="222" spans="1:9" ht="28.5" customHeight="1">
      <c r="A222" s="660"/>
      <c r="B222" s="664"/>
      <c r="C222" s="496" t="s">
        <v>11</v>
      </c>
      <c r="D222" s="19">
        <f>+SUM(D217:D221)</f>
        <v>83416</v>
      </c>
      <c r="E222" s="19">
        <f>+SUM(E217:E221)</f>
        <v>76335.8</v>
      </c>
      <c r="F222" s="19">
        <f t="shared" ref="F222" si="20">IF(ISBLANK(E222),"",+E222/D222*100)</f>
        <v>91.51217991752182</v>
      </c>
      <c r="G222" s="19">
        <f t="shared" ref="G222" si="21">+E222-D222</f>
        <v>-7080.1999999999971</v>
      </c>
      <c r="H222" s="537"/>
      <c r="I222" s="538"/>
    </row>
    <row r="223" spans="1:9" ht="12.75">
      <c r="A223" s="539" t="s">
        <v>92</v>
      </c>
      <c r="B223" s="541" t="s">
        <v>673</v>
      </c>
      <c r="C223" s="545" t="s">
        <v>7</v>
      </c>
      <c r="D223" s="637">
        <v>6081</v>
      </c>
      <c r="E223" s="637">
        <v>5446.7</v>
      </c>
      <c r="F223" s="543">
        <f t="shared" si="8"/>
        <v>89.569149810886358</v>
      </c>
      <c r="G223" s="547">
        <f t="shared" si="9"/>
        <v>-634.30000000000018</v>
      </c>
      <c r="H223" s="500">
        <v>-306.5</v>
      </c>
      <c r="I223" s="501" t="s">
        <v>1357</v>
      </c>
    </row>
    <row r="224" spans="1:9" ht="25.5">
      <c r="A224" s="551"/>
      <c r="B224" s="552"/>
      <c r="C224" s="550"/>
      <c r="D224" s="638"/>
      <c r="E224" s="638"/>
      <c r="F224" s="565"/>
      <c r="G224" s="548"/>
      <c r="H224" s="500">
        <v>-176.7</v>
      </c>
      <c r="I224" s="501" t="s">
        <v>1360</v>
      </c>
    </row>
    <row r="225" spans="1:9" ht="38.25">
      <c r="A225" s="551"/>
      <c r="B225" s="552"/>
      <c r="C225" s="550"/>
      <c r="D225" s="638"/>
      <c r="E225" s="638"/>
      <c r="F225" s="565"/>
      <c r="G225" s="548"/>
      <c r="H225" s="500">
        <v>-50</v>
      </c>
      <c r="I225" s="501" t="s">
        <v>1811</v>
      </c>
    </row>
    <row r="226" spans="1:9" ht="25.5">
      <c r="A226" s="551"/>
      <c r="B226" s="552"/>
      <c r="C226" s="550"/>
      <c r="D226" s="638"/>
      <c r="E226" s="638"/>
      <c r="F226" s="565"/>
      <c r="G226" s="548"/>
      <c r="H226" s="500">
        <v>-17</v>
      </c>
      <c r="I226" s="501" t="s">
        <v>1812</v>
      </c>
    </row>
    <row r="227" spans="1:9" ht="25.5">
      <c r="A227" s="551"/>
      <c r="B227" s="552"/>
      <c r="C227" s="546"/>
      <c r="D227" s="639"/>
      <c r="E227" s="639"/>
      <c r="F227" s="544"/>
      <c r="G227" s="549"/>
      <c r="H227" s="500">
        <v>-84.1</v>
      </c>
      <c r="I227" s="501" t="s">
        <v>1813</v>
      </c>
    </row>
    <row r="228" spans="1:9" ht="12.75">
      <c r="A228" s="551"/>
      <c r="B228" s="552"/>
      <c r="C228" s="11" t="s">
        <v>24</v>
      </c>
      <c r="D228" s="143">
        <v>12</v>
      </c>
      <c r="E228" s="143">
        <v>7.5</v>
      </c>
      <c r="F228" s="20">
        <f t="shared" si="8"/>
        <v>62.5</v>
      </c>
      <c r="G228" s="8">
        <f t="shared" si="9"/>
        <v>-4.5</v>
      </c>
      <c r="H228" s="507">
        <v>-4.5</v>
      </c>
      <c r="I228" s="508" t="s">
        <v>1070</v>
      </c>
    </row>
    <row r="229" spans="1:9" ht="12.75">
      <c r="A229" s="551"/>
      <c r="B229" s="552"/>
      <c r="C229" s="11" t="s">
        <v>70</v>
      </c>
      <c r="D229" s="143">
        <v>4</v>
      </c>
      <c r="E229" s="143">
        <v>1.4</v>
      </c>
      <c r="F229" s="20">
        <f t="shared" ref="F229:F273" si="22">IF(ISBLANK(E229),"",+E229/D229*100)</f>
        <v>35</v>
      </c>
      <c r="G229" s="8">
        <f t="shared" ref="G229:G235" si="23">+E229-D229</f>
        <v>-2.6</v>
      </c>
      <c r="H229" s="507">
        <v>-2.6</v>
      </c>
      <c r="I229" s="508" t="s">
        <v>1357</v>
      </c>
    </row>
    <row r="230" spans="1:9" ht="12.75">
      <c r="A230" s="551"/>
      <c r="B230" s="552"/>
      <c r="C230" s="11" t="s">
        <v>25</v>
      </c>
      <c r="D230" s="143">
        <v>64</v>
      </c>
      <c r="E230" s="143">
        <v>42.7</v>
      </c>
      <c r="F230" s="20">
        <f t="shared" si="22"/>
        <v>66.71875</v>
      </c>
      <c r="G230" s="8">
        <f t="shared" si="23"/>
        <v>-21.299999999999997</v>
      </c>
      <c r="H230" s="507">
        <v>-21.3</v>
      </c>
      <c r="I230" s="508" t="s">
        <v>1070</v>
      </c>
    </row>
    <row r="231" spans="1:9" ht="12.75">
      <c r="A231" s="551"/>
      <c r="B231" s="552"/>
      <c r="C231" s="11" t="s">
        <v>605</v>
      </c>
      <c r="D231" s="143">
        <v>115</v>
      </c>
      <c r="E231" s="143">
        <v>114.3</v>
      </c>
      <c r="F231" s="20">
        <f>IF(ISBLANK(E231),"",+E231/D231*100)</f>
        <v>99.391304347826079</v>
      </c>
      <c r="G231" s="8">
        <f>+E231-D231</f>
        <v>-0.70000000000000284</v>
      </c>
      <c r="H231" s="507">
        <v>-0.70000000000000284</v>
      </c>
      <c r="I231" s="508" t="s">
        <v>1357</v>
      </c>
    </row>
    <row r="232" spans="1:9" ht="12.75">
      <c r="A232" s="551"/>
      <c r="B232" s="552"/>
      <c r="C232" s="11" t="s">
        <v>71</v>
      </c>
      <c r="D232" s="143">
        <v>23</v>
      </c>
      <c r="E232" s="143">
        <v>8.1</v>
      </c>
      <c r="F232" s="20">
        <f>IF(ISBLANK(E232),"",+E232/D232*100)</f>
        <v>35.217391304347821</v>
      </c>
      <c r="G232" s="8">
        <f>+E232-D232</f>
        <v>-14.9</v>
      </c>
      <c r="H232" s="507">
        <v>-14.9</v>
      </c>
      <c r="I232" s="508" t="s">
        <v>1357</v>
      </c>
    </row>
    <row r="233" spans="1:9" ht="27.75" customHeight="1">
      <c r="A233" s="540"/>
      <c r="B233" s="542"/>
      <c r="C233" s="496" t="s">
        <v>11</v>
      </c>
      <c r="D233" s="19">
        <f>SUM(D223:D232)</f>
        <v>6299</v>
      </c>
      <c r="E233" s="19">
        <f>SUM(E223:E232)</f>
        <v>5620.7</v>
      </c>
      <c r="F233" s="19">
        <f t="shared" si="22"/>
        <v>89.231624067312268</v>
      </c>
      <c r="G233" s="19">
        <f t="shared" si="23"/>
        <v>-678.30000000000018</v>
      </c>
      <c r="H233" s="537"/>
      <c r="I233" s="538"/>
    </row>
    <row r="234" spans="1:9" ht="17.25" customHeight="1">
      <c r="A234" s="622" t="s">
        <v>2152</v>
      </c>
      <c r="B234" s="623"/>
      <c r="C234" s="623"/>
      <c r="D234" s="623"/>
      <c r="E234" s="623"/>
      <c r="F234" s="623"/>
      <c r="G234" s="623"/>
      <c r="H234" s="623"/>
      <c r="I234" s="624"/>
    </row>
    <row r="235" spans="1:9" ht="25.5">
      <c r="A235" s="539" t="s">
        <v>37</v>
      </c>
      <c r="B235" s="541" t="s">
        <v>1191</v>
      </c>
      <c r="C235" s="550" t="s">
        <v>7</v>
      </c>
      <c r="D235" s="628">
        <v>1747643</v>
      </c>
      <c r="E235" s="628">
        <v>1719038.7</v>
      </c>
      <c r="F235" s="548">
        <f t="shared" si="22"/>
        <v>98.36326412202034</v>
      </c>
      <c r="G235" s="548">
        <f t="shared" si="23"/>
        <v>-28604.300000000047</v>
      </c>
      <c r="H235" s="500">
        <v>-8955.2999999999993</v>
      </c>
      <c r="I235" s="501" t="s">
        <v>1950</v>
      </c>
    </row>
    <row r="236" spans="1:9" ht="12.75">
      <c r="A236" s="551"/>
      <c r="B236" s="552"/>
      <c r="C236" s="550"/>
      <c r="D236" s="628"/>
      <c r="E236" s="628"/>
      <c r="F236" s="548"/>
      <c r="G236" s="548"/>
      <c r="H236" s="500">
        <v>-14965.3</v>
      </c>
      <c r="I236" s="501" t="s">
        <v>1259</v>
      </c>
    </row>
    <row r="237" spans="1:9" ht="25.5">
      <c r="A237" s="551"/>
      <c r="B237" s="552"/>
      <c r="C237" s="550"/>
      <c r="D237" s="628"/>
      <c r="E237" s="628"/>
      <c r="F237" s="548"/>
      <c r="G237" s="548"/>
      <c r="H237" s="500">
        <v>-576.20000000000005</v>
      </c>
      <c r="I237" s="501" t="s">
        <v>1951</v>
      </c>
    </row>
    <row r="238" spans="1:9" ht="12.75">
      <c r="A238" s="551"/>
      <c r="B238" s="552"/>
      <c r="C238" s="550"/>
      <c r="D238" s="628"/>
      <c r="E238" s="628"/>
      <c r="F238" s="548"/>
      <c r="G238" s="548"/>
      <c r="H238" s="500">
        <v>-144.19999999999999</v>
      </c>
      <c r="I238" s="501" t="s">
        <v>1199</v>
      </c>
    </row>
    <row r="239" spans="1:9" ht="12.75">
      <c r="A239" s="551"/>
      <c r="B239" s="552"/>
      <c r="C239" s="550"/>
      <c r="D239" s="628"/>
      <c r="E239" s="628"/>
      <c r="F239" s="548"/>
      <c r="G239" s="548"/>
      <c r="H239" s="500">
        <v>-51.2</v>
      </c>
      <c r="I239" s="501" t="s">
        <v>1952</v>
      </c>
    </row>
    <row r="240" spans="1:9" ht="12.75">
      <c r="A240" s="551"/>
      <c r="B240" s="552"/>
      <c r="C240" s="550"/>
      <c r="D240" s="628"/>
      <c r="E240" s="628"/>
      <c r="F240" s="548"/>
      <c r="G240" s="548"/>
      <c r="H240" s="500">
        <v>-116.8</v>
      </c>
      <c r="I240" s="501" t="s">
        <v>1953</v>
      </c>
    </row>
    <row r="241" spans="1:9" ht="25.5">
      <c r="A241" s="551"/>
      <c r="B241" s="552"/>
      <c r="C241" s="550"/>
      <c r="D241" s="628"/>
      <c r="E241" s="628"/>
      <c r="F241" s="548"/>
      <c r="G241" s="548"/>
      <c r="H241" s="500">
        <v>-780.4</v>
      </c>
      <c r="I241" s="501" t="s">
        <v>1954</v>
      </c>
    </row>
    <row r="242" spans="1:9" ht="12.75">
      <c r="A242" s="551"/>
      <c r="B242" s="552"/>
      <c r="C242" s="550"/>
      <c r="D242" s="628"/>
      <c r="E242" s="628"/>
      <c r="F242" s="548"/>
      <c r="G242" s="548"/>
      <c r="H242" s="500">
        <v>-9.3000000000000007</v>
      </c>
      <c r="I242" s="501" t="s">
        <v>1955</v>
      </c>
    </row>
    <row r="243" spans="1:9" ht="12.75">
      <c r="A243" s="551"/>
      <c r="B243" s="552"/>
      <c r="C243" s="550"/>
      <c r="D243" s="628"/>
      <c r="E243" s="628"/>
      <c r="F243" s="548"/>
      <c r="G243" s="548"/>
      <c r="H243" s="500">
        <v>-7.5</v>
      </c>
      <c r="I243" s="501" t="s">
        <v>1956</v>
      </c>
    </row>
    <row r="244" spans="1:9" ht="12.75">
      <c r="A244" s="551"/>
      <c r="B244" s="552"/>
      <c r="C244" s="550"/>
      <c r="D244" s="628"/>
      <c r="E244" s="628"/>
      <c r="F244" s="548"/>
      <c r="G244" s="548"/>
      <c r="H244" s="500">
        <v>-67</v>
      </c>
      <c r="I244" s="501" t="s">
        <v>1957</v>
      </c>
    </row>
    <row r="245" spans="1:9" ht="12.75">
      <c r="A245" s="551"/>
      <c r="B245" s="552"/>
      <c r="C245" s="550"/>
      <c r="D245" s="628"/>
      <c r="E245" s="628"/>
      <c r="F245" s="548"/>
      <c r="G245" s="548"/>
      <c r="H245" s="500">
        <v>-609</v>
      </c>
      <c r="I245" s="501" t="s">
        <v>1958</v>
      </c>
    </row>
    <row r="246" spans="1:9" ht="25.5">
      <c r="A246" s="551"/>
      <c r="B246" s="552"/>
      <c r="C246" s="550"/>
      <c r="D246" s="628"/>
      <c r="E246" s="628"/>
      <c r="F246" s="548"/>
      <c r="G246" s="548"/>
      <c r="H246" s="500">
        <v>-5.0999999999999996</v>
      </c>
      <c r="I246" s="501" t="s">
        <v>1959</v>
      </c>
    </row>
    <row r="247" spans="1:9" ht="12.75">
      <c r="A247" s="551"/>
      <c r="B247" s="552"/>
      <c r="C247" s="550"/>
      <c r="D247" s="628"/>
      <c r="E247" s="628"/>
      <c r="F247" s="548"/>
      <c r="G247" s="548"/>
      <c r="H247" s="500">
        <v>-12.3</v>
      </c>
      <c r="I247" s="501" t="s">
        <v>1960</v>
      </c>
    </row>
    <row r="248" spans="1:9" ht="12.75">
      <c r="A248" s="551"/>
      <c r="B248" s="552"/>
      <c r="C248" s="550"/>
      <c r="D248" s="628"/>
      <c r="E248" s="628"/>
      <c r="F248" s="548"/>
      <c r="G248" s="548"/>
      <c r="H248" s="500">
        <v>-36</v>
      </c>
      <c r="I248" s="501" t="s">
        <v>1961</v>
      </c>
    </row>
    <row r="249" spans="1:9" ht="12.75">
      <c r="A249" s="551"/>
      <c r="B249" s="552"/>
      <c r="C249" s="550"/>
      <c r="D249" s="628"/>
      <c r="E249" s="628"/>
      <c r="F249" s="548"/>
      <c r="G249" s="548"/>
      <c r="H249" s="500">
        <v>-80.900000000000006</v>
      </c>
      <c r="I249" s="501" t="s">
        <v>1962</v>
      </c>
    </row>
    <row r="250" spans="1:9" ht="12.75">
      <c r="A250" s="551"/>
      <c r="B250" s="552"/>
      <c r="C250" s="550"/>
      <c r="D250" s="628"/>
      <c r="E250" s="628"/>
      <c r="F250" s="548"/>
      <c r="G250" s="548"/>
      <c r="H250" s="500">
        <v>-68.7</v>
      </c>
      <c r="I250" s="501" t="s">
        <v>1223</v>
      </c>
    </row>
    <row r="251" spans="1:9" ht="38.25">
      <c r="A251" s="551"/>
      <c r="B251" s="552"/>
      <c r="C251" s="550"/>
      <c r="D251" s="628"/>
      <c r="E251" s="628"/>
      <c r="F251" s="548"/>
      <c r="G251" s="548"/>
      <c r="H251" s="500">
        <v>-81.599999999999994</v>
      </c>
      <c r="I251" s="501" t="s">
        <v>1963</v>
      </c>
    </row>
    <row r="252" spans="1:9" ht="25.5">
      <c r="A252" s="551"/>
      <c r="B252" s="552"/>
      <c r="C252" s="550"/>
      <c r="D252" s="628"/>
      <c r="E252" s="628"/>
      <c r="F252" s="548"/>
      <c r="G252" s="548"/>
      <c r="H252" s="500">
        <v>-242.2</v>
      </c>
      <c r="I252" s="501" t="s">
        <v>1964</v>
      </c>
    </row>
    <row r="253" spans="1:9" ht="51">
      <c r="A253" s="551"/>
      <c r="B253" s="552"/>
      <c r="C253" s="550"/>
      <c r="D253" s="628"/>
      <c r="E253" s="628"/>
      <c r="F253" s="548"/>
      <c r="G253" s="548"/>
      <c r="H253" s="500">
        <v>-250</v>
      </c>
      <c r="I253" s="501" t="s">
        <v>1965</v>
      </c>
    </row>
    <row r="254" spans="1:9" ht="38.25">
      <c r="A254" s="551"/>
      <c r="B254" s="552"/>
      <c r="C254" s="550"/>
      <c r="D254" s="628"/>
      <c r="E254" s="628"/>
      <c r="F254" s="548"/>
      <c r="G254" s="548"/>
      <c r="H254" s="500">
        <v>-168.1</v>
      </c>
      <c r="I254" s="501" t="s">
        <v>1966</v>
      </c>
    </row>
    <row r="255" spans="1:9" ht="12.75">
      <c r="A255" s="551"/>
      <c r="B255" s="552"/>
      <c r="C255" s="550"/>
      <c r="D255" s="628"/>
      <c r="E255" s="628"/>
      <c r="F255" s="548"/>
      <c r="G255" s="548"/>
      <c r="H255" s="500">
        <v>-37.4</v>
      </c>
      <c r="I255" s="501" t="s">
        <v>1967</v>
      </c>
    </row>
    <row r="256" spans="1:9" ht="12.75" customHeight="1">
      <c r="A256" s="551"/>
      <c r="B256" s="552"/>
      <c r="C256" s="550"/>
      <c r="D256" s="628"/>
      <c r="E256" s="628"/>
      <c r="F256" s="548"/>
      <c r="G256" s="548"/>
      <c r="H256" s="500">
        <v>-6</v>
      </c>
      <c r="I256" s="501" t="s">
        <v>1968</v>
      </c>
    </row>
    <row r="257" spans="1:9" ht="25.5">
      <c r="A257" s="551"/>
      <c r="B257" s="552"/>
      <c r="C257" s="550"/>
      <c r="D257" s="628"/>
      <c r="E257" s="628"/>
      <c r="F257" s="548"/>
      <c r="G257" s="548"/>
      <c r="H257" s="500">
        <v>-54.3</v>
      </c>
      <c r="I257" s="501" t="s">
        <v>1969</v>
      </c>
    </row>
    <row r="258" spans="1:9" ht="38.25">
      <c r="A258" s="551"/>
      <c r="B258" s="552"/>
      <c r="C258" s="550"/>
      <c r="D258" s="628"/>
      <c r="E258" s="628"/>
      <c r="F258" s="548"/>
      <c r="G258" s="548"/>
      <c r="H258" s="500">
        <v>-29.7</v>
      </c>
      <c r="I258" s="501" t="s">
        <v>1970</v>
      </c>
    </row>
    <row r="259" spans="1:9" ht="25.5">
      <c r="A259" s="551"/>
      <c r="B259" s="552"/>
      <c r="C259" s="550"/>
      <c r="D259" s="628"/>
      <c r="E259" s="628"/>
      <c r="F259" s="548"/>
      <c r="G259" s="548"/>
      <c r="H259" s="500">
        <v>-9.9</v>
      </c>
      <c r="I259" s="501" t="s">
        <v>1971</v>
      </c>
    </row>
    <row r="260" spans="1:9" ht="25.5">
      <c r="A260" s="551"/>
      <c r="B260" s="552"/>
      <c r="C260" s="550"/>
      <c r="D260" s="628"/>
      <c r="E260" s="628"/>
      <c r="F260" s="548"/>
      <c r="G260" s="548"/>
      <c r="H260" s="500">
        <v>-10.1</v>
      </c>
      <c r="I260" s="501" t="s">
        <v>1972</v>
      </c>
    </row>
    <row r="261" spans="1:9" ht="12.75">
      <c r="A261" s="551"/>
      <c r="B261" s="552"/>
      <c r="C261" s="550"/>
      <c r="D261" s="628"/>
      <c r="E261" s="628"/>
      <c r="F261" s="548"/>
      <c r="G261" s="548"/>
      <c r="H261" s="500">
        <v>-113.8</v>
      </c>
      <c r="I261" s="501" t="s">
        <v>1973</v>
      </c>
    </row>
    <row r="262" spans="1:9" ht="12.75">
      <c r="A262" s="551"/>
      <c r="B262" s="552"/>
      <c r="C262" s="550"/>
      <c r="D262" s="628"/>
      <c r="E262" s="628"/>
      <c r="F262" s="548"/>
      <c r="G262" s="548"/>
      <c r="H262" s="500">
        <v>-2.3000000000000003</v>
      </c>
      <c r="I262" s="501" t="s">
        <v>1974</v>
      </c>
    </row>
    <row r="263" spans="1:9" ht="25.5">
      <c r="A263" s="551"/>
      <c r="B263" s="552"/>
      <c r="C263" s="550"/>
      <c r="D263" s="628"/>
      <c r="E263" s="628"/>
      <c r="F263" s="548"/>
      <c r="G263" s="548"/>
      <c r="H263" s="500">
        <v>-640.79999999999995</v>
      </c>
      <c r="I263" s="501" t="s">
        <v>1975</v>
      </c>
    </row>
    <row r="264" spans="1:9" ht="14.25" customHeight="1">
      <c r="A264" s="551"/>
      <c r="B264" s="552"/>
      <c r="C264" s="550"/>
      <c r="D264" s="628"/>
      <c r="E264" s="628"/>
      <c r="F264" s="548"/>
      <c r="G264" s="548"/>
      <c r="H264" s="500">
        <v>-2.7</v>
      </c>
      <c r="I264" s="501" t="s">
        <v>1976</v>
      </c>
    </row>
    <row r="265" spans="1:9" ht="14.25" customHeight="1">
      <c r="A265" s="551"/>
      <c r="B265" s="552"/>
      <c r="C265" s="550"/>
      <c r="D265" s="628"/>
      <c r="E265" s="628"/>
      <c r="F265" s="548"/>
      <c r="G265" s="548"/>
      <c r="H265" s="500">
        <v>-1.5</v>
      </c>
      <c r="I265" s="501" t="s">
        <v>1977</v>
      </c>
    </row>
    <row r="266" spans="1:9" ht="14.25" customHeight="1">
      <c r="A266" s="551"/>
      <c r="B266" s="552"/>
      <c r="C266" s="550"/>
      <c r="D266" s="628"/>
      <c r="E266" s="628"/>
      <c r="F266" s="548"/>
      <c r="G266" s="548"/>
      <c r="H266" s="500">
        <v>-1.6</v>
      </c>
      <c r="I266" s="501" t="s">
        <v>1978</v>
      </c>
    </row>
    <row r="267" spans="1:9" ht="14.25" customHeight="1">
      <c r="A267" s="551"/>
      <c r="B267" s="552"/>
      <c r="C267" s="550"/>
      <c r="D267" s="628"/>
      <c r="E267" s="628"/>
      <c r="F267" s="548"/>
      <c r="G267" s="548"/>
      <c r="H267" s="500">
        <v>-0.8</v>
      </c>
      <c r="I267" s="501" t="s">
        <v>1979</v>
      </c>
    </row>
    <row r="268" spans="1:9" ht="14.25" customHeight="1">
      <c r="A268" s="551"/>
      <c r="B268" s="552"/>
      <c r="C268" s="550"/>
      <c r="D268" s="628"/>
      <c r="E268" s="628"/>
      <c r="F268" s="548"/>
      <c r="G268" s="548"/>
      <c r="H268" s="500">
        <v>-7.9</v>
      </c>
      <c r="I268" s="501" t="s">
        <v>1980</v>
      </c>
    </row>
    <row r="269" spans="1:9" ht="14.25" customHeight="1">
      <c r="A269" s="551"/>
      <c r="B269" s="552"/>
      <c r="C269" s="550"/>
      <c r="D269" s="628"/>
      <c r="E269" s="628"/>
      <c r="F269" s="548"/>
      <c r="G269" s="548"/>
      <c r="H269" s="500">
        <v>-0.5</v>
      </c>
      <c r="I269" s="501" t="s">
        <v>1981</v>
      </c>
    </row>
    <row r="270" spans="1:9" ht="38.25" customHeight="1">
      <c r="A270" s="551"/>
      <c r="B270" s="552"/>
      <c r="C270" s="550"/>
      <c r="D270" s="628"/>
      <c r="E270" s="628"/>
      <c r="F270" s="548"/>
      <c r="G270" s="548"/>
      <c r="H270" s="500">
        <v>-295.3</v>
      </c>
      <c r="I270" s="501" t="s">
        <v>1982</v>
      </c>
    </row>
    <row r="271" spans="1:9" ht="13.5" customHeight="1">
      <c r="A271" s="551"/>
      <c r="B271" s="552"/>
      <c r="C271" s="550"/>
      <c r="D271" s="628"/>
      <c r="E271" s="628"/>
      <c r="F271" s="548"/>
      <c r="G271" s="548"/>
      <c r="H271" s="500">
        <v>-153.9</v>
      </c>
      <c r="I271" s="501" t="s">
        <v>1983</v>
      </c>
    </row>
    <row r="272" spans="1:9" ht="13.5" customHeight="1">
      <c r="A272" s="551"/>
      <c r="B272" s="552"/>
      <c r="C272" s="546"/>
      <c r="D272" s="629"/>
      <c r="E272" s="629"/>
      <c r="F272" s="549"/>
      <c r="G272" s="549"/>
      <c r="H272" s="500">
        <v>-8.6999999999999993</v>
      </c>
      <c r="I272" s="501" t="s">
        <v>1984</v>
      </c>
    </row>
    <row r="273" spans="1:9" ht="40.5" customHeight="1">
      <c r="A273" s="551"/>
      <c r="B273" s="552"/>
      <c r="C273" s="545" t="s">
        <v>60</v>
      </c>
      <c r="D273" s="547">
        <v>2451.4</v>
      </c>
      <c r="E273" s="547">
        <v>24.2</v>
      </c>
      <c r="F273" s="547">
        <f t="shared" si="22"/>
        <v>0.98719099290201506</v>
      </c>
      <c r="G273" s="547">
        <f t="shared" ref="G273:G339" si="24">+E273-D273</f>
        <v>-2427.2000000000003</v>
      </c>
      <c r="H273" s="503">
        <v>-2420.1000000000004</v>
      </c>
      <c r="I273" s="504" t="s">
        <v>1985</v>
      </c>
    </row>
    <row r="274" spans="1:9" ht="14.25" customHeight="1">
      <c r="A274" s="551"/>
      <c r="B274" s="552"/>
      <c r="C274" s="546"/>
      <c r="D274" s="549"/>
      <c r="E274" s="549"/>
      <c r="F274" s="549"/>
      <c r="G274" s="549"/>
      <c r="H274" s="505">
        <v>-7.1</v>
      </c>
      <c r="I274" s="506" t="s">
        <v>1986</v>
      </c>
    </row>
    <row r="275" spans="1:9" ht="14.25" customHeight="1">
      <c r="A275" s="551"/>
      <c r="B275" s="552"/>
      <c r="C275" s="11" t="s">
        <v>91</v>
      </c>
      <c r="D275" s="17">
        <v>3093</v>
      </c>
      <c r="E275" s="17">
        <v>0</v>
      </c>
      <c r="F275" s="17">
        <f t="shared" ref="F275:F339" si="25">IF(ISBLANK(E275),"",+E275/D275*100)</f>
        <v>0</v>
      </c>
      <c r="G275" s="8">
        <f t="shared" si="24"/>
        <v>-3093</v>
      </c>
      <c r="H275" s="507">
        <v>-3093</v>
      </c>
      <c r="I275" s="508" t="s">
        <v>1252</v>
      </c>
    </row>
    <row r="276" spans="1:9" ht="14.25" customHeight="1">
      <c r="A276" s="551"/>
      <c r="B276" s="552"/>
      <c r="C276" s="11" t="s">
        <v>232</v>
      </c>
      <c r="D276" s="8">
        <v>655018.4</v>
      </c>
      <c r="E276" s="8">
        <v>512099.1</v>
      </c>
      <c r="F276" s="8">
        <f t="shared" si="25"/>
        <v>78.180872476254095</v>
      </c>
      <c r="G276" s="8">
        <f t="shared" si="24"/>
        <v>-142919.30000000005</v>
      </c>
      <c r="H276" s="507">
        <v>-142919.29999999999</v>
      </c>
      <c r="I276" s="508" t="s">
        <v>1987</v>
      </c>
    </row>
    <row r="277" spans="1:9" ht="15" customHeight="1">
      <c r="A277" s="551"/>
      <c r="B277" s="552"/>
      <c r="C277" s="11" t="s">
        <v>547</v>
      </c>
      <c r="D277" s="17">
        <v>15000</v>
      </c>
      <c r="E277" s="17">
        <v>15000</v>
      </c>
      <c r="F277" s="8">
        <f t="shared" si="25"/>
        <v>100</v>
      </c>
      <c r="G277" s="8">
        <f t="shared" si="24"/>
        <v>0</v>
      </c>
      <c r="H277" s="507"/>
      <c r="I277" s="508"/>
    </row>
    <row r="278" spans="1:9" ht="18" customHeight="1">
      <c r="A278" s="551"/>
      <c r="B278" s="552"/>
      <c r="C278" s="10" t="s">
        <v>30</v>
      </c>
      <c r="D278" s="17">
        <v>2395</v>
      </c>
      <c r="E278" s="17">
        <v>0</v>
      </c>
      <c r="F278" s="17">
        <f t="shared" si="25"/>
        <v>0</v>
      </c>
      <c r="G278" s="8">
        <f t="shared" si="24"/>
        <v>-2395</v>
      </c>
      <c r="H278" s="507">
        <v>-2395</v>
      </c>
      <c r="I278" s="508" t="s">
        <v>1988</v>
      </c>
    </row>
    <row r="279" spans="1:9" ht="12.75">
      <c r="A279" s="551"/>
      <c r="B279" s="552"/>
      <c r="C279" s="539" t="s">
        <v>24</v>
      </c>
      <c r="D279" s="557">
        <v>1165</v>
      </c>
      <c r="E279" s="557">
        <v>1039.3</v>
      </c>
      <c r="F279" s="557">
        <f t="shared" si="25"/>
        <v>89.210300429184542</v>
      </c>
      <c r="G279" s="547">
        <f t="shared" si="24"/>
        <v>-125.70000000000005</v>
      </c>
      <c r="H279" s="503">
        <v>-43.199999999999989</v>
      </c>
      <c r="I279" s="504" t="s">
        <v>1953</v>
      </c>
    </row>
    <row r="280" spans="1:9" ht="12.75">
      <c r="A280" s="551"/>
      <c r="B280" s="552"/>
      <c r="C280" s="551"/>
      <c r="D280" s="568"/>
      <c r="E280" s="568"/>
      <c r="F280" s="568"/>
      <c r="G280" s="548"/>
      <c r="H280" s="500">
        <v>-59.699999999999996</v>
      </c>
      <c r="I280" s="501" t="s">
        <v>1983</v>
      </c>
    </row>
    <row r="281" spans="1:9" ht="12.75">
      <c r="A281" s="551"/>
      <c r="B281" s="552"/>
      <c r="C281" s="551"/>
      <c r="D281" s="568"/>
      <c r="E281" s="568"/>
      <c r="F281" s="568"/>
      <c r="G281" s="548"/>
      <c r="H281" s="500">
        <v>-4.3</v>
      </c>
      <c r="I281" s="501" t="s">
        <v>1256</v>
      </c>
    </row>
    <row r="282" spans="1:9" ht="12.75">
      <c r="A282" s="551"/>
      <c r="B282" s="552"/>
      <c r="C282" s="540"/>
      <c r="D282" s="558"/>
      <c r="E282" s="558"/>
      <c r="F282" s="558"/>
      <c r="G282" s="549"/>
      <c r="H282" s="505">
        <v>-18.5</v>
      </c>
      <c r="I282" s="506" t="s">
        <v>1989</v>
      </c>
    </row>
    <row r="283" spans="1:9" ht="12.75">
      <c r="A283" s="551"/>
      <c r="B283" s="552"/>
      <c r="C283" s="182" t="s">
        <v>329</v>
      </c>
      <c r="D283" s="17">
        <v>11634</v>
      </c>
      <c r="E283" s="17">
        <v>0</v>
      </c>
      <c r="F283" s="17">
        <f t="shared" si="25"/>
        <v>0</v>
      </c>
      <c r="G283" s="8">
        <f t="shared" si="24"/>
        <v>-11634</v>
      </c>
      <c r="H283" s="507">
        <v>-11634</v>
      </c>
      <c r="I283" s="508" t="s">
        <v>1259</v>
      </c>
    </row>
    <row r="284" spans="1:9" ht="12.75">
      <c r="A284" s="551"/>
      <c r="B284" s="552"/>
      <c r="C284" s="630" t="s">
        <v>700</v>
      </c>
      <c r="D284" s="557">
        <v>748</v>
      </c>
      <c r="E284" s="627">
        <v>270.5</v>
      </c>
      <c r="F284" s="627">
        <f t="shared" si="25"/>
        <v>36.163101604278076</v>
      </c>
      <c r="G284" s="547">
        <f t="shared" si="24"/>
        <v>-477.5</v>
      </c>
      <c r="H284" s="503">
        <v>-390</v>
      </c>
      <c r="I284" s="504" t="s">
        <v>1259</v>
      </c>
    </row>
    <row r="285" spans="1:9" ht="15" customHeight="1">
      <c r="A285" s="551"/>
      <c r="B285" s="552"/>
      <c r="C285" s="631"/>
      <c r="D285" s="558"/>
      <c r="E285" s="629"/>
      <c r="F285" s="629"/>
      <c r="G285" s="549"/>
      <c r="H285" s="505">
        <v>-87.5</v>
      </c>
      <c r="I285" s="506" t="s">
        <v>1957</v>
      </c>
    </row>
    <row r="286" spans="1:9" ht="18" customHeight="1">
      <c r="A286" s="551"/>
      <c r="B286" s="552"/>
      <c r="C286" s="630" t="s">
        <v>601</v>
      </c>
      <c r="D286" s="627">
        <v>70</v>
      </c>
      <c r="E286" s="627">
        <v>52</v>
      </c>
      <c r="F286" s="627">
        <f t="shared" si="25"/>
        <v>74.285714285714292</v>
      </c>
      <c r="G286" s="547">
        <f t="shared" si="24"/>
        <v>-18</v>
      </c>
      <c r="H286" s="503">
        <v>-6.2</v>
      </c>
      <c r="I286" s="504" t="s">
        <v>1990</v>
      </c>
    </row>
    <row r="287" spans="1:9" ht="12.75">
      <c r="A287" s="551"/>
      <c r="B287" s="552"/>
      <c r="C287" s="640"/>
      <c r="D287" s="628"/>
      <c r="E287" s="628"/>
      <c r="F287" s="628"/>
      <c r="G287" s="548"/>
      <c r="H287" s="500">
        <v>-0.3</v>
      </c>
      <c r="I287" s="501" t="s">
        <v>1991</v>
      </c>
    </row>
    <row r="288" spans="1:9" ht="25.5">
      <c r="A288" s="551"/>
      <c r="B288" s="552"/>
      <c r="C288" s="631"/>
      <c r="D288" s="629"/>
      <c r="E288" s="629"/>
      <c r="F288" s="629"/>
      <c r="G288" s="549"/>
      <c r="H288" s="505">
        <v>-11.5</v>
      </c>
      <c r="I288" s="506" t="s">
        <v>2183</v>
      </c>
    </row>
    <row r="289" spans="1:9" ht="12.75">
      <c r="A289" s="551"/>
      <c r="B289" s="552"/>
      <c r="C289" s="545" t="s">
        <v>70</v>
      </c>
      <c r="D289" s="627">
        <v>77</v>
      </c>
      <c r="E289" s="627">
        <v>57.5</v>
      </c>
      <c r="F289" s="627">
        <f t="shared" si="25"/>
        <v>74.675324675324674</v>
      </c>
      <c r="G289" s="547">
        <f t="shared" si="24"/>
        <v>-19.5</v>
      </c>
      <c r="H289" s="503">
        <v>-6.9</v>
      </c>
      <c r="I289" s="504" t="s">
        <v>1993</v>
      </c>
    </row>
    <row r="290" spans="1:9" ht="12.75">
      <c r="A290" s="551"/>
      <c r="B290" s="552"/>
      <c r="C290" s="550"/>
      <c r="D290" s="628"/>
      <c r="E290" s="628"/>
      <c r="F290" s="628"/>
      <c r="G290" s="548"/>
      <c r="H290" s="500">
        <v>-0.3</v>
      </c>
      <c r="I290" s="501" t="s">
        <v>1991</v>
      </c>
    </row>
    <row r="291" spans="1:9" ht="25.5">
      <c r="A291" s="551"/>
      <c r="B291" s="552"/>
      <c r="C291" s="546"/>
      <c r="D291" s="629"/>
      <c r="E291" s="629"/>
      <c r="F291" s="629"/>
      <c r="G291" s="549"/>
      <c r="H291" s="505">
        <v>-12.3</v>
      </c>
      <c r="I291" s="506" t="s">
        <v>2183</v>
      </c>
    </row>
    <row r="292" spans="1:9" ht="12.75">
      <c r="A292" s="551"/>
      <c r="B292" s="552"/>
      <c r="C292" s="11" t="s">
        <v>1245</v>
      </c>
      <c r="D292" s="399">
        <v>300</v>
      </c>
      <c r="E292" s="17">
        <v>0</v>
      </c>
      <c r="F292" s="17">
        <f t="shared" si="25"/>
        <v>0</v>
      </c>
      <c r="G292" s="8">
        <f t="shared" si="24"/>
        <v>-300</v>
      </c>
      <c r="H292" s="507">
        <v>-300</v>
      </c>
      <c r="I292" s="508" t="s">
        <v>1259</v>
      </c>
    </row>
    <row r="293" spans="1:9" ht="12.75">
      <c r="A293" s="551"/>
      <c r="B293" s="552"/>
      <c r="C293" s="11" t="s">
        <v>1246</v>
      </c>
      <c r="D293" s="399">
        <v>1000</v>
      </c>
      <c r="E293" s="17">
        <v>0</v>
      </c>
      <c r="F293" s="17">
        <f t="shared" si="25"/>
        <v>0</v>
      </c>
      <c r="G293" s="8">
        <f t="shared" si="24"/>
        <v>-1000</v>
      </c>
      <c r="H293" s="507">
        <v>-1000</v>
      </c>
      <c r="I293" s="508" t="s">
        <v>1259</v>
      </c>
    </row>
    <row r="294" spans="1:9" ht="12.75">
      <c r="A294" s="551"/>
      <c r="B294" s="552"/>
      <c r="C294" s="11" t="s">
        <v>1247</v>
      </c>
      <c r="D294" s="399">
        <v>1000</v>
      </c>
      <c r="E294" s="17">
        <v>0</v>
      </c>
      <c r="F294" s="17">
        <f t="shared" si="25"/>
        <v>0</v>
      </c>
      <c r="G294" s="8">
        <f t="shared" si="24"/>
        <v>-1000</v>
      </c>
      <c r="H294" s="507">
        <v>-1000</v>
      </c>
      <c r="I294" s="508" t="s">
        <v>1259</v>
      </c>
    </row>
    <row r="295" spans="1:9" ht="12.75">
      <c r="A295" s="551"/>
      <c r="B295" s="552"/>
      <c r="C295" s="11" t="s">
        <v>1248</v>
      </c>
      <c r="D295" s="399">
        <v>24645</v>
      </c>
      <c r="E295" s="17">
        <v>0</v>
      </c>
      <c r="F295" s="17">
        <f t="shared" si="25"/>
        <v>0</v>
      </c>
      <c r="G295" s="8">
        <f t="shared" si="24"/>
        <v>-24645</v>
      </c>
      <c r="H295" s="507">
        <v>-24645</v>
      </c>
      <c r="I295" s="508" t="s">
        <v>1259</v>
      </c>
    </row>
    <row r="296" spans="1:9" ht="12.75" customHeight="1">
      <c r="A296" s="551"/>
      <c r="B296" s="552"/>
      <c r="C296" s="11" t="s">
        <v>54</v>
      </c>
      <c r="D296" s="399">
        <v>9599</v>
      </c>
      <c r="E296" s="17">
        <v>0</v>
      </c>
      <c r="F296" s="17">
        <f t="shared" si="25"/>
        <v>0</v>
      </c>
      <c r="G296" s="8">
        <f t="shared" si="24"/>
        <v>-9599</v>
      </c>
      <c r="H296" s="507">
        <v>-9599</v>
      </c>
      <c r="I296" s="508" t="s">
        <v>1994</v>
      </c>
    </row>
    <row r="297" spans="1:9" ht="12.75">
      <c r="A297" s="551"/>
      <c r="B297" s="552"/>
      <c r="C297" s="545" t="s">
        <v>25</v>
      </c>
      <c r="D297" s="627">
        <v>6719</v>
      </c>
      <c r="E297" s="627">
        <v>6007.7</v>
      </c>
      <c r="F297" s="627">
        <f t="shared" si="25"/>
        <v>89.413603214764109</v>
      </c>
      <c r="G297" s="547">
        <f t="shared" si="24"/>
        <v>-711.30000000000018</v>
      </c>
      <c r="H297" s="503">
        <v>-247.5</v>
      </c>
      <c r="I297" s="504" t="s">
        <v>1953</v>
      </c>
    </row>
    <row r="298" spans="1:9" ht="12.75">
      <c r="A298" s="551"/>
      <c r="B298" s="552"/>
      <c r="C298" s="550"/>
      <c r="D298" s="628"/>
      <c r="E298" s="628"/>
      <c r="F298" s="628"/>
      <c r="G298" s="548"/>
      <c r="H298" s="500">
        <v>-337.59999999999997</v>
      </c>
      <c r="I298" s="501" t="s">
        <v>1995</v>
      </c>
    </row>
    <row r="299" spans="1:9" ht="12.75">
      <c r="A299" s="551"/>
      <c r="B299" s="552"/>
      <c r="C299" s="550"/>
      <c r="D299" s="628"/>
      <c r="E299" s="628"/>
      <c r="F299" s="628"/>
      <c r="G299" s="548"/>
      <c r="H299" s="500">
        <v>-21.3</v>
      </c>
      <c r="I299" s="501" t="s">
        <v>1256</v>
      </c>
    </row>
    <row r="300" spans="1:9" ht="12.75">
      <c r="A300" s="551"/>
      <c r="B300" s="552"/>
      <c r="C300" s="550"/>
      <c r="D300" s="628"/>
      <c r="E300" s="628"/>
      <c r="F300" s="628"/>
      <c r="G300" s="548"/>
      <c r="H300" s="500">
        <v>-16.8</v>
      </c>
      <c r="I300" s="501" t="s">
        <v>1996</v>
      </c>
    </row>
    <row r="301" spans="1:9" ht="63.75">
      <c r="A301" s="551"/>
      <c r="B301" s="552"/>
      <c r="C301" s="546"/>
      <c r="D301" s="629"/>
      <c r="E301" s="629"/>
      <c r="F301" s="629"/>
      <c r="G301" s="549"/>
      <c r="H301" s="500">
        <v>-88.1</v>
      </c>
      <c r="I301" s="501" t="s">
        <v>1997</v>
      </c>
    </row>
    <row r="302" spans="1:9" ht="12.75">
      <c r="A302" s="551"/>
      <c r="B302" s="552"/>
      <c r="C302" s="182" t="s">
        <v>757</v>
      </c>
      <c r="D302" s="399">
        <v>206485.6</v>
      </c>
      <c r="E302" s="17">
        <v>0</v>
      </c>
      <c r="F302" s="17">
        <f t="shared" si="25"/>
        <v>0</v>
      </c>
      <c r="G302" s="8">
        <f t="shared" si="24"/>
        <v>-206485.6</v>
      </c>
      <c r="H302" s="507">
        <v>-206485.6</v>
      </c>
      <c r="I302" s="508" t="s">
        <v>1259</v>
      </c>
    </row>
    <row r="303" spans="1:9" ht="12.75">
      <c r="A303" s="551"/>
      <c r="B303" s="552"/>
      <c r="C303" s="634" t="s">
        <v>605</v>
      </c>
      <c r="D303" s="627">
        <v>3933</v>
      </c>
      <c r="E303" s="627">
        <v>1326.7</v>
      </c>
      <c r="F303" s="627">
        <f t="shared" si="25"/>
        <v>33.732519705059758</v>
      </c>
      <c r="G303" s="547">
        <f t="shared" si="24"/>
        <v>-2606.3000000000002</v>
      </c>
      <c r="H303" s="503">
        <v>-1424.5995700000001</v>
      </c>
      <c r="I303" s="504" t="s">
        <v>1998</v>
      </c>
    </row>
    <row r="304" spans="1:9" ht="12.75">
      <c r="A304" s="551"/>
      <c r="B304" s="552"/>
      <c r="C304" s="636"/>
      <c r="D304" s="628"/>
      <c r="E304" s="628"/>
      <c r="F304" s="628"/>
      <c r="G304" s="548"/>
      <c r="H304" s="500">
        <v>-1091.7</v>
      </c>
      <c r="I304" s="501" t="s">
        <v>1999</v>
      </c>
    </row>
    <row r="305" spans="1:9" ht="12.75">
      <c r="A305" s="551"/>
      <c r="B305" s="552"/>
      <c r="C305" s="635"/>
      <c r="D305" s="629"/>
      <c r="E305" s="629"/>
      <c r="F305" s="629"/>
      <c r="G305" s="549"/>
      <c r="H305" s="500">
        <v>-90</v>
      </c>
      <c r="I305" s="501" t="s">
        <v>2000</v>
      </c>
    </row>
    <row r="306" spans="1:9" ht="25.5">
      <c r="A306" s="551"/>
      <c r="B306" s="552"/>
      <c r="C306" s="182" t="s">
        <v>330</v>
      </c>
      <c r="D306" s="399">
        <v>750</v>
      </c>
      <c r="E306" s="399">
        <v>408.6</v>
      </c>
      <c r="F306" s="399">
        <f t="shared" si="25"/>
        <v>54.480000000000004</v>
      </c>
      <c r="G306" s="8">
        <f t="shared" si="24"/>
        <v>-341.4</v>
      </c>
      <c r="H306" s="503">
        <v>-341.4</v>
      </c>
      <c r="I306" s="504" t="s">
        <v>1266</v>
      </c>
    </row>
    <row r="307" spans="1:9" ht="12.75">
      <c r="A307" s="551"/>
      <c r="B307" s="552"/>
      <c r="C307" s="634" t="s">
        <v>72</v>
      </c>
      <c r="D307" s="627">
        <v>1903</v>
      </c>
      <c r="E307" s="627">
        <v>325.5</v>
      </c>
      <c r="F307" s="627">
        <f t="shared" si="25"/>
        <v>17.104571728849187</v>
      </c>
      <c r="G307" s="547">
        <f t="shared" si="24"/>
        <v>-1577.5</v>
      </c>
      <c r="H307" s="503">
        <v>-1555</v>
      </c>
      <c r="I307" s="504" t="s">
        <v>1259</v>
      </c>
    </row>
    <row r="308" spans="1:9" ht="12.75">
      <c r="A308" s="551"/>
      <c r="B308" s="552"/>
      <c r="C308" s="635"/>
      <c r="D308" s="629"/>
      <c r="E308" s="629"/>
      <c r="F308" s="629"/>
      <c r="G308" s="549"/>
      <c r="H308" s="500">
        <v>-22.5</v>
      </c>
      <c r="I308" s="501" t="s">
        <v>1957</v>
      </c>
    </row>
    <row r="309" spans="1:9" ht="12.75">
      <c r="A309" s="551"/>
      <c r="B309" s="552"/>
      <c r="C309" s="634" t="s">
        <v>331</v>
      </c>
      <c r="D309" s="547">
        <v>425</v>
      </c>
      <c r="E309" s="627">
        <v>327.3</v>
      </c>
      <c r="F309" s="547">
        <f t="shared" si="25"/>
        <v>77.011764705882356</v>
      </c>
      <c r="G309" s="547">
        <f t="shared" si="24"/>
        <v>-97.699999999999989</v>
      </c>
      <c r="H309" s="503">
        <v>-35</v>
      </c>
      <c r="I309" s="504" t="s">
        <v>2001</v>
      </c>
    </row>
    <row r="310" spans="1:9" ht="12.75">
      <c r="A310" s="551"/>
      <c r="B310" s="552"/>
      <c r="C310" s="636"/>
      <c r="D310" s="548"/>
      <c r="E310" s="628"/>
      <c r="F310" s="548"/>
      <c r="G310" s="548"/>
      <c r="H310" s="500">
        <v>-2.1</v>
      </c>
      <c r="I310" s="501" t="s">
        <v>1991</v>
      </c>
    </row>
    <row r="311" spans="1:9" ht="25.5">
      <c r="A311" s="551"/>
      <c r="B311" s="552"/>
      <c r="C311" s="636"/>
      <c r="D311" s="548"/>
      <c r="E311" s="628"/>
      <c r="F311" s="548"/>
      <c r="G311" s="548"/>
      <c r="H311" s="500">
        <v>-58.3</v>
      </c>
      <c r="I311" s="501" t="s">
        <v>1992</v>
      </c>
    </row>
    <row r="312" spans="1:9" ht="12.75">
      <c r="A312" s="551"/>
      <c r="B312" s="552"/>
      <c r="C312" s="635"/>
      <c r="D312" s="549"/>
      <c r="E312" s="629"/>
      <c r="F312" s="549"/>
      <c r="G312" s="549"/>
      <c r="H312" s="505">
        <v>-2.2999999999999998</v>
      </c>
      <c r="I312" s="506" t="s">
        <v>1984</v>
      </c>
    </row>
    <row r="313" spans="1:9" ht="12.75">
      <c r="A313" s="551"/>
      <c r="B313" s="552"/>
      <c r="C313" s="545" t="s">
        <v>71</v>
      </c>
      <c r="D313" s="627">
        <v>470</v>
      </c>
      <c r="E313" s="627">
        <v>361.4</v>
      </c>
      <c r="F313" s="547">
        <f t="shared" si="25"/>
        <v>76.893617021276597</v>
      </c>
      <c r="G313" s="547">
        <f t="shared" si="24"/>
        <v>-108.60000000000002</v>
      </c>
      <c r="H313" s="503">
        <v>-38.9</v>
      </c>
      <c r="I313" s="504" t="s">
        <v>2002</v>
      </c>
    </row>
    <row r="314" spans="1:9" ht="12.75">
      <c r="A314" s="551"/>
      <c r="B314" s="552"/>
      <c r="C314" s="550"/>
      <c r="D314" s="628"/>
      <c r="E314" s="628"/>
      <c r="F314" s="548"/>
      <c r="G314" s="548"/>
      <c r="H314" s="500">
        <v>-2.2000000000000002</v>
      </c>
      <c r="I314" s="501" t="s">
        <v>1991</v>
      </c>
    </row>
    <row r="315" spans="1:9" ht="25.5">
      <c r="A315" s="551"/>
      <c r="B315" s="552"/>
      <c r="C315" s="550"/>
      <c r="D315" s="628"/>
      <c r="E315" s="628"/>
      <c r="F315" s="548"/>
      <c r="G315" s="548"/>
      <c r="H315" s="500">
        <v>-65.3</v>
      </c>
      <c r="I315" s="501" t="s">
        <v>1992</v>
      </c>
    </row>
    <row r="316" spans="1:9" ht="12.75">
      <c r="A316" s="551"/>
      <c r="B316" s="552"/>
      <c r="C316" s="546"/>
      <c r="D316" s="629"/>
      <c r="E316" s="629"/>
      <c r="F316" s="549"/>
      <c r="G316" s="549"/>
      <c r="H316" s="500">
        <v>-2.2000000000000002</v>
      </c>
      <c r="I316" s="501" t="s">
        <v>1984</v>
      </c>
    </row>
    <row r="317" spans="1:9" ht="63.75">
      <c r="A317" s="551"/>
      <c r="B317" s="552"/>
      <c r="C317" s="11" t="s">
        <v>295</v>
      </c>
      <c r="D317" s="399">
        <v>346</v>
      </c>
      <c r="E317" s="399">
        <v>239.4</v>
      </c>
      <c r="F317" s="8">
        <f t="shared" si="25"/>
        <v>69.190751445086704</v>
      </c>
      <c r="G317" s="8">
        <f t="shared" si="24"/>
        <v>-106.6</v>
      </c>
      <c r="H317" s="507">
        <v>-106.6</v>
      </c>
      <c r="I317" s="508" t="s">
        <v>2003</v>
      </c>
    </row>
    <row r="318" spans="1:9" ht="63.75">
      <c r="A318" s="551"/>
      <c r="B318" s="552"/>
      <c r="C318" s="120" t="s">
        <v>317</v>
      </c>
      <c r="D318" s="399">
        <v>379</v>
      </c>
      <c r="E318" s="399">
        <v>262</v>
      </c>
      <c r="F318" s="8">
        <f t="shared" si="25"/>
        <v>69.129287598944586</v>
      </c>
      <c r="G318" s="8">
        <f t="shared" si="24"/>
        <v>-117</v>
      </c>
      <c r="H318" s="507">
        <v>-117</v>
      </c>
      <c r="I318" s="508" t="s">
        <v>2003</v>
      </c>
    </row>
    <row r="319" spans="1:9" ht="13.5" customHeight="1">
      <c r="A319" s="551"/>
      <c r="B319" s="552"/>
      <c r="C319" s="120" t="s">
        <v>1249</v>
      </c>
      <c r="D319" s="399">
        <v>700</v>
      </c>
      <c r="E319" s="8">
        <v>0</v>
      </c>
      <c r="F319" s="8">
        <f t="shared" si="25"/>
        <v>0</v>
      </c>
      <c r="G319" s="8">
        <f t="shared" si="24"/>
        <v>-700</v>
      </c>
      <c r="H319" s="507">
        <v>-700</v>
      </c>
      <c r="I319" s="508" t="s">
        <v>1259</v>
      </c>
    </row>
    <row r="320" spans="1:9" ht="14.25" customHeight="1">
      <c r="A320" s="551"/>
      <c r="B320" s="552"/>
      <c r="C320" s="120" t="s">
        <v>1250</v>
      </c>
      <c r="D320" s="399">
        <v>4000</v>
      </c>
      <c r="E320" s="8">
        <v>0</v>
      </c>
      <c r="F320" s="8">
        <f t="shared" si="25"/>
        <v>0</v>
      </c>
      <c r="G320" s="8">
        <f t="shared" si="24"/>
        <v>-4000</v>
      </c>
      <c r="H320" s="507">
        <v>-4000</v>
      </c>
      <c r="I320" s="508" t="s">
        <v>1259</v>
      </c>
    </row>
    <row r="321" spans="1:9" ht="14.25" customHeight="1">
      <c r="A321" s="551"/>
      <c r="B321" s="552"/>
      <c r="C321" s="632" t="s">
        <v>738</v>
      </c>
      <c r="D321" s="627">
        <v>118409.8</v>
      </c>
      <c r="E321" s="547">
        <v>0</v>
      </c>
      <c r="F321" s="547">
        <f t="shared" si="25"/>
        <v>0</v>
      </c>
      <c r="G321" s="547">
        <f t="shared" si="24"/>
        <v>-118409.8</v>
      </c>
      <c r="H321" s="503">
        <v>-118370.6</v>
      </c>
      <c r="I321" s="504" t="s">
        <v>1259</v>
      </c>
    </row>
    <row r="322" spans="1:9" ht="15.75" customHeight="1">
      <c r="A322" s="551"/>
      <c r="B322" s="552"/>
      <c r="C322" s="633"/>
      <c r="D322" s="629"/>
      <c r="E322" s="549"/>
      <c r="F322" s="549"/>
      <c r="G322" s="549"/>
      <c r="H322" s="505">
        <v>-39.19999999999709</v>
      </c>
      <c r="I322" s="506" t="s">
        <v>1986</v>
      </c>
    </row>
    <row r="323" spans="1:9" ht="28.5" customHeight="1">
      <c r="A323" s="551"/>
      <c r="B323" s="552"/>
      <c r="C323" s="120" t="s">
        <v>758</v>
      </c>
      <c r="D323" s="399">
        <v>4500</v>
      </c>
      <c r="E323" s="399">
        <v>3539.6</v>
      </c>
      <c r="F323" s="8">
        <f t="shared" si="25"/>
        <v>78.657777777777767</v>
      </c>
      <c r="G323" s="8">
        <f t="shared" si="24"/>
        <v>-960.40000000000009</v>
      </c>
      <c r="H323" s="507">
        <v>-960.40000000000009</v>
      </c>
      <c r="I323" s="508" t="s">
        <v>2004</v>
      </c>
    </row>
    <row r="324" spans="1:9" ht="17.25" customHeight="1">
      <c r="A324" s="551"/>
      <c r="B324" s="552"/>
      <c r="C324" s="120" t="s">
        <v>1251</v>
      </c>
      <c r="D324" s="399">
        <v>52943</v>
      </c>
      <c r="E324" s="8">
        <v>0</v>
      </c>
      <c r="F324" s="8">
        <v>0</v>
      </c>
      <c r="G324" s="8">
        <f t="shared" si="24"/>
        <v>-52943</v>
      </c>
      <c r="H324" s="507">
        <v>-52943</v>
      </c>
      <c r="I324" s="508" t="s">
        <v>1259</v>
      </c>
    </row>
    <row r="325" spans="1:9" ht="14.25" customHeight="1">
      <c r="A325" s="551"/>
      <c r="B325" s="552"/>
      <c r="C325" s="632" t="s">
        <v>1771</v>
      </c>
      <c r="D325" s="627">
        <v>17</v>
      </c>
      <c r="E325" s="627">
        <v>13.6</v>
      </c>
      <c r="F325" s="547">
        <f t="shared" si="25"/>
        <v>80</v>
      </c>
      <c r="G325" s="547">
        <f t="shared" si="24"/>
        <v>-3.4000000000000004</v>
      </c>
      <c r="H325" s="500">
        <v>-2.9</v>
      </c>
      <c r="I325" s="501" t="s">
        <v>2005</v>
      </c>
    </row>
    <row r="326" spans="1:9" ht="14.25" customHeight="1">
      <c r="A326" s="551"/>
      <c r="B326" s="552"/>
      <c r="C326" s="633"/>
      <c r="D326" s="629"/>
      <c r="E326" s="629"/>
      <c r="F326" s="549"/>
      <c r="G326" s="549"/>
      <c r="H326" s="500">
        <v>-0.5</v>
      </c>
      <c r="I326" s="501" t="s">
        <v>1984</v>
      </c>
    </row>
    <row r="327" spans="1:9" ht="15" customHeight="1">
      <c r="A327" s="551"/>
      <c r="B327" s="552"/>
      <c r="C327" s="545" t="s">
        <v>10</v>
      </c>
      <c r="D327" s="627">
        <v>2999.3</v>
      </c>
      <c r="E327" s="627">
        <v>2856</v>
      </c>
      <c r="F327" s="547">
        <f t="shared" si="25"/>
        <v>95.222218517654113</v>
      </c>
      <c r="G327" s="547">
        <f t="shared" si="24"/>
        <v>-143.30000000000018</v>
      </c>
      <c r="H327" s="503">
        <v>-7.8000000000000007</v>
      </c>
      <c r="I327" s="504" t="s">
        <v>2006</v>
      </c>
    </row>
    <row r="328" spans="1:9" ht="25.5">
      <c r="A328" s="551"/>
      <c r="B328" s="552"/>
      <c r="C328" s="550"/>
      <c r="D328" s="628"/>
      <c r="E328" s="628"/>
      <c r="F328" s="548"/>
      <c r="G328" s="548"/>
      <c r="H328" s="500">
        <v>-5</v>
      </c>
      <c r="I328" s="501" t="s">
        <v>2007</v>
      </c>
    </row>
    <row r="329" spans="1:9" ht="14.25" customHeight="1">
      <c r="A329" s="551"/>
      <c r="B329" s="552"/>
      <c r="C329" s="550"/>
      <c r="D329" s="628"/>
      <c r="E329" s="628"/>
      <c r="F329" s="548"/>
      <c r="G329" s="548"/>
      <c r="H329" s="500">
        <v>-12.5</v>
      </c>
      <c r="I329" s="501" t="s">
        <v>2008</v>
      </c>
    </row>
    <row r="330" spans="1:9" ht="13.5" customHeight="1">
      <c r="A330" s="551"/>
      <c r="B330" s="552"/>
      <c r="C330" s="550"/>
      <c r="D330" s="628"/>
      <c r="E330" s="628"/>
      <c r="F330" s="548"/>
      <c r="G330" s="548"/>
      <c r="H330" s="500">
        <v>-2</v>
      </c>
      <c r="I330" s="501" t="s">
        <v>1273</v>
      </c>
    </row>
    <row r="331" spans="1:9" ht="25.5">
      <c r="A331" s="551"/>
      <c r="B331" s="552"/>
      <c r="C331" s="550"/>
      <c r="D331" s="628"/>
      <c r="E331" s="628"/>
      <c r="F331" s="548"/>
      <c r="G331" s="548"/>
      <c r="H331" s="500">
        <v>-90.3</v>
      </c>
      <c r="I331" s="501" t="s">
        <v>2009</v>
      </c>
    </row>
    <row r="332" spans="1:9" ht="25.5">
      <c r="A332" s="551"/>
      <c r="B332" s="552"/>
      <c r="C332" s="550"/>
      <c r="D332" s="628"/>
      <c r="E332" s="628"/>
      <c r="F332" s="548"/>
      <c r="G332" s="548"/>
      <c r="H332" s="500">
        <v>-0.7</v>
      </c>
      <c r="I332" s="501" t="s">
        <v>2010</v>
      </c>
    </row>
    <row r="333" spans="1:9" ht="12.75">
      <c r="A333" s="551"/>
      <c r="B333" s="552"/>
      <c r="C333" s="546"/>
      <c r="D333" s="629"/>
      <c r="E333" s="629"/>
      <c r="F333" s="549"/>
      <c r="G333" s="549"/>
      <c r="H333" s="505">
        <v>-25</v>
      </c>
      <c r="I333" s="506" t="s">
        <v>2011</v>
      </c>
    </row>
    <row r="334" spans="1:9" ht="12.75">
      <c r="A334" s="551"/>
      <c r="B334" s="552"/>
      <c r="C334" s="545" t="s">
        <v>378</v>
      </c>
      <c r="D334" s="627">
        <v>78090.2</v>
      </c>
      <c r="E334" s="627">
        <v>75543.7</v>
      </c>
      <c r="F334" s="547">
        <f t="shared" si="25"/>
        <v>96.739027432379473</v>
      </c>
      <c r="G334" s="547">
        <f t="shared" si="24"/>
        <v>-2546.5</v>
      </c>
      <c r="H334" s="503">
        <v>-59</v>
      </c>
      <c r="I334" s="504" t="s">
        <v>2012</v>
      </c>
    </row>
    <row r="335" spans="1:9" ht="15" customHeight="1">
      <c r="A335" s="551"/>
      <c r="B335" s="552"/>
      <c r="C335" s="550"/>
      <c r="D335" s="628"/>
      <c r="E335" s="628"/>
      <c r="F335" s="548"/>
      <c r="G335" s="548"/>
      <c r="H335" s="500">
        <v>-2486.5</v>
      </c>
      <c r="I335" s="501" t="s">
        <v>2013</v>
      </c>
    </row>
    <row r="336" spans="1:9" ht="12.75">
      <c r="A336" s="551"/>
      <c r="B336" s="552"/>
      <c r="C336" s="550"/>
      <c r="D336" s="628"/>
      <c r="E336" s="628"/>
      <c r="F336" s="548"/>
      <c r="G336" s="548"/>
      <c r="H336" s="500">
        <v>-0.9</v>
      </c>
      <c r="I336" s="501" t="s">
        <v>2014</v>
      </c>
    </row>
    <row r="337" spans="1:9" ht="12.75">
      <c r="A337" s="551"/>
      <c r="B337" s="552"/>
      <c r="C337" s="546"/>
      <c r="D337" s="629"/>
      <c r="E337" s="629"/>
      <c r="F337" s="549"/>
      <c r="G337" s="549"/>
      <c r="H337" s="505">
        <v>-0.1</v>
      </c>
      <c r="I337" s="506" t="s">
        <v>1957</v>
      </c>
    </row>
    <row r="338" spans="1:9" ht="12.75">
      <c r="A338" s="551"/>
      <c r="B338" s="552"/>
      <c r="C338" s="11" t="s">
        <v>18</v>
      </c>
      <c r="D338" s="399">
        <v>91953.5</v>
      </c>
      <c r="E338" s="399">
        <v>184.1</v>
      </c>
      <c r="F338" s="8">
        <f t="shared" si="25"/>
        <v>0.20020988869374193</v>
      </c>
      <c r="G338" s="8">
        <f t="shared" si="24"/>
        <v>-91769.4</v>
      </c>
      <c r="H338" s="507">
        <v>-91769.4</v>
      </c>
      <c r="I338" s="508" t="s">
        <v>1280</v>
      </c>
    </row>
    <row r="339" spans="1:9" ht="12.75">
      <c r="A339" s="551"/>
      <c r="B339" s="552"/>
      <c r="C339" s="11" t="s">
        <v>594</v>
      </c>
      <c r="D339" s="399">
        <v>729.5</v>
      </c>
      <c r="E339" s="399">
        <v>729.3</v>
      </c>
      <c r="F339" s="8">
        <f t="shared" si="25"/>
        <v>99.972583961617545</v>
      </c>
      <c r="G339" s="8">
        <f t="shared" si="24"/>
        <v>-0.20000000000004547</v>
      </c>
      <c r="H339" s="507">
        <v>-0.2</v>
      </c>
      <c r="I339" s="508" t="s">
        <v>2015</v>
      </c>
    </row>
    <row r="340" spans="1:9" ht="12.75">
      <c r="A340" s="551"/>
      <c r="B340" s="552"/>
      <c r="C340" s="11" t="s">
        <v>604</v>
      </c>
      <c r="D340" s="399">
        <v>11193.5</v>
      </c>
      <c r="E340" s="399">
        <v>11184.5</v>
      </c>
      <c r="F340" s="8">
        <f t="shared" ref="F340" si="26">IF(ISBLANK(E340),"",+E340/D340*100)</f>
        <v>99.919596194219864</v>
      </c>
      <c r="G340" s="8">
        <f t="shared" ref="G340" si="27">+E340-D340</f>
        <v>-9</v>
      </c>
      <c r="H340" s="507">
        <v>-9</v>
      </c>
      <c r="I340" s="508" t="s">
        <v>2015</v>
      </c>
    </row>
    <row r="341" spans="1:9" ht="25.5">
      <c r="A341" s="540"/>
      <c r="B341" s="542"/>
      <c r="C341" s="496" t="s">
        <v>11</v>
      </c>
      <c r="D341" s="19">
        <f>SUM(D235:D340)</f>
        <v>3062785.1999999997</v>
      </c>
      <c r="E341" s="19">
        <f>SUM(E235:E340)</f>
        <v>2350890.7000000002</v>
      </c>
      <c r="F341" s="19">
        <f t="shared" ref="F341:F370" si="28">IF(ISBLANK(E341),"",+E341/D341*100)</f>
        <v>76.756629880541425</v>
      </c>
      <c r="G341" s="19">
        <f t="shared" ref="G341:G370" si="29">+E341-D341</f>
        <v>-711894.49999999953</v>
      </c>
      <c r="H341" s="537"/>
      <c r="I341" s="538"/>
    </row>
    <row r="342" spans="1:9" ht="12.75">
      <c r="A342" s="539" t="s">
        <v>172</v>
      </c>
      <c r="B342" s="541" t="s">
        <v>1192</v>
      </c>
      <c r="C342" s="545" t="s">
        <v>7</v>
      </c>
      <c r="D342" s="627">
        <v>13638</v>
      </c>
      <c r="E342" s="627">
        <v>13508.5</v>
      </c>
      <c r="F342" s="547">
        <f t="shared" ref="F342:F354" si="30">IF(ISBLANK(E342),"",+E342/D342*100)</f>
        <v>99.050447279659764</v>
      </c>
      <c r="G342" s="547">
        <f t="shared" ref="G342:G354" si="31">+E342-D342</f>
        <v>-129.5</v>
      </c>
      <c r="H342" s="503">
        <v>-1.4000000000000001</v>
      </c>
      <c r="I342" s="504" t="s">
        <v>544</v>
      </c>
    </row>
    <row r="343" spans="1:9" ht="12.75">
      <c r="A343" s="551"/>
      <c r="B343" s="552"/>
      <c r="C343" s="550"/>
      <c r="D343" s="628"/>
      <c r="E343" s="628"/>
      <c r="F343" s="548"/>
      <c r="G343" s="548"/>
      <c r="H343" s="500">
        <v>-93.8</v>
      </c>
      <c r="I343" s="501" t="s">
        <v>2016</v>
      </c>
    </row>
    <row r="344" spans="1:9" ht="12.75">
      <c r="A344" s="551"/>
      <c r="B344" s="552"/>
      <c r="C344" s="546"/>
      <c r="D344" s="629"/>
      <c r="E344" s="629"/>
      <c r="F344" s="549"/>
      <c r="G344" s="549"/>
      <c r="H344" s="500">
        <v>-34.299999999999997</v>
      </c>
      <c r="I344" s="501" t="s">
        <v>2017</v>
      </c>
    </row>
    <row r="345" spans="1:9" ht="12.75">
      <c r="A345" s="551"/>
      <c r="B345" s="552"/>
      <c r="C345" s="545" t="s">
        <v>24</v>
      </c>
      <c r="D345" s="627">
        <v>201</v>
      </c>
      <c r="E345" s="627">
        <v>199.7</v>
      </c>
      <c r="F345" s="547">
        <f t="shared" si="30"/>
        <v>99.353233830845767</v>
      </c>
      <c r="G345" s="547">
        <f t="shared" si="31"/>
        <v>-1.3000000000000114</v>
      </c>
      <c r="H345" s="503">
        <v>-0.4</v>
      </c>
      <c r="I345" s="504" t="s">
        <v>544</v>
      </c>
    </row>
    <row r="346" spans="1:9" ht="12.75">
      <c r="A346" s="551"/>
      <c r="B346" s="552"/>
      <c r="C346" s="546"/>
      <c r="D346" s="629"/>
      <c r="E346" s="629"/>
      <c r="F346" s="549"/>
      <c r="G346" s="549"/>
      <c r="H346" s="500">
        <v>-0.9</v>
      </c>
      <c r="I346" s="501" t="s">
        <v>368</v>
      </c>
    </row>
    <row r="347" spans="1:9" ht="12.75">
      <c r="A347" s="551"/>
      <c r="B347" s="552"/>
      <c r="C347" s="545" t="s">
        <v>25</v>
      </c>
      <c r="D347" s="627">
        <v>1139</v>
      </c>
      <c r="E347" s="627">
        <v>1131.8</v>
      </c>
      <c r="F347" s="547">
        <f t="shared" si="30"/>
        <v>99.367866549604912</v>
      </c>
      <c r="G347" s="547">
        <f t="shared" si="31"/>
        <v>-7.2000000000000455</v>
      </c>
      <c r="H347" s="503">
        <v>-2.1</v>
      </c>
      <c r="I347" s="504" t="s">
        <v>544</v>
      </c>
    </row>
    <row r="348" spans="1:9" ht="12.75">
      <c r="A348" s="551"/>
      <c r="B348" s="552"/>
      <c r="C348" s="546"/>
      <c r="D348" s="629"/>
      <c r="E348" s="629"/>
      <c r="F348" s="549"/>
      <c r="G348" s="549"/>
      <c r="H348" s="500">
        <v>-5.0999999999999996</v>
      </c>
      <c r="I348" s="501" t="s">
        <v>368</v>
      </c>
    </row>
    <row r="349" spans="1:9" ht="12.75" customHeight="1">
      <c r="A349" s="551"/>
      <c r="B349" s="552"/>
      <c r="C349" s="545" t="s">
        <v>605</v>
      </c>
      <c r="D349" s="627">
        <v>1916</v>
      </c>
      <c r="E349" s="627">
        <v>1025.2</v>
      </c>
      <c r="F349" s="547">
        <f t="shared" si="30"/>
        <v>53.507306889352826</v>
      </c>
      <c r="G349" s="547">
        <f t="shared" si="31"/>
        <v>-890.8</v>
      </c>
      <c r="H349" s="503">
        <v>-201.3</v>
      </c>
      <c r="I349" s="504" t="s">
        <v>626</v>
      </c>
    </row>
    <row r="350" spans="1:9" ht="12.75">
      <c r="A350" s="551"/>
      <c r="B350" s="552"/>
      <c r="C350" s="550"/>
      <c r="D350" s="628"/>
      <c r="E350" s="628"/>
      <c r="F350" s="548"/>
      <c r="G350" s="548"/>
      <c r="H350" s="500">
        <v>-419.5</v>
      </c>
      <c r="I350" s="501" t="s">
        <v>2018</v>
      </c>
    </row>
    <row r="351" spans="1:9" ht="12.75">
      <c r="A351" s="551"/>
      <c r="B351" s="552"/>
      <c r="C351" s="546"/>
      <c r="D351" s="629"/>
      <c r="E351" s="629"/>
      <c r="F351" s="549"/>
      <c r="G351" s="549"/>
      <c r="H351" s="500">
        <v>-270</v>
      </c>
      <c r="I351" s="501" t="s">
        <v>2019</v>
      </c>
    </row>
    <row r="352" spans="1:9" ht="12.75">
      <c r="A352" s="551"/>
      <c r="B352" s="552"/>
      <c r="C352" s="11" t="s">
        <v>331</v>
      </c>
      <c r="D352" s="399">
        <v>100</v>
      </c>
      <c r="E352" s="399">
        <v>43.6</v>
      </c>
      <c r="F352" s="8">
        <f t="shared" si="30"/>
        <v>43.6</v>
      </c>
      <c r="G352" s="8">
        <f t="shared" si="31"/>
        <v>-56.4</v>
      </c>
      <c r="H352" s="507">
        <v>-56.4</v>
      </c>
      <c r="I352" s="508" t="s">
        <v>1282</v>
      </c>
    </row>
    <row r="353" spans="1:9" ht="12.75">
      <c r="A353" s="551"/>
      <c r="B353" s="552"/>
      <c r="C353" s="11" t="s">
        <v>71</v>
      </c>
      <c r="D353" s="399">
        <v>110</v>
      </c>
      <c r="E353" s="399">
        <v>47.8</v>
      </c>
      <c r="F353" s="8">
        <f t="shared" si="30"/>
        <v>43.454545454545453</v>
      </c>
      <c r="G353" s="8">
        <f t="shared" si="31"/>
        <v>-62.2</v>
      </c>
      <c r="H353" s="507">
        <v>-62.2</v>
      </c>
      <c r="I353" s="508" t="s">
        <v>1282</v>
      </c>
    </row>
    <row r="354" spans="1:9" ht="12.75">
      <c r="A354" s="551"/>
      <c r="B354" s="552"/>
      <c r="C354" s="11" t="s">
        <v>10</v>
      </c>
      <c r="D354" s="399">
        <v>4</v>
      </c>
      <c r="E354" s="399">
        <v>0.3</v>
      </c>
      <c r="F354" s="8">
        <f t="shared" si="30"/>
        <v>7.5</v>
      </c>
      <c r="G354" s="8">
        <f t="shared" si="31"/>
        <v>-3.7</v>
      </c>
      <c r="H354" s="507">
        <v>-3.7</v>
      </c>
      <c r="I354" s="508" t="s">
        <v>1286</v>
      </c>
    </row>
    <row r="355" spans="1:9" ht="25.5">
      <c r="A355" s="540"/>
      <c r="B355" s="542"/>
      <c r="C355" s="496" t="s">
        <v>11</v>
      </c>
      <c r="D355" s="19">
        <f>SUM(D342:D354)</f>
        <v>17108</v>
      </c>
      <c r="E355" s="19">
        <f>SUM(E342:E354)</f>
        <v>15956.9</v>
      </c>
      <c r="F355" s="19">
        <f t="shared" si="28"/>
        <v>93.271568856675231</v>
      </c>
      <c r="G355" s="19">
        <f t="shared" si="29"/>
        <v>-1151.1000000000004</v>
      </c>
      <c r="H355" s="537"/>
      <c r="I355" s="538"/>
    </row>
    <row r="356" spans="1:9" ht="16.5" customHeight="1">
      <c r="A356" s="622" t="s">
        <v>2153</v>
      </c>
      <c r="B356" s="623"/>
      <c r="C356" s="623"/>
      <c r="D356" s="623"/>
      <c r="E356" s="623"/>
      <c r="F356" s="623"/>
      <c r="G356" s="623"/>
      <c r="H356" s="623"/>
      <c r="I356" s="624"/>
    </row>
    <row r="357" spans="1:9" ht="12.75">
      <c r="A357" s="539" t="s">
        <v>680</v>
      </c>
      <c r="B357" s="541" t="s">
        <v>679</v>
      </c>
      <c r="C357" s="545" t="s">
        <v>7</v>
      </c>
      <c r="D357" s="599">
        <v>123926</v>
      </c>
      <c r="E357" s="599">
        <v>123420</v>
      </c>
      <c r="F357" s="593">
        <f t="shared" si="28"/>
        <v>99.591691816083795</v>
      </c>
      <c r="G357" s="547">
        <f t="shared" si="29"/>
        <v>-506</v>
      </c>
      <c r="H357" s="503">
        <v>-202.5</v>
      </c>
      <c r="I357" s="504" t="s">
        <v>2020</v>
      </c>
    </row>
    <row r="358" spans="1:9" ht="25.5">
      <c r="A358" s="551"/>
      <c r="B358" s="552"/>
      <c r="C358" s="550"/>
      <c r="D358" s="600"/>
      <c r="E358" s="600"/>
      <c r="F358" s="594"/>
      <c r="G358" s="548"/>
      <c r="H358" s="500">
        <v>-8.1999999999999993</v>
      </c>
      <c r="I358" s="501" t="s">
        <v>2039</v>
      </c>
    </row>
    <row r="359" spans="1:9" ht="38.25">
      <c r="A359" s="551"/>
      <c r="B359" s="552"/>
      <c r="C359" s="550"/>
      <c r="D359" s="600"/>
      <c r="E359" s="600"/>
      <c r="F359" s="594"/>
      <c r="G359" s="548"/>
      <c r="H359" s="500">
        <v>-149.20000000000002</v>
      </c>
      <c r="I359" s="501" t="s">
        <v>2040</v>
      </c>
    </row>
    <row r="360" spans="1:9" ht="25.5">
      <c r="A360" s="551"/>
      <c r="B360" s="552"/>
      <c r="C360" s="550"/>
      <c r="D360" s="600"/>
      <c r="E360" s="600"/>
      <c r="F360" s="594"/>
      <c r="G360" s="548"/>
      <c r="H360" s="500">
        <v>-29.6</v>
      </c>
      <c r="I360" s="501" t="s">
        <v>2041</v>
      </c>
    </row>
    <row r="361" spans="1:9" ht="25.5">
      <c r="A361" s="551"/>
      <c r="B361" s="552"/>
      <c r="C361" s="550"/>
      <c r="D361" s="600"/>
      <c r="E361" s="600"/>
      <c r="F361" s="594"/>
      <c r="G361" s="548"/>
      <c r="H361" s="500">
        <v>-68.400000000000006</v>
      </c>
      <c r="I361" s="501" t="s">
        <v>2042</v>
      </c>
    </row>
    <row r="362" spans="1:9" ht="12.75">
      <c r="A362" s="551"/>
      <c r="B362" s="552"/>
      <c r="C362" s="550"/>
      <c r="D362" s="600"/>
      <c r="E362" s="600"/>
      <c r="F362" s="594"/>
      <c r="G362" s="548"/>
      <c r="H362" s="500">
        <v>-1</v>
      </c>
      <c r="I362" s="501" t="s">
        <v>2043</v>
      </c>
    </row>
    <row r="363" spans="1:9" ht="12.75">
      <c r="A363" s="551"/>
      <c r="B363" s="552"/>
      <c r="C363" s="550"/>
      <c r="D363" s="600"/>
      <c r="E363" s="600"/>
      <c r="F363" s="594"/>
      <c r="G363" s="548"/>
      <c r="H363" s="500">
        <v>-4.8</v>
      </c>
      <c r="I363" s="501" t="s">
        <v>2044</v>
      </c>
    </row>
    <row r="364" spans="1:9" ht="12.75">
      <c r="A364" s="551"/>
      <c r="B364" s="552"/>
      <c r="C364" s="546"/>
      <c r="D364" s="601"/>
      <c r="E364" s="601"/>
      <c r="F364" s="595"/>
      <c r="G364" s="549"/>
      <c r="H364" s="500">
        <v>-42.3</v>
      </c>
      <c r="I364" s="501" t="s">
        <v>1434</v>
      </c>
    </row>
    <row r="365" spans="1:9" ht="12.75">
      <c r="A365" s="551"/>
      <c r="B365" s="552"/>
      <c r="C365" s="545" t="s">
        <v>232</v>
      </c>
      <c r="D365" s="599">
        <v>4239</v>
      </c>
      <c r="E365" s="599">
        <v>4237.8</v>
      </c>
      <c r="F365" s="593">
        <f t="shared" ref="F365" si="32">IF(ISBLANK(E365),"",+E365/D365*100)</f>
        <v>99.971691436659597</v>
      </c>
      <c r="G365" s="547">
        <f t="shared" ref="G365" si="33">+E365-D365</f>
        <v>-1.1999999999998181</v>
      </c>
      <c r="H365" s="503">
        <v>-0.6</v>
      </c>
      <c r="I365" s="504" t="s">
        <v>1468</v>
      </c>
    </row>
    <row r="366" spans="1:9" ht="12.75">
      <c r="A366" s="551"/>
      <c r="B366" s="552"/>
      <c r="C366" s="546"/>
      <c r="D366" s="601"/>
      <c r="E366" s="601"/>
      <c r="F366" s="595"/>
      <c r="G366" s="549"/>
      <c r="H366" s="500">
        <v>-0.6</v>
      </c>
      <c r="I366" s="501" t="s">
        <v>2045</v>
      </c>
    </row>
    <row r="367" spans="1:9" ht="12.75">
      <c r="A367" s="551"/>
      <c r="B367" s="552"/>
      <c r="C367" s="545" t="s">
        <v>10</v>
      </c>
      <c r="D367" s="599">
        <v>1301.8</v>
      </c>
      <c r="E367" s="599">
        <v>743.9</v>
      </c>
      <c r="F367" s="593">
        <f t="shared" ref="F367" si="34">IF(ISBLANK(E367),"",+E367/D367*100)</f>
        <v>57.143954524504537</v>
      </c>
      <c r="G367" s="547">
        <f t="shared" ref="G367" si="35">+E367-D367</f>
        <v>-557.9</v>
      </c>
      <c r="H367" s="503">
        <v>-2.2000000000000002</v>
      </c>
      <c r="I367" s="504" t="s">
        <v>2046</v>
      </c>
    </row>
    <row r="368" spans="1:9" ht="12.75">
      <c r="A368" s="551"/>
      <c r="B368" s="552"/>
      <c r="C368" s="550"/>
      <c r="D368" s="600"/>
      <c r="E368" s="600"/>
      <c r="F368" s="594"/>
      <c r="G368" s="548"/>
      <c r="H368" s="500">
        <v>-52.6</v>
      </c>
      <c r="I368" s="501" t="s">
        <v>2047</v>
      </c>
    </row>
    <row r="369" spans="1:9" ht="25.5">
      <c r="A369" s="551"/>
      <c r="B369" s="552"/>
      <c r="C369" s="546"/>
      <c r="D369" s="601"/>
      <c r="E369" s="601"/>
      <c r="F369" s="595"/>
      <c r="G369" s="549"/>
      <c r="H369" s="500">
        <v>-503.1</v>
      </c>
      <c r="I369" s="501" t="s">
        <v>2048</v>
      </c>
    </row>
    <row r="370" spans="1:9" ht="25.5">
      <c r="A370" s="540"/>
      <c r="B370" s="542"/>
      <c r="C370" s="496" t="s">
        <v>11</v>
      </c>
      <c r="D370" s="19">
        <f>SUM(D357:D369)</f>
        <v>129466.8</v>
      </c>
      <c r="E370" s="19">
        <f>SUM(E357:E369)</f>
        <v>128401.7</v>
      </c>
      <c r="F370" s="19">
        <f t="shared" si="28"/>
        <v>99.177318046016424</v>
      </c>
      <c r="G370" s="515">
        <f t="shared" si="29"/>
        <v>-1065.1000000000058</v>
      </c>
      <c r="H370" s="625"/>
      <c r="I370" s="626"/>
    </row>
    <row r="371" spans="1:9" ht="19.5" customHeight="1">
      <c r="A371" s="622" t="s">
        <v>2154</v>
      </c>
      <c r="B371" s="623"/>
      <c r="C371" s="623"/>
      <c r="D371" s="623"/>
      <c r="E371" s="623"/>
      <c r="F371" s="623"/>
      <c r="G371" s="623"/>
      <c r="H371" s="623"/>
      <c r="I371" s="624"/>
    </row>
    <row r="372" spans="1:9" ht="12.75">
      <c r="A372" s="610" t="s">
        <v>395</v>
      </c>
      <c r="B372" s="562" t="s">
        <v>916</v>
      </c>
      <c r="C372" s="559" t="s">
        <v>7</v>
      </c>
      <c r="D372" s="557">
        <v>133738</v>
      </c>
      <c r="E372" s="557">
        <v>133632</v>
      </c>
      <c r="F372" s="547">
        <f t="shared" ref="F372:F474" si="36">IF(ISBLANK(E372),"",+E372/D372*100)</f>
        <v>99.920740552423396</v>
      </c>
      <c r="G372" s="547">
        <f t="shared" ref="G372:G474" si="37">+E372-D372</f>
        <v>-106</v>
      </c>
      <c r="H372" s="503">
        <v>-15.1</v>
      </c>
      <c r="I372" s="504" t="s">
        <v>1849</v>
      </c>
    </row>
    <row r="373" spans="1:9" ht="38.25">
      <c r="A373" s="611"/>
      <c r="B373" s="563"/>
      <c r="C373" s="560"/>
      <c r="D373" s="568"/>
      <c r="E373" s="568"/>
      <c r="F373" s="548"/>
      <c r="G373" s="548"/>
      <c r="H373" s="500">
        <v>-3.7</v>
      </c>
      <c r="I373" s="501" t="s">
        <v>1850</v>
      </c>
    </row>
    <row r="374" spans="1:9" ht="12.75">
      <c r="A374" s="611"/>
      <c r="B374" s="563"/>
      <c r="C374" s="560"/>
      <c r="D374" s="568"/>
      <c r="E374" s="568"/>
      <c r="F374" s="548"/>
      <c r="G374" s="548"/>
      <c r="H374" s="500">
        <v>-25.1</v>
      </c>
      <c r="I374" s="501" t="s">
        <v>1851</v>
      </c>
    </row>
    <row r="375" spans="1:9" ht="12.75">
      <c r="A375" s="611"/>
      <c r="B375" s="563"/>
      <c r="C375" s="560"/>
      <c r="D375" s="568"/>
      <c r="E375" s="568"/>
      <c r="F375" s="548"/>
      <c r="G375" s="548"/>
      <c r="H375" s="500">
        <v>-0.3</v>
      </c>
      <c r="I375" s="501" t="s">
        <v>1852</v>
      </c>
    </row>
    <row r="376" spans="1:9" ht="12.75">
      <c r="A376" s="611"/>
      <c r="B376" s="563"/>
      <c r="C376" s="560"/>
      <c r="D376" s="568"/>
      <c r="E376" s="568"/>
      <c r="F376" s="548"/>
      <c r="G376" s="548"/>
      <c r="H376" s="500">
        <v>-4.2</v>
      </c>
      <c r="I376" s="501" t="s">
        <v>1853</v>
      </c>
    </row>
    <row r="377" spans="1:9" ht="12.75">
      <c r="A377" s="611"/>
      <c r="B377" s="563"/>
      <c r="C377" s="560"/>
      <c r="D377" s="568"/>
      <c r="E377" s="568"/>
      <c r="F377" s="548"/>
      <c r="G377" s="548"/>
      <c r="H377" s="500">
        <v>-0.1</v>
      </c>
      <c r="I377" s="501" t="s">
        <v>1854</v>
      </c>
    </row>
    <row r="378" spans="1:9" ht="12" customHeight="1">
      <c r="A378" s="611"/>
      <c r="B378" s="563"/>
      <c r="C378" s="560"/>
      <c r="D378" s="568"/>
      <c r="E378" s="568"/>
      <c r="F378" s="548"/>
      <c r="G378" s="548"/>
      <c r="H378" s="500">
        <v>-6.3</v>
      </c>
      <c r="I378" s="501" t="s">
        <v>1855</v>
      </c>
    </row>
    <row r="379" spans="1:9" ht="12.75">
      <c r="A379" s="611"/>
      <c r="B379" s="563"/>
      <c r="C379" s="560"/>
      <c r="D379" s="568"/>
      <c r="E379" s="568"/>
      <c r="F379" s="548"/>
      <c r="G379" s="548"/>
      <c r="H379" s="500">
        <v>-4</v>
      </c>
      <c r="I379" s="501" t="s">
        <v>1856</v>
      </c>
    </row>
    <row r="380" spans="1:9" ht="12.75">
      <c r="A380" s="611"/>
      <c r="B380" s="563"/>
      <c r="C380" s="560"/>
      <c r="D380" s="568"/>
      <c r="E380" s="568"/>
      <c r="F380" s="548"/>
      <c r="G380" s="548"/>
      <c r="H380" s="500">
        <v>-8.6</v>
      </c>
      <c r="I380" s="501" t="s">
        <v>1857</v>
      </c>
    </row>
    <row r="381" spans="1:9" ht="12.75">
      <c r="A381" s="611"/>
      <c r="B381" s="563"/>
      <c r="C381" s="560"/>
      <c r="D381" s="568"/>
      <c r="E381" s="568"/>
      <c r="F381" s="548"/>
      <c r="G381" s="548"/>
      <c r="H381" s="500">
        <v>-9.5</v>
      </c>
      <c r="I381" s="501" t="s">
        <v>1858</v>
      </c>
    </row>
    <row r="382" spans="1:9" ht="12.75">
      <c r="A382" s="611"/>
      <c r="B382" s="563"/>
      <c r="C382" s="560"/>
      <c r="D382" s="568"/>
      <c r="E382" s="568"/>
      <c r="F382" s="548"/>
      <c r="G382" s="548"/>
      <c r="H382" s="500">
        <v>-0.1</v>
      </c>
      <c r="I382" s="501" t="s">
        <v>1859</v>
      </c>
    </row>
    <row r="383" spans="1:9" ht="12.75">
      <c r="A383" s="611"/>
      <c r="B383" s="563"/>
      <c r="C383" s="560"/>
      <c r="D383" s="568"/>
      <c r="E383" s="568"/>
      <c r="F383" s="548"/>
      <c r="G383" s="548"/>
      <c r="H383" s="500">
        <v>-1.1000000000000001</v>
      </c>
      <c r="I383" s="501" t="s">
        <v>1860</v>
      </c>
    </row>
    <row r="384" spans="1:9" ht="12.75">
      <c r="A384" s="611"/>
      <c r="B384" s="563"/>
      <c r="C384" s="560"/>
      <c r="D384" s="568"/>
      <c r="E384" s="568"/>
      <c r="F384" s="548"/>
      <c r="G384" s="548"/>
      <c r="H384" s="500">
        <v>-1</v>
      </c>
      <c r="I384" s="501" t="s">
        <v>1861</v>
      </c>
    </row>
    <row r="385" spans="1:9" ht="25.5">
      <c r="A385" s="611"/>
      <c r="B385" s="563"/>
      <c r="C385" s="560"/>
      <c r="D385" s="568"/>
      <c r="E385" s="568"/>
      <c r="F385" s="548"/>
      <c r="G385" s="548"/>
      <c r="H385" s="500">
        <v>-0.7</v>
      </c>
      <c r="I385" s="501" t="s">
        <v>1862</v>
      </c>
    </row>
    <row r="386" spans="1:9" ht="12.75">
      <c r="A386" s="611"/>
      <c r="B386" s="563"/>
      <c r="C386" s="560"/>
      <c r="D386" s="568"/>
      <c r="E386" s="568"/>
      <c r="F386" s="548"/>
      <c r="G386" s="548"/>
      <c r="H386" s="500">
        <v>-4.7</v>
      </c>
      <c r="I386" s="501" t="s">
        <v>1863</v>
      </c>
    </row>
    <row r="387" spans="1:9" ht="12.75">
      <c r="A387" s="611"/>
      <c r="B387" s="563"/>
      <c r="C387" s="561"/>
      <c r="D387" s="558"/>
      <c r="E387" s="558"/>
      <c r="F387" s="549"/>
      <c r="G387" s="549"/>
      <c r="H387" s="500">
        <v>-21.5</v>
      </c>
      <c r="I387" s="501" t="s">
        <v>1864</v>
      </c>
    </row>
    <row r="388" spans="1:9" ht="38.25">
      <c r="A388" s="611"/>
      <c r="B388" s="563"/>
      <c r="C388" s="559" t="s">
        <v>60</v>
      </c>
      <c r="D388" s="557">
        <v>573.6</v>
      </c>
      <c r="E388" s="557">
        <v>0</v>
      </c>
      <c r="F388" s="557">
        <f t="shared" si="36"/>
        <v>0</v>
      </c>
      <c r="G388" s="557">
        <f t="shared" si="37"/>
        <v>-573.6</v>
      </c>
      <c r="H388" s="503">
        <v>-173.6</v>
      </c>
      <c r="I388" s="504" t="s">
        <v>1865</v>
      </c>
    </row>
    <row r="389" spans="1:9" ht="12.75">
      <c r="A389" s="611"/>
      <c r="B389" s="563"/>
      <c r="C389" s="561"/>
      <c r="D389" s="558"/>
      <c r="E389" s="558"/>
      <c r="F389" s="558"/>
      <c r="G389" s="558"/>
      <c r="H389" s="505">
        <v>-400</v>
      </c>
      <c r="I389" s="506" t="s">
        <v>1866</v>
      </c>
    </row>
    <row r="390" spans="1:9" ht="25.5">
      <c r="A390" s="611"/>
      <c r="B390" s="563"/>
      <c r="C390" s="39" t="s">
        <v>327</v>
      </c>
      <c r="D390" s="20">
        <v>1480</v>
      </c>
      <c r="E390" s="20">
        <v>1450.2</v>
      </c>
      <c r="F390" s="20">
        <f t="shared" si="36"/>
        <v>97.986486486486484</v>
      </c>
      <c r="G390" s="8">
        <f t="shared" si="37"/>
        <v>-29.799999999999955</v>
      </c>
      <c r="H390" s="507">
        <v>-29.8</v>
      </c>
      <c r="I390" s="508" t="s">
        <v>1867</v>
      </c>
    </row>
    <row r="391" spans="1:9" ht="12.75">
      <c r="A391" s="611"/>
      <c r="B391" s="563"/>
      <c r="C391" s="39" t="s">
        <v>30</v>
      </c>
      <c r="D391" s="17">
        <v>5174</v>
      </c>
      <c r="E391" s="17">
        <v>3478.2</v>
      </c>
      <c r="F391" s="8">
        <f t="shared" si="36"/>
        <v>67.224584460765357</v>
      </c>
      <c r="G391" s="8">
        <f t="shared" si="37"/>
        <v>-1695.8000000000002</v>
      </c>
      <c r="H391" s="507">
        <v>-1695.8</v>
      </c>
      <c r="I391" s="508" t="s">
        <v>1866</v>
      </c>
    </row>
    <row r="392" spans="1:9" ht="12.75">
      <c r="A392" s="611"/>
      <c r="B392" s="563"/>
      <c r="C392" s="39" t="s">
        <v>332</v>
      </c>
      <c r="D392" s="8">
        <v>359</v>
      </c>
      <c r="E392" s="8">
        <v>259.7</v>
      </c>
      <c r="F392" s="8">
        <f t="shared" ref="F392:F473" si="38">IF(ISBLANK(E392),"",+E392/D392*100)</f>
        <v>72.33983286908078</v>
      </c>
      <c r="G392" s="8">
        <f t="shared" si="37"/>
        <v>-99.300000000000011</v>
      </c>
      <c r="H392" s="507">
        <v>-99.3</v>
      </c>
      <c r="I392" s="508" t="s">
        <v>1868</v>
      </c>
    </row>
    <row r="393" spans="1:9" ht="12.75">
      <c r="A393" s="611"/>
      <c r="B393" s="563"/>
      <c r="C393" s="559" t="s">
        <v>54</v>
      </c>
      <c r="D393" s="547">
        <v>69912</v>
      </c>
      <c r="E393" s="547">
        <v>31422.1</v>
      </c>
      <c r="F393" s="547">
        <f t="shared" si="38"/>
        <v>44.945216844032501</v>
      </c>
      <c r="G393" s="547">
        <f t="shared" si="37"/>
        <v>-38489.9</v>
      </c>
      <c r="H393" s="503">
        <v>-9500</v>
      </c>
      <c r="I393" s="504" t="s">
        <v>1869</v>
      </c>
    </row>
    <row r="394" spans="1:9" ht="12.75">
      <c r="A394" s="611"/>
      <c r="B394" s="563"/>
      <c r="C394" s="561"/>
      <c r="D394" s="549"/>
      <c r="E394" s="549"/>
      <c r="F394" s="549"/>
      <c r="G394" s="549"/>
      <c r="H394" s="505">
        <v>-28989.9</v>
      </c>
      <c r="I394" s="506" t="s">
        <v>1866</v>
      </c>
    </row>
    <row r="395" spans="1:9" ht="12.75">
      <c r="A395" s="611"/>
      <c r="B395" s="563"/>
      <c r="C395" s="39" t="s">
        <v>755</v>
      </c>
      <c r="D395" s="8">
        <v>2036</v>
      </c>
      <c r="E395" s="8">
        <v>1471.4</v>
      </c>
      <c r="F395" s="8">
        <f t="shared" si="38"/>
        <v>72.26915520628684</v>
      </c>
      <c r="G395" s="8">
        <f t="shared" si="37"/>
        <v>-564.59999999999991</v>
      </c>
      <c r="H395" s="507">
        <v>-564.6</v>
      </c>
      <c r="I395" s="508" t="s">
        <v>1868</v>
      </c>
    </row>
    <row r="396" spans="1:9" ht="38.25">
      <c r="A396" s="611"/>
      <c r="B396" s="563"/>
      <c r="C396" s="39" t="s">
        <v>738</v>
      </c>
      <c r="D396" s="8">
        <v>826.4</v>
      </c>
      <c r="E396" s="8">
        <v>94.5</v>
      </c>
      <c r="F396" s="8">
        <f t="shared" si="38"/>
        <v>11.435140367860601</v>
      </c>
      <c r="G396" s="8">
        <f t="shared" si="37"/>
        <v>-731.9</v>
      </c>
      <c r="H396" s="507">
        <v>-731.9</v>
      </c>
      <c r="I396" s="508" t="s">
        <v>1865</v>
      </c>
    </row>
    <row r="397" spans="1:9" ht="12.75">
      <c r="A397" s="611"/>
      <c r="B397" s="563"/>
      <c r="C397" s="559" t="s">
        <v>10</v>
      </c>
      <c r="D397" s="613">
        <v>20178.900000000001</v>
      </c>
      <c r="E397" s="613">
        <v>12386.3</v>
      </c>
      <c r="F397" s="613">
        <f>IF(ISBLANK(E397),"",+E397/D397*100)</f>
        <v>61.382434126736342</v>
      </c>
      <c r="G397" s="613">
        <f>+E397-D397</f>
        <v>-7792.6000000000022</v>
      </c>
      <c r="H397" s="503">
        <v>-4.9000000000000004</v>
      </c>
      <c r="I397" s="504" t="s">
        <v>1870</v>
      </c>
    </row>
    <row r="398" spans="1:9" ht="12.75">
      <c r="A398" s="611"/>
      <c r="B398" s="563"/>
      <c r="C398" s="560"/>
      <c r="D398" s="614"/>
      <c r="E398" s="614"/>
      <c r="F398" s="614"/>
      <c r="G398" s="614"/>
      <c r="H398" s="500">
        <v>-0.7</v>
      </c>
      <c r="I398" s="501" t="s">
        <v>1871</v>
      </c>
    </row>
    <row r="399" spans="1:9" ht="12.75">
      <c r="A399" s="611"/>
      <c r="B399" s="563"/>
      <c r="C399" s="560"/>
      <c r="D399" s="614"/>
      <c r="E399" s="614"/>
      <c r="F399" s="614"/>
      <c r="G399" s="614"/>
      <c r="H399" s="500">
        <v>-0.1</v>
      </c>
      <c r="I399" s="501" t="s">
        <v>1872</v>
      </c>
    </row>
    <row r="400" spans="1:9" ht="12.75">
      <c r="A400" s="611"/>
      <c r="B400" s="563"/>
      <c r="C400" s="560"/>
      <c r="D400" s="614"/>
      <c r="E400" s="614"/>
      <c r="F400" s="614"/>
      <c r="G400" s="614"/>
      <c r="H400" s="500">
        <v>-0.3</v>
      </c>
      <c r="I400" s="501" t="s">
        <v>1873</v>
      </c>
    </row>
    <row r="401" spans="1:9" ht="12.75">
      <c r="A401" s="611"/>
      <c r="B401" s="563"/>
      <c r="C401" s="560"/>
      <c r="D401" s="614"/>
      <c r="E401" s="614"/>
      <c r="F401" s="614"/>
      <c r="G401" s="614"/>
      <c r="H401" s="500">
        <v>-7.2</v>
      </c>
      <c r="I401" s="501" t="s">
        <v>1874</v>
      </c>
    </row>
    <row r="402" spans="1:9" ht="51">
      <c r="A402" s="611"/>
      <c r="B402" s="563"/>
      <c r="C402" s="560"/>
      <c r="D402" s="614"/>
      <c r="E402" s="614"/>
      <c r="F402" s="614"/>
      <c r="G402" s="614"/>
      <c r="H402" s="500">
        <v>-62.5</v>
      </c>
      <c r="I402" s="501" t="s">
        <v>1875</v>
      </c>
    </row>
    <row r="403" spans="1:9" ht="38.25">
      <c r="A403" s="611"/>
      <c r="B403" s="563"/>
      <c r="C403" s="560"/>
      <c r="D403" s="614"/>
      <c r="E403" s="614"/>
      <c r="F403" s="614"/>
      <c r="G403" s="614"/>
      <c r="H403" s="500">
        <v>-32.4</v>
      </c>
      <c r="I403" s="501" t="s">
        <v>1876</v>
      </c>
    </row>
    <row r="404" spans="1:9" ht="25.5">
      <c r="A404" s="611"/>
      <c r="B404" s="563"/>
      <c r="C404" s="560"/>
      <c r="D404" s="614"/>
      <c r="E404" s="614"/>
      <c r="F404" s="614"/>
      <c r="G404" s="614"/>
      <c r="H404" s="500">
        <v>-0.4</v>
      </c>
      <c r="I404" s="501" t="s">
        <v>1877</v>
      </c>
    </row>
    <row r="405" spans="1:9" ht="12.75">
      <c r="A405" s="611"/>
      <c r="B405" s="563"/>
      <c r="C405" s="560"/>
      <c r="D405" s="614"/>
      <c r="E405" s="614"/>
      <c r="F405" s="614"/>
      <c r="G405" s="614"/>
      <c r="H405" s="500">
        <v>-12.2</v>
      </c>
      <c r="I405" s="501" t="s">
        <v>1106</v>
      </c>
    </row>
    <row r="406" spans="1:9" ht="12.75">
      <c r="A406" s="611"/>
      <c r="B406" s="563"/>
      <c r="C406" s="560"/>
      <c r="D406" s="614"/>
      <c r="E406" s="614"/>
      <c r="F406" s="614"/>
      <c r="G406" s="614"/>
      <c r="H406" s="500">
        <v>-25.8</v>
      </c>
      <c r="I406" s="501" t="s">
        <v>1130</v>
      </c>
    </row>
    <row r="407" spans="1:9" ht="12.75" customHeight="1">
      <c r="A407" s="611"/>
      <c r="B407" s="563"/>
      <c r="C407" s="560"/>
      <c r="D407" s="614"/>
      <c r="E407" s="614"/>
      <c r="F407" s="614"/>
      <c r="G407" s="614"/>
      <c r="H407" s="500">
        <v>-26.6</v>
      </c>
      <c r="I407" s="501" t="s">
        <v>1878</v>
      </c>
    </row>
    <row r="408" spans="1:9" ht="12.75">
      <c r="A408" s="611"/>
      <c r="B408" s="563"/>
      <c r="C408" s="560"/>
      <c r="D408" s="614"/>
      <c r="E408" s="614"/>
      <c r="F408" s="614"/>
      <c r="G408" s="614"/>
      <c r="H408" s="500">
        <v>-3.5</v>
      </c>
      <c r="I408" s="501" t="s">
        <v>1879</v>
      </c>
    </row>
    <row r="409" spans="1:9" ht="12.75">
      <c r="A409" s="611"/>
      <c r="B409" s="563"/>
      <c r="C409" s="560"/>
      <c r="D409" s="614"/>
      <c r="E409" s="614"/>
      <c r="F409" s="614"/>
      <c r="G409" s="614"/>
      <c r="H409" s="500">
        <v>-1.8</v>
      </c>
      <c r="I409" s="501" t="s">
        <v>1880</v>
      </c>
    </row>
    <row r="410" spans="1:9" ht="12.75" customHeight="1">
      <c r="A410" s="611"/>
      <c r="B410" s="563"/>
      <c r="C410" s="560"/>
      <c r="D410" s="614"/>
      <c r="E410" s="614"/>
      <c r="F410" s="614"/>
      <c r="G410" s="614"/>
      <c r="H410" s="500">
        <v>-1</v>
      </c>
      <c r="I410" s="501" t="s">
        <v>1881</v>
      </c>
    </row>
    <row r="411" spans="1:9" ht="12.75" customHeight="1">
      <c r="A411" s="611"/>
      <c r="B411" s="563"/>
      <c r="C411" s="560"/>
      <c r="D411" s="614"/>
      <c r="E411" s="614"/>
      <c r="F411" s="614"/>
      <c r="G411" s="614"/>
      <c r="H411" s="500">
        <v>-1.6</v>
      </c>
      <c r="I411" s="501" t="s">
        <v>1881</v>
      </c>
    </row>
    <row r="412" spans="1:9" ht="25.5" customHeight="1">
      <c r="A412" s="611"/>
      <c r="B412" s="563"/>
      <c r="C412" s="560"/>
      <c r="D412" s="614"/>
      <c r="E412" s="614"/>
      <c r="F412" s="614"/>
      <c r="G412" s="614"/>
      <c r="H412" s="500">
        <v>-4.9000000000000004</v>
      </c>
      <c r="I412" s="501" t="s">
        <v>1882</v>
      </c>
    </row>
    <row r="413" spans="1:9" ht="12.75">
      <c r="A413" s="611"/>
      <c r="B413" s="563"/>
      <c r="C413" s="560"/>
      <c r="D413" s="614"/>
      <c r="E413" s="614"/>
      <c r="F413" s="614"/>
      <c r="G413" s="614"/>
      <c r="H413" s="500">
        <v>-4</v>
      </c>
      <c r="I413" s="501" t="s">
        <v>1115</v>
      </c>
    </row>
    <row r="414" spans="1:9" ht="12.75">
      <c r="A414" s="611"/>
      <c r="B414" s="563"/>
      <c r="C414" s="560"/>
      <c r="D414" s="614"/>
      <c r="E414" s="614"/>
      <c r="F414" s="614"/>
      <c r="G414" s="614"/>
      <c r="H414" s="500">
        <v>-13.6</v>
      </c>
      <c r="I414" s="501" t="s">
        <v>1883</v>
      </c>
    </row>
    <row r="415" spans="1:9" ht="25.5">
      <c r="A415" s="611"/>
      <c r="B415" s="563"/>
      <c r="C415" s="560"/>
      <c r="D415" s="614"/>
      <c r="E415" s="614"/>
      <c r="F415" s="614"/>
      <c r="G415" s="614"/>
      <c r="H415" s="500">
        <v>-98.6</v>
      </c>
      <c r="I415" s="501" t="s">
        <v>1884</v>
      </c>
    </row>
    <row r="416" spans="1:9" ht="25.5">
      <c r="A416" s="611"/>
      <c r="B416" s="563"/>
      <c r="C416" s="560"/>
      <c r="D416" s="614"/>
      <c r="E416" s="614"/>
      <c r="F416" s="614"/>
      <c r="G416" s="614"/>
      <c r="H416" s="500">
        <v>-0.4</v>
      </c>
      <c r="I416" s="501" t="s">
        <v>1885</v>
      </c>
    </row>
    <row r="417" spans="1:9" ht="25.5" customHeight="1">
      <c r="A417" s="611"/>
      <c r="B417" s="563"/>
      <c r="C417" s="560"/>
      <c r="D417" s="614"/>
      <c r="E417" s="614"/>
      <c r="F417" s="614"/>
      <c r="G417" s="614"/>
      <c r="H417" s="500">
        <v>-50.7</v>
      </c>
      <c r="I417" s="501" t="s">
        <v>1886</v>
      </c>
    </row>
    <row r="418" spans="1:9" ht="25.5">
      <c r="A418" s="611"/>
      <c r="B418" s="563"/>
      <c r="C418" s="560"/>
      <c r="D418" s="614"/>
      <c r="E418" s="614"/>
      <c r="F418" s="614"/>
      <c r="G418" s="614"/>
      <c r="H418" s="500">
        <v>-91.5</v>
      </c>
      <c r="I418" s="501" t="s">
        <v>1887</v>
      </c>
    </row>
    <row r="419" spans="1:9" ht="12.75">
      <c r="A419" s="611"/>
      <c r="B419" s="563"/>
      <c r="C419" s="560"/>
      <c r="D419" s="614"/>
      <c r="E419" s="614"/>
      <c r="F419" s="614"/>
      <c r="G419" s="614"/>
      <c r="H419" s="500">
        <v>-29.8</v>
      </c>
      <c r="I419" s="501" t="s">
        <v>1888</v>
      </c>
    </row>
    <row r="420" spans="1:9" ht="12.75">
      <c r="A420" s="611"/>
      <c r="B420" s="563"/>
      <c r="C420" s="560"/>
      <c r="D420" s="614"/>
      <c r="E420" s="614"/>
      <c r="F420" s="614"/>
      <c r="G420" s="614"/>
      <c r="H420" s="500">
        <v>-1.3</v>
      </c>
      <c r="I420" s="501" t="s">
        <v>1889</v>
      </c>
    </row>
    <row r="421" spans="1:9" ht="12.75">
      <c r="A421" s="611"/>
      <c r="B421" s="563"/>
      <c r="C421" s="560"/>
      <c r="D421" s="614"/>
      <c r="E421" s="614"/>
      <c r="F421" s="614"/>
      <c r="G421" s="614"/>
      <c r="H421" s="500">
        <v>-39.299999999999997</v>
      </c>
      <c r="I421" s="501" t="s">
        <v>1890</v>
      </c>
    </row>
    <row r="422" spans="1:9" ht="12.75">
      <c r="A422" s="611"/>
      <c r="B422" s="563"/>
      <c r="C422" s="560"/>
      <c r="D422" s="614"/>
      <c r="E422" s="614"/>
      <c r="F422" s="614"/>
      <c r="G422" s="614"/>
      <c r="H422" s="500">
        <v>-1.1000000000000001</v>
      </c>
      <c r="I422" s="501" t="s">
        <v>1891</v>
      </c>
    </row>
    <row r="423" spans="1:9" ht="12.75">
      <c r="A423" s="611"/>
      <c r="B423" s="563"/>
      <c r="C423" s="560"/>
      <c r="D423" s="614"/>
      <c r="E423" s="614"/>
      <c r="F423" s="614"/>
      <c r="G423" s="614"/>
      <c r="H423" s="500">
        <v>-0.1</v>
      </c>
      <c r="I423" s="501" t="s">
        <v>1125</v>
      </c>
    </row>
    <row r="424" spans="1:9" ht="12.75">
      <c r="A424" s="611"/>
      <c r="B424" s="563"/>
      <c r="C424" s="560"/>
      <c r="D424" s="614"/>
      <c r="E424" s="614"/>
      <c r="F424" s="614"/>
      <c r="G424" s="614"/>
      <c r="H424" s="500">
        <v>-2.1</v>
      </c>
      <c r="I424" s="501" t="s">
        <v>1892</v>
      </c>
    </row>
    <row r="425" spans="1:9" ht="12.75">
      <c r="A425" s="611"/>
      <c r="B425" s="563"/>
      <c r="C425" s="560"/>
      <c r="D425" s="614"/>
      <c r="E425" s="614"/>
      <c r="F425" s="614"/>
      <c r="G425" s="614"/>
      <c r="H425" s="500">
        <v>-9.6</v>
      </c>
      <c r="I425" s="501" t="s">
        <v>1893</v>
      </c>
    </row>
    <row r="426" spans="1:9" ht="12.75">
      <c r="A426" s="611"/>
      <c r="B426" s="563"/>
      <c r="C426" s="560"/>
      <c r="D426" s="614"/>
      <c r="E426" s="614"/>
      <c r="F426" s="614"/>
      <c r="G426" s="614"/>
      <c r="H426" s="500">
        <v>-19.3</v>
      </c>
      <c r="I426" s="501" t="s">
        <v>1894</v>
      </c>
    </row>
    <row r="427" spans="1:9" ht="12.75">
      <c r="A427" s="611"/>
      <c r="B427" s="563"/>
      <c r="C427" s="560"/>
      <c r="D427" s="614"/>
      <c r="E427" s="614"/>
      <c r="F427" s="614"/>
      <c r="G427" s="614"/>
      <c r="H427" s="500">
        <v>-48.6</v>
      </c>
      <c r="I427" s="501" t="s">
        <v>1895</v>
      </c>
    </row>
    <row r="428" spans="1:9" ht="12.75">
      <c r="A428" s="611"/>
      <c r="B428" s="563"/>
      <c r="C428" s="560"/>
      <c r="D428" s="614"/>
      <c r="E428" s="614"/>
      <c r="F428" s="614"/>
      <c r="G428" s="614"/>
      <c r="H428" s="500">
        <v>-1.4</v>
      </c>
      <c r="I428" s="501" t="s">
        <v>1896</v>
      </c>
    </row>
    <row r="429" spans="1:9" ht="12.75" customHeight="1">
      <c r="A429" s="611"/>
      <c r="B429" s="563"/>
      <c r="C429" s="560"/>
      <c r="D429" s="614"/>
      <c r="E429" s="614"/>
      <c r="F429" s="614"/>
      <c r="G429" s="614"/>
      <c r="H429" s="500">
        <v>-3.7</v>
      </c>
      <c r="I429" s="501" t="s">
        <v>1897</v>
      </c>
    </row>
    <row r="430" spans="1:9" ht="12.75">
      <c r="A430" s="611"/>
      <c r="B430" s="563"/>
      <c r="C430" s="560"/>
      <c r="D430" s="614"/>
      <c r="E430" s="614"/>
      <c r="F430" s="614"/>
      <c r="G430" s="614"/>
      <c r="H430" s="500">
        <v>-10.199999999999999</v>
      </c>
      <c r="I430" s="501" t="s">
        <v>1898</v>
      </c>
    </row>
    <row r="431" spans="1:9" ht="12.75">
      <c r="A431" s="611"/>
      <c r="B431" s="563"/>
      <c r="C431" s="560"/>
      <c r="D431" s="614"/>
      <c r="E431" s="614"/>
      <c r="F431" s="614"/>
      <c r="G431" s="614"/>
      <c r="H431" s="500">
        <v>-10.7</v>
      </c>
      <c r="I431" s="501" t="s">
        <v>1899</v>
      </c>
    </row>
    <row r="432" spans="1:9" ht="12.75">
      <c r="A432" s="611"/>
      <c r="B432" s="563"/>
      <c r="C432" s="560"/>
      <c r="D432" s="614"/>
      <c r="E432" s="614"/>
      <c r="F432" s="614"/>
      <c r="G432" s="614"/>
      <c r="H432" s="500">
        <v>-15</v>
      </c>
      <c r="I432" s="501" t="s">
        <v>1900</v>
      </c>
    </row>
    <row r="433" spans="1:9" ht="12.75">
      <c r="A433" s="611"/>
      <c r="B433" s="563"/>
      <c r="C433" s="560"/>
      <c r="D433" s="614"/>
      <c r="E433" s="614"/>
      <c r="F433" s="614"/>
      <c r="G433" s="614"/>
      <c r="H433" s="500">
        <v>-12.8</v>
      </c>
      <c r="I433" s="501" t="s">
        <v>1901</v>
      </c>
    </row>
    <row r="434" spans="1:9" ht="12.75">
      <c r="A434" s="611"/>
      <c r="B434" s="563"/>
      <c r="C434" s="560"/>
      <c r="D434" s="614"/>
      <c r="E434" s="614"/>
      <c r="F434" s="614"/>
      <c r="G434" s="614"/>
      <c r="H434" s="500">
        <v>-15.5</v>
      </c>
      <c r="I434" s="501" t="s">
        <v>1902</v>
      </c>
    </row>
    <row r="435" spans="1:9" ht="51" customHeight="1">
      <c r="A435" s="611"/>
      <c r="B435" s="563"/>
      <c r="C435" s="560"/>
      <c r="D435" s="614"/>
      <c r="E435" s="614"/>
      <c r="F435" s="614"/>
      <c r="G435" s="614"/>
      <c r="H435" s="500">
        <v>-112.2</v>
      </c>
      <c r="I435" s="501" t="s">
        <v>1112</v>
      </c>
    </row>
    <row r="436" spans="1:9" ht="12.75">
      <c r="A436" s="611"/>
      <c r="B436" s="563"/>
      <c r="C436" s="560"/>
      <c r="D436" s="614"/>
      <c r="E436" s="614"/>
      <c r="F436" s="614"/>
      <c r="G436" s="614"/>
      <c r="H436" s="500">
        <v>-6.5</v>
      </c>
      <c r="I436" s="501" t="s">
        <v>1903</v>
      </c>
    </row>
    <row r="437" spans="1:9" ht="38.25">
      <c r="A437" s="611"/>
      <c r="B437" s="563"/>
      <c r="C437" s="560"/>
      <c r="D437" s="614"/>
      <c r="E437" s="614"/>
      <c r="F437" s="614"/>
      <c r="G437" s="614"/>
      <c r="H437" s="500">
        <v>-2.9</v>
      </c>
      <c r="I437" s="501" t="s">
        <v>1904</v>
      </c>
    </row>
    <row r="438" spans="1:9" ht="25.5">
      <c r="A438" s="611"/>
      <c r="B438" s="563"/>
      <c r="C438" s="560"/>
      <c r="D438" s="614"/>
      <c r="E438" s="614"/>
      <c r="F438" s="614"/>
      <c r="G438" s="614"/>
      <c r="H438" s="500">
        <v>-263.3</v>
      </c>
      <c r="I438" s="501" t="s">
        <v>1905</v>
      </c>
    </row>
    <row r="439" spans="1:9" ht="63.75">
      <c r="A439" s="611"/>
      <c r="B439" s="563"/>
      <c r="C439" s="560"/>
      <c r="D439" s="614"/>
      <c r="E439" s="614"/>
      <c r="F439" s="614"/>
      <c r="G439" s="614"/>
      <c r="H439" s="500">
        <v>-941.7</v>
      </c>
      <c r="I439" s="501" t="s">
        <v>1906</v>
      </c>
    </row>
    <row r="440" spans="1:9" ht="38.25" customHeight="1">
      <c r="A440" s="611"/>
      <c r="B440" s="563"/>
      <c r="C440" s="560"/>
      <c r="D440" s="614"/>
      <c r="E440" s="614"/>
      <c r="F440" s="614"/>
      <c r="G440" s="614"/>
      <c r="H440" s="500">
        <v>-155.30000000000001</v>
      </c>
      <c r="I440" s="501" t="s">
        <v>1907</v>
      </c>
    </row>
    <row r="441" spans="1:9" ht="51">
      <c r="A441" s="611"/>
      <c r="B441" s="563"/>
      <c r="C441" s="560"/>
      <c r="D441" s="614"/>
      <c r="E441" s="614"/>
      <c r="F441" s="614"/>
      <c r="G441" s="614"/>
      <c r="H441" s="500">
        <v>-3032</v>
      </c>
      <c r="I441" s="501" t="s">
        <v>1908</v>
      </c>
    </row>
    <row r="442" spans="1:9" ht="12.75">
      <c r="A442" s="611"/>
      <c r="B442" s="563"/>
      <c r="C442" s="560"/>
      <c r="D442" s="614"/>
      <c r="E442" s="614"/>
      <c r="F442" s="614"/>
      <c r="G442" s="614"/>
      <c r="H442" s="500">
        <v>-1.3</v>
      </c>
      <c r="I442" s="501" t="s">
        <v>1909</v>
      </c>
    </row>
    <row r="443" spans="1:9" ht="12.75">
      <c r="A443" s="611"/>
      <c r="B443" s="563"/>
      <c r="C443" s="560"/>
      <c r="D443" s="614"/>
      <c r="E443" s="614"/>
      <c r="F443" s="614"/>
      <c r="G443" s="614"/>
      <c r="H443" s="500">
        <v>-2.4</v>
      </c>
      <c r="I443" s="501" t="s">
        <v>2271</v>
      </c>
    </row>
    <row r="444" spans="1:9" ht="12.75">
      <c r="A444" s="611"/>
      <c r="B444" s="563"/>
      <c r="C444" s="560"/>
      <c r="D444" s="614"/>
      <c r="E444" s="614"/>
      <c r="F444" s="614"/>
      <c r="G444" s="614"/>
      <c r="H444" s="500">
        <v>-12.4</v>
      </c>
      <c r="I444" s="501" t="s">
        <v>1910</v>
      </c>
    </row>
    <row r="445" spans="1:9" ht="12.75" customHeight="1">
      <c r="A445" s="611"/>
      <c r="B445" s="563"/>
      <c r="C445" s="560"/>
      <c r="D445" s="614"/>
      <c r="E445" s="614"/>
      <c r="F445" s="614"/>
      <c r="G445" s="614"/>
      <c r="H445" s="500">
        <v>-41.1</v>
      </c>
      <c r="I445" s="501" t="s">
        <v>1911</v>
      </c>
    </row>
    <row r="446" spans="1:9" ht="12.75">
      <c r="A446" s="611"/>
      <c r="B446" s="563"/>
      <c r="C446" s="560"/>
      <c r="D446" s="614"/>
      <c r="E446" s="614"/>
      <c r="F446" s="614"/>
      <c r="G446" s="614"/>
      <c r="H446" s="500">
        <v>-3.5</v>
      </c>
      <c r="I446" s="501" t="s">
        <v>1912</v>
      </c>
    </row>
    <row r="447" spans="1:9" ht="12.75">
      <c r="A447" s="611"/>
      <c r="B447" s="563"/>
      <c r="C447" s="560"/>
      <c r="D447" s="614"/>
      <c r="E447" s="614"/>
      <c r="F447" s="614"/>
      <c r="G447" s="614"/>
      <c r="H447" s="500">
        <v>-0.5</v>
      </c>
      <c r="I447" s="501" t="s">
        <v>1913</v>
      </c>
    </row>
    <row r="448" spans="1:9" ht="12.75">
      <c r="A448" s="611"/>
      <c r="B448" s="563"/>
      <c r="C448" s="560"/>
      <c r="D448" s="614"/>
      <c r="E448" s="614"/>
      <c r="F448" s="614"/>
      <c r="G448" s="614"/>
      <c r="H448" s="500">
        <v>-119.6</v>
      </c>
      <c r="I448" s="501" t="s">
        <v>1914</v>
      </c>
    </row>
    <row r="449" spans="1:9" ht="12.75">
      <c r="A449" s="611"/>
      <c r="B449" s="563"/>
      <c r="C449" s="560"/>
      <c r="D449" s="614"/>
      <c r="E449" s="614"/>
      <c r="F449" s="614"/>
      <c r="G449" s="614"/>
      <c r="H449" s="500">
        <v>-13</v>
      </c>
      <c r="I449" s="501" t="s">
        <v>1915</v>
      </c>
    </row>
    <row r="450" spans="1:9" ht="12.75">
      <c r="A450" s="611"/>
      <c r="B450" s="563"/>
      <c r="C450" s="560"/>
      <c r="D450" s="614"/>
      <c r="E450" s="614"/>
      <c r="F450" s="614"/>
      <c r="G450" s="614"/>
      <c r="H450" s="500">
        <v>-12.8</v>
      </c>
      <c r="I450" s="501" t="s">
        <v>1916</v>
      </c>
    </row>
    <row r="451" spans="1:9" ht="12.75">
      <c r="A451" s="611"/>
      <c r="B451" s="563"/>
      <c r="C451" s="560"/>
      <c r="D451" s="614"/>
      <c r="E451" s="614"/>
      <c r="F451" s="614"/>
      <c r="G451" s="614"/>
      <c r="H451" s="500">
        <v>-66.8</v>
      </c>
      <c r="I451" s="501" t="s">
        <v>1035</v>
      </c>
    </row>
    <row r="452" spans="1:9" ht="12.75">
      <c r="A452" s="611"/>
      <c r="B452" s="563"/>
      <c r="C452" s="560"/>
      <c r="D452" s="614"/>
      <c r="E452" s="614"/>
      <c r="F452" s="614"/>
      <c r="G452" s="614"/>
      <c r="H452" s="500">
        <v>-64.400000000000006</v>
      </c>
      <c r="I452" s="501" t="s">
        <v>1917</v>
      </c>
    </row>
    <row r="453" spans="1:9" ht="12.75">
      <c r="A453" s="611"/>
      <c r="B453" s="563"/>
      <c r="C453" s="560"/>
      <c r="D453" s="614"/>
      <c r="E453" s="614"/>
      <c r="F453" s="614"/>
      <c r="G453" s="614"/>
      <c r="H453" s="500">
        <v>-6.6</v>
      </c>
      <c r="I453" s="501" t="s">
        <v>1918</v>
      </c>
    </row>
    <row r="454" spans="1:9" ht="25.5">
      <c r="A454" s="611"/>
      <c r="B454" s="563"/>
      <c r="C454" s="560"/>
      <c r="D454" s="614"/>
      <c r="E454" s="614"/>
      <c r="F454" s="614"/>
      <c r="G454" s="614"/>
      <c r="H454" s="500">
        <v>-66.5</v>
      </c>
      <c r="I454" s="501" t="s">
        <v>1919</v>
      </c>
    </row>
    <row r="455" spans="1:9" ht="13.5" customHeight="1">
      <c r="A455" s="611"/>
      <c r="B455" s="563"/>
      <c r="C455" s="560"/>
      <c r="D455" s="614"/>
      <c r="E455" s="614"/>
      <c r="F455" s="614"/>
      <c r="G455" s="614"/>
      <c r="H455" s="500">
        <v>-3.3</v>
      </c>
      <c r="I455" s="501" t="s">
        <v>1920</v>
      </c>
    </row>
    <row r="456" spans="1:9" ht="13.5" customHeight="1">
      <c r="A456" s="611"/>
      <c r="B456" s="563"/>
      <c r="C456" s="560"/>
      <c r="D456" s="614"/>
      <c r="E456" s="614"/>
      <c r="F456" s="614"/>
      <c r="G456" s="614"/>
      <c r="H456" s="500">
        <v>-0.1</v>
      </c>
      <c r="I456" s="501" t="s">
        <v>1921</v>
      </c>
    </row>
    <row r="457" spans="1:9" ht="13.5" customHeight="1">
      <c r="A457" s="611"/>
      <c r="B457" s="563"/>
      <c r="C457" s="560"/>
      <c r="D457" s="614"/>
      <c r="E457" s="614"/>
      <c r="F457" s="614"/>
      <c r="G457" s="614"/>
      <c r="H457" s="500">
        <v>-83.1</v>
      </c>
      <c r="I457" s="501" t="s">
        <v>1922</v>
      </c>
    </row>
    <row r="458" spans="1:9" ht="13.5" customHeight="1">
      <c r="A458" s="611"/>
      <c r="B458" s="563"/>
      <c r="C458" s="560"/>
      <c r="D458" s="614"/>
      <c r="E458" s="614"/>
      <c r="F458" s="614"/>
      <c r="G458" s="614"/>
      <c r="H458" s="500">
        <v>-2.1</v>
      </c>
      <c r="I458" s="501" t="s">
        <v>1923</v>
      </c>
    </row>
    <row r="459" spans="1:9" ht="25.5">
      <c r="A459" s="611"/>
      <c r="B459" s="563"/>
      <c r="C459" s="560"/>
      <c r="D459" s="614"/>
      <c r="E459" s="614"/>
      <c r="F459" s="614"/>
      <c r="G459" s="614"/>
      <c r="H459" s="500">
        <v>-193.8</v>
      </c>
      <c r="I459" s="501" t="s">
        <v>1924</v>
      </c>
    </row>
    <row r="460" spans="1:9" ht="12.75">
      <c r="A460" s="611"/>
      <c r="B460" s="563"/>
      <c r="C460" s="560"/>
      <c r="D460" s="614"/>
      <c r="E460" s="614"/>
      <c r="F460" s="614"/>
      <c r="G460" s="614"/>
      <c r="H460" s="500">
        <v>-46.6</v>
      </c>
      <c r="I460" s="501" t="s">
        <v>1925</v>
      </c>
    </row>
    <row r="461" spans="1:9" ht="39" customHeight="1">
      <c r="A461" s="611"/>
      <c r="B461" s="563"/>
      <c r="C461" s="560"/>
      <c r="D461" s="614"/>
      <c r="E461" s="614"/>
      <c r="F461" s="614"/>
      <c r="G461" s="614"/>
      <c r="H461" s="500">
        <v>-1729.5</v>
      </c>
      <c r="I461" s="501" t="s">
        <v>1926</v>
      </c>
    </row>
    <row r="462" spans="1:9" ht="12.75">
      <c r="A462" s="611"/>
      <c r="B462" s="563"/>
      <c r="C462" s="560"/>
      <c r="D462" s="614"/>
      <c r="E462" s="614"/>
      <c r="F462" s="614"/>
      <c r="G462" s="614"/>
      <c r="H462" s="500">
        <v>-68</v>
      </c>
      <c r="I462" s="501" t="s">
        <v>1927</v>
      </c>
    </row>
    <row r="463" spans="1:9" ht="12.75">
      <c r="A463" s="611"/>
      <c r="B463" s="563"/>
      <c r="C463" s="560"/>
      <c r="D463" s="614"/>
      <c r="E463" s="614"/>
      <c r="F463" s="614"/>
      <c r="G463" s="614"/>
      <c r="H463" s="500">
        <v>-10</v>
      </c>
      <c r="I463" s="501" t="s">
        <v>1928</v>
      </c>
    </row>
    <row r="464" spans="1:9" ht="25.5">
      <c r="A464" s="611"/>
      <c r="B464" s="563"/>
      <c r="C464" s="560"/>
      <c r="D464" s="614"/>
      <c r="E464" s="614"/>
      <c r="F464" s="614"/>
      <c r="G464" s="614"/>
      <c r="H464" s="500">
        <v>-13.2</v>
      </c>
      <c r="I464" s="501" t="s">
        <v>1929</v>
      </c>
    </row>
    <row r="465" spans="1:9" ht="15.75" customHeight="1">
      <c r="A465" s="611"/>
      <c r="B465" s="563"/>
      <c r="C465" s="560"/>
      <c r="D465" s="614"/>
      <c r="E465" s="614"/>
      <c r="F465" s="614"/>
      <c r="G465" s="614"/>
      <c r="H465" s="500">
        <v>-36.799999999999997</v>
      </c>
      <c r="I465" s="501" t="s">
        <v>1930</v>
      </c>
    </row>
    <row r="466" spans="1:9" ht="12.75">
      <c r="A466" s="611"/>
      <c r="B466" s="563"/>
      <c r="C466" s="560"/>
      <c r="D466" s="614"/>
      <c r="E466" s="614"/>
      <c r="F466" s="614"/>
      <c r="G466" s="614"/>
      <c r="H466" s="500">
        <v>-11.2</v>
      </c>
      <c r="I466" s="501" t="s">
        <v>1931</v>
      </c>
    </row>
    <row r="467" spans="1:9" ht="14.25" customHeight="1">
      <c r="A467" s="611"/>
      <c r="B467" s="563"/>
      <c r="C467" s="561"/>
      <c r="D467" s="615"/>
      <c r="E467" s="615"/>
      <c r="F467" s="615"/>
      <c r="G467" s="615"/>
      <c r="H467" s="505">
        <v>-4.9000000000000004</v>
      </c>
      <c r="I467" s="506" t="s">
        <v>1932</v>
      </c>
    </row>
    <row r="468" spans="1:9" ht="12.75">
      <c r="A468" s="611"/>
      <c r="B468" s="563"/>
      <c r="C468" s="559" t="s">
        <v>378</v>
      </c>
      <c r="D468" s="616">
        <v>879.5</v>
      </c>
      <c r="E468" s="616">
        <v>484.7</v>
      </c>
      <c r="F468" s="619">
        <f t="shared" si="38"/>
        <v>55.11085844229676</v>
      </c>
      <c r="G468" s="619">
        <f t="shared" si="37"/>
        <v>-394.8</v>
      </c>
      <c r="H468" s="503">
        <v>-63.8</v>
      </c>
      <c r="I468" s="504" t="s">
        <v>1933</v>
      </c>
    </row>
    <row r="469" spans="1:9" ht="12.75">
      <c r="A469" s="611"/>
      <c r="B469" s="563"/>
      <c r="C469" s="560"/>
      <c r="D469" s="617"/>
      <c r="E469" s="617"/>
      <c r="F469" s="620"/>
      <c r="G469" s="620"/>
      <c r="H469" s="500">
        <v>-25.4</v>
      </c>
      <c r="I469" s="501" t="s">
        <v>1849</v>
      </c>
    </row>
    <row r="470" spans="1:9" ht="12.75" customHeight="1">
      <c r="A470" s="611"/>
      <c r="B470" s="563"/>
      <c r="C470" s="560"/>
      <c r="D470" s="617"/>
      <c r="E470" s="617"/>
      <c r="F470" s="620"/>
      <c r="G470" s="620"/>
      <c r="H470" s="500">
        <v>-4.5</v>
      </c>
      <c r="I470" s="501" t="s">
        <v>1934</v>
      </c>
    </row>
    <row r="471" spans="1:9" ht="12.75">
      <c r="A471" s="611"/>
      <c r="B471" s="563"/>
      <c r="C471" s="560"/>
      <c r="D471" s="617"/>
      <c r="E471" s="617"/>
      <c r="F471" s="620"/>
      <c r="G471" s="620"/>
      <c r="H471" s="500">
        <v>-245.9</v>
      </c>
      <c r="I471" s="501" t="s">
        <v>1935</v>
      </c>
    </row>
    <row r="472" spans="1:9" ht="12.75">
      <c r="A472" s="611"/>
      <c r="B472" s="563"/>
      <c r="C472" s="561"/>
      <c r="D472" s="618"/>
      <c r="E472" s="618"/>
      <c r="F472" s="621"/>
      <c r="G472" s="621"/>
      <c r="H472" s="505">
        <v>-55.2</v>
      </c>
      <c r="I472" s="506" t="s">
        <v>1936</v>
      </c>
    </row>
    <row r="473" spans="1:9" ht="12.75">
      <c r="A473" s="611"/>
      <c r="B473" s="563"/>
      <c r="C473" s="39" t="s">
        <v>18</v>
      </c>
      <c r="D473" s="535">
        <v>49.8</v>
      </c>
      <c r="E473" s="535">
        <v>49.8</v>
      </c>
      <c r="F473" s="71">
        <f t="shared" si="38"/>
        <v>100</v>
      </c>
      <c r="G473" s="71">
        <f t="shared" si="37"/>
        <v>0</v>
      </c>
      <c r="H473" s="507"/>
      <c r="I473" s="508"/>
    </row>
    <row r="474" spans="1:9" ht="25.5">
      <c r="A474" s="612"/>
      <c r="B474" s="564"/>
      <c r="C474" s="496" t="s">
        <v>11</v>
      </c>
      <c r="D474" s="19">
        <f>SUM(D372:D473)</f>
        <v>235207.19999999998</v>
      </c>
      <c r="E474" s="19">
        <f>SUM(E372:E473)</f>
        <v>184728.90000000002</v>
      </c>
      <c r="F474" s="19">
        <f t="shared" si="36"/>
        <v>78.53879473077356</v>
      </c>
      <c r="G474" s="19">
        <f t="shared" si="37"/>
        <v>-50478.299999999959</v>
      </c>
      <c r="H474" s="537"/>
      <c r="I474" s="538"/>
    </row>
    <row r="475" spans="1:9" ht="15.75" customHeight="1">
      <c r="A475" s="622" t="s">
        <v>2155</v>
      </c>
      <c r="B475" s="623"/>
      <c r="C475" s="623"/>
      <c r="D475" s="623"/>
      <c r="E475" s="623"/>
      <c r="F475" s="623"/>
      <c r="G475" s="623"/>
      <c r="H475" s="623"/>
      <c r="I475" s="624"/>
    </row>
    <row r="476" spans="1:9" ht="38.25">
      <c r="A476" s="545" t="s">
        <v>492</v>
      </c>
      <c r="B476" s="596" t="s">
        <v>90</v>
      </c>
      <c r="C476" s="602" t="s">
        <v>7</v>
      </c>
      <c r="D476" s="566">
        <v>102615</v>
      </c>
      <c r="E476" s="566">
        <v>100043.6</v>
      </c>
      <c r="F476" s="606">
        <f t="shared" ref="F476:F517" si="39">IF(ISBLANK(E476),"",+E476/D476*100)</f>
        <v>97.494128538712658</v>
      </c>
      <c r="G476" s="547">
        <f t="shared" ref="G476:G517" si="40">+E476-D476</f>
        <v>-2571.3999999999942</v>
      </c>
      <c r="H476" s="503">
        <v>-5.68</v>
      </c>
      <c r="I476" s="504" t="s">
        <v>2060</v>
      </c>
    </row>
    <row r="477" spans="1:9" ht="25.5">
      <c r="A477" s="550"/>
      <c r="B477" s="597"/>
      <c r="C477" s="603"/>
      <c r="D477" s="608"/>
      <c r="E477" s="608"/>
      <c r="F477" s="609"/>
      <c r="G477" s="548"/>
      <c r="H477" s="500">
        <v>-230.2</v>
      </c>
      <c r="I477" s="501" t="s">
        <v>2080</v>
      </c>
    </row>
    <row r="478" spans="1:9" ht="13.5" customHeight="1">
      <c r="A478" s="550"/>
      <c r="B478" s="597"/>
      <c r="C478" s="603"/>
      <c r="D478" s="608"/>
      <c r="E478" s="608"/>
      <c r="F478" s="609"/>
      <c r="G478" s="548"/>
      <c r="H478" s="500">
        <v>-347.8</v>
      </c>
      <c r="I478" s="501" t="s">
        <v>2061</v>
      </c>
    </row>
    <row r="479" spans="1:9" ht="191.25">
      <c r="A479" s="550"/>
      <c r="B479" s="597"/>
      <c r="C479" s="604"/>
      <c r="D479" s="567"/>
      <c r="E479" s="567"/>
      <c r="F479" s="607"/>
      <c r="G479" s="549"/>
      <c r="H479" s="500">
        <v>-1987.72</v>
      </c>
      <c r="I479" s="501" t="s">
        <v>2262</v>
      </c>
    </row>
    <row r="480" spans="1:9" ht="39.75" customHeight="1">
      <c r="A480" s="550"/>
      <c r="B480" s="597"/>
      <c r="C480" s="34" t="s">
        <v>60</v>
      </c>
      <c r="D480" s="518">
        <v>453</v>
      </c>
      <c r="E480" s="312">
        <v>0</v>
      </c>
      <c r="F480" s="312">
        <f t="shared" si="39"/>
        <v>0</v>
      </c>
      <c r="G480" s="20">
        <f t="shared" si="40"/>
        <v>-453</v>
      </c>
      <c r="H480" s="507">
        <v>-453</v>
      </c>
      <c r="I480" s="508" t="s">
        <v>2062</v>
      </c>
    </row>
    <row r="481" spans="1:9" ht="25.5">
      <c r="A481" s="550"/>
      <c r="B481" s="597"/>
      <c r="C481" s="52" t="s">
        <v>30</v>
      </c>
      <c r="D481" s="518">
        <v>1550</v>
      </c>
      <c r="E481" s="518">
        <v>1466.6</v>
      </c>
      <c r="F481" s="312">
        <f t="shared" si="39"/>
        <v>94.619354838709668</v>
      </c>
      <c r="G481" s="20">
        <f t="shared" si="40"/>
        <v>-83.400000000000091</v>
      </c>
      <c r="H481" s="500">
        <v>-83.4</v>
      </c>
      <c r="I481" s="501" t="s">
        <v>1839</v>
      </c>
    </row>
    <row r="482" spans="1:9" ht="39" customHeight="1">
      <c r="A482" s="550"/>
      <c r="B482" s="597"/>
      <c r="C482" s="34" t="s">
        <v>329</v>
      </c>
      <c r="D482" s="518">
        <v>3525</v>
      </c>
      <c r="E482" s="312">
        <v>0</v>
      </c>
      <c r="F482" s="312">
        <f t="shared" si="39"/>
        <v>0</v>
      </c>
      <c r="G482" s="20">
        <f t="shared" si="40"/>
        <v>-3525</v>
      </c>
      <c r="H482" s="507">
        <v>-3525</v>
      </c>
      <c r="I482" s="508" t="s">
        <v>1840</v>
      </c>
    </row>
    <row r="483" spans="1:9" ht="38.25">
      <c r="A483" s="550"/>
      <c r="B483" s="597"/>
      <c r="C483" s="602" t="s">
        <v>54</v>
      </c>
      <c r="D483" s="566">
        <v>62575</v>
      </c>
      <c r="E483" s="566">
        <v>57662.8</v>
      </c>
      <c r="F483" s="606">
        <f t="shared" si="39"/>
        <v>92.14990011985617</v>
      </c>
      <c r="G483" s="543">
        <f t="shared" si="40"/>
        <v>-4912.1999999999971</v>
      </c>
      <c r="H483" s="503">
        <v>-1368.981</v>
      </c>
      <c r="I483" s="504" t="s">
        <v>1841</v>
      </c>
    </row>
    <row r="484" spans="1:9" ht="118.5" customHeight="1">
      <c r="A484" s="550"/>
      <c r="B484" s="597"/>
      <c r="C484" s="604"/>
      <c r="D484" s="567"/>
      <c r="E484" s="567"/>
      <c r="F484" s="607"/>
      <c r="G484" s="544"/>
      <c r="H484" s="505">
        <v>-3543.22</v>
      </c>
      <c r="I484" s="506" t="s">
        <v>2236</v>
      </c>
    </row>
    <row r="485" spans="1:9" ht="40.5" customHeight="1">
      <c r="A485" s="550"/>
      <c r="B485" s="597"/>
      <c r="C485" s="34" t="s">
        <v>757</v>
      </c>
      <c r="D485" s="17">
        <v>35352</v>
      </c>
      <c r="E485" s="20">
        <v>0</v>
      </c>
      <c r="F485" s="20">
        <f t="shared" si="39"/>
        <v>0</v>
      </c>
      <c r="G485" s="20">
        <f t="shared" si="40"/>
        <v>-35352</v>
      </c>
      <c r="H485" s="507">
        <v>-35352</v>
      </c>
      <c r="I485" s="508" t="s">
        <v>2081</v>
      </c>
    </row>
    <row r="486" spans="1:9" ht="39" customHeight="1">
      <c r="A486" s="550"/>
      <c r="B486" s="597"/>
      <c r="C486" s="569" t="s">
        <v>738</v>
      </c>
      <c r="D486" s="557">
        <v>14369</v>
      </c>
      <c r="E486" s="543">
        <v>0</v>
      </c>
      <c r="F486" s="543">
        <f t="shared" si="39"/>
        <v>0</v>
      </c>
      <c r="G486" s="543">
        <f t="shared" si="40"/>
        <v>-14369</v>
      </c>
      <c r="H486" s="503">
        <v>-61</v>
      </c>
      <c r="I486" s="504" t="s">
        <v>2063</v>
      </c>
    </row>
    <row r="487" spans="1:9" ht="40.5" customHeight="1">
      <c r="A487" s="550"/>
      <c r="B487" s="597"/>
      <c r="C487" s="571"/>
      <c r="D487" s="558"/>
      <c r="E487" s="544"/>
      <c r="F487" s="544"/>
      <c r="G487" s="544"/>
      <c r="H487" s="500">
        <v>-14308</v>
      </c>
      <c r="I487" s="501" t="s">
        <v>2081</v>
      </c>
    </row>
    <row r="488" spans="1:9" ht="15" customHeight="1">
      <c r="A488" s="550"/>
      <c r="B488" s="597"/>
      <c r="C488" s="52" t="s">
        <v>378</v>
      </c>
      <c r="D488" s="17">
        <v>16.100000000000001</v>
      </c>
      <c r="E488" s="17">
        <v>16.100000000000001</v>
      </c>
      <c r="F488" s="20">
        <f t="shared" si="39"/>
        <v>100</v>
      </c>
      <c r="G488" s="20">
        <f t="shared" si="40"/>
        <v>0</v>
      </c>
      <c r="H488" s="507"/>
      <c r="I488" s="508"/>
    </row>
    <row r="489" spans="1:9" ht="32.25" customHeight="1">
      <c r="A489" s="546"/>
      <c r="B489" s="598"/>
      <c r="C489" s="496" t="s">
        <v>11</v>
      </c>
      <c r="D489" s="19">
        <f>SUM(D476:D488)</f>
        <v>220455.1</v>
      </c>
      <c r="E489" s="19">
        <f>SUM(E476:E488)</f>
        <v>159189.1</v>
      </c>
      <c r="F489" s="19">
        <f t="shared" si="39"/>
        <v>72.20930701988749</v>
      </c>
      <c r="G489" s="19">
        <f t="shared" si="40"/>
        <v>-61266</v>
      </c>
      <c r="H489" s="537"/>
      <c r="I489" s="538"/>
    </row>
    <row r="490" spans="1:9" ht="15" customHeight="1">
      <c r="A490" s="545" t="s">
        <v>590</v>
      </c>
      <c r="B490" s="596" t="s">
        <v>591</v>
      </c>
      <c r="C490" s="602" t="s">
        <v>7</v>
      </c>
      <c r="D490" s="557">
        <v>3974467</v>
      </c>
      <c r="E490" s="557">
        <v>3951599.4</v>
      </c>
      <c r="F490" s="543">
        <f t="shared" si="39"/>
        <v>99.424637316148306</v>
      </c>
      <c r="G490" s="543">
        <f t="shared" si="40"/>
        <v>-22867.600000000093</v>
      </c>
      <c r="H490" s="503">
        <v>-0.64</v>
      </c>
      <c r="I490" s="504" t="s">
        <v>2064</v>
      </c>
    </row>
    <row r="491" spans="1:9" ht="12.75">
      <c r="A491" s="550"/>
      <c r="B491" s="597"/>
      <c r="C491" s="603"/>
      <c r="D491" s="568"/>
      <c r="E491" s="568"/>
      <c r="F491" s="565"/>
      <c r="G491" s="565"/>
      <c r="H491" s="500">
        <v>-28.99</v>
      </c>
      <c r="I491" s="501" t="s">
        <v>2065</v>
      </c>
    </row>
    <row r="492" spans="1:9" ht="242.25">
      <c r="A492" s="550"/>
      <c r="B492" s="597"/>
      <c r="C492" s="604"/>
      <c r="D492" s="558"/>
      <c r="E492" s="558"/>
      <c r="F492" s="544"/>
      <c r="G492" s="544"/>
      <c r="H492" s="505">
        <v>-22837.97</v>
      </c>
      <c r="I492" s="506" t="s">
        <v>2119</v>
      </c>
    </row>
    <row r="493" spans="1:9" ht="25.5">
      <c r="A493" s="550"/>
      <c r="B493" s="597"/>
      <c r="C493" s="34" t="s">
        <v>60</v>
      </c>
      <c r="D493" s="17">
        <v>84</v>
      </c>
      <c r="E493" s="17">
        <v>67.400000000000006</v>
      </c>
      <c r="F493" s="20">
        <f t="shared" si="39"/>
        <v>80.238095238095241</v>
      </c>
      <c r="G493" s="20">
        <f t="shared" si="40"/>
        <v>-16.599999999999994</v>
      </c>
      <c r="H493" s="507">
        <v>-16.600000000000001</v>
      </c>
      <c r="I493" s="508" t="s">
        <v>1842</v>
      </c>
    </row>
    <row r="494" spans="1:9" ht="12.75">
      <c r="A494" s="550"/>
      <c r="B494" s="597"/>
      <c r="C494" s="602" t="s">
        <v>732</v>
      </c>
      <c r="D494" s="557">
        <v>2236</v>
      </c>
      <c r="E494" s="557">
        <v>2215.1999999999998</v>
      </c>
      <c r="F494" s="543">
        <f t="shared" si="39"/>
        <v>99.069767441860463</v>
      </c>
      <c r="G494" s="543">
        <f t="shared" si="40"/>
        <v>-20.800000000000182</v>
      </c>
      <c r="H494" s="503">
        <v>-3.42</v>
      </c>
      <c r="I494" s="504" t="s">
        <v>2067</v>
      </c>
    </row>
    <row r="495" spans="1:9" ht="12.75">
      <c r="A495" s="550"/>
      <c r="B495" s="597"/>
      <c r="C495" s="603"/>
      <c r="D495" s="568"/>
      <c r="E495" s="568"/>
      <c r="F495" s="565"/>
      <c r="G495" s="565"/>
      <c r="H495" s="500">
        <v>-8.49</v>
      </c>
      <c r="I495" s="501" t="s">
        <v>2066</v>
      </c>
    </row>
    <row r="496" spans="1:9" ht="38.25">
      <c r="A496" s="550"/>
      <c r="B496" s="597"/>
      <c r="C496" s="604"/>
      <c r="D496" s="558"/>
      <c r="E496" s="558"/>
      <c r="F496" s="544"/>
      <c r="G496" s="544"/>
      <c r="H496" s="505">
        <v>-8.89</v>
      </c>
      <c r="I496" s="506" t="s">
        <v>2252</v>
      </c>
    </row>
    <row r="497" spans="1:9" ht="12.75">
      <c r="A497" s="550"/>
      <c r="B497" s="597"/>
      <c r="C497" s="602" t="s">
        <v>759</v>
      </c>
      <c r="D497" s="557">
        <v>12654</v>
      </c>
      <c r="E497" s="557">
        <v>12552.9</v>
      </c>
      <c r="F497" s="543">
        <f t="shared" si="39"/>
        <v>99.201043148411571</v>
      </c>
      <c r="G497" s="543">
        <f t="shared" si="40"/>
        <v>-101.10000000000036</v>
      </c>
      <c r="H497" s="500">
        <v>-14.6</v>
      </c>
      <c r="I497" s="501" t="s">
        <v>2067</v>
      </c>
    </row>
    <row r="498" spans="1:9" ht="12.75">
      <c r="A498" s="550"/>
      <c r="B498" s="597"/>
      <c r="C498" s="603"/>
      <c r="D498" s="568"/>
      <c r="E498" s="568"/>
      <c r="F498" s="565"/>
      <c r="G498" s="565"/>
      <c r="H498" s="500">
        <v>-49.26</v>
      </c>
      <c r="I498" s="501" t="s">
        <v>2066</v>
      </c>
    </row>
    <row r="499" spans="1:9" ht="38.25">
      <c r="A499" s="550"/>
      <c r="B499" s="597"/>
      <c r="C499" s="604"/>
      <c r="D499" s="558"/>
      <c r="E499" s="558"/>
      <c r="F499" s="544"/>
      <c r="G499" s="544"/>
      <c r="H499" s="500">
        <v>-37.24</v>
      </c>
      <c r="I499" s="501" t="s">
        <v>2068</v>
      </c>
    </row>
    <row r="500" spans="1:9" ht="25.5">
      <c r="A500" s="550"/>
      <c r="B500" s="597"/>
      <c r="C500" s="34" t="s">
        <v>738</v>
      </c>
      <c r="D500" s="197">
        <v>400</v>
      </c>
      <c r="E500" s="197">
        <v>321</v>
      </c>
      <c r="F500" s="20">
        <f t="shared" si="39"/>
        <v>80.25</v>
      </c>
      <c r="G500" s="20">
        <f t="shared" si="40"/>
        <v>-79</v>
      </c>
      <c r="H500" s="507">
        <v>-79</v>
      </c>
      <c r="I500" s="508" t="s">
        <v>2069</v>
      </c>
    </row>
    <row r="501" spans="1:9" ht="12.75">
      <c r="A501" s="550"/>
      <c r="B501" s="597"/>
      <c r="C501" s="52" t="s">
        <v>594</v>
      </c>
      <c r="D501" s="197">
        <v>51888</v>
      </c>
      <c r="E501" s="197">
        <v>51820.6</v>
      </c>
      <c r="F501" s="20">
        <f t="shared" si="39"/>
        <v>99.870104841196422</v>
      </c>
      <c r="G501" s="20">
        <f t="shared" si="40"/>
        <v>-67.400000000001455</v>
      </c>
      <c r="H501" s="507">
        <v>-67.400000000000006</v>
      </c>
      <c r="I501" s="508" t="s">
        <v>2070</v>
      </c>
    </row>
    <row r="502" spans="1:9" ht="38.25">
      <c r="A502" s="550"/>
      <c r="B502" s="597"/>
      <c r="C502" s="52" t="s">
        <v>604</v>
      </c>
      <c r="D502" s="197">
        <v>9408.4</v>
      </c>
      <c r="E502" s="197">
        <v>9200.7000000000007</v>
      </c>
      <c r="F502" s="20">
        <f t="shared" si="39"/>
        <v>97.79239828238596</v>
      </c>
      <c r="G502" s="20">
        <f t="shared" si="40"/>
        <v>-207.69999999999891</v>
      </c>
      <c r="H502" s="507">
        <v>-207.7</v>
      </c>
      <c r="I502" s="508" t="s">
        <v>2071</v>
      </c>
    </row>
    <row r="503" spans="1:9" ht="25.5">
      <c r="A503" s="546"/>
      <c r="B503" s="598"/>
      <c r="C503" s="496" t="s">
        <v>11</v>
      </c>
      <c r="D503" s="19">
        <f>SUM(D490:D502)</f>
        <v>4051137.4</v>
      </c>
      <c r="E503" s="19">
        <f>SUM(E490:E502)</f>
        <v>4027777.2</v>
      </c>
      <c r="F503" s="19">
        <f t="shared" si="39"/>
        <v>99.423366879632383</v>
      </c>
      <c r="G503" s="19">
        <f t="shared" si="40"/>
        <v>-23360.199999999721</v>
      </c>
      <c r="H503" s="537"/>
      <c r="I503" s="538"/>
    </row>
    <row r="504" spans="1:9" ht="38.25">
      <c r="A504" s="545" t="s">
        <v>592</v>
      </c>
      <c r="B504" s="596" t="s">
        <v>593</v>
      </c>
      <c r="C504" s="602" t="s">
        <v>7</v>
      </c>
      <c r="D504" s="557">
        <f>249601.5+16930.5</f>
        <v>266532</v>
      </c>
      <c r="E504" s="557">
        <f>242487.7+16188.6-6.3</f>
        <v>258670.00000000003</v>
      </c>
      <c r="F504" s="543">
        <f t="shared" si="39"/>
        <v>97.050260381492677</v>
      </c>
      <c r="G504" s="543">
        <f t="shared" si="40"/>
        <v>-7861.9999999999709</v>
      </c>
      <c r="H504" s="500">
        <v>-62.63</v>
      </c>
      <c r="I504" s="501" t="s">
        <v>2072</v>
      </c>
    </row>
    <row r="505" spans="1:9" ht="51">
      <c r="A505" s="550"/>
      <c r="B505" s="597"/>
      <c r="C505" s="603"/>
      <c r="D505" s="568"/>
      <c r="E505" s="568"/>
      <c r="F505" s="565"/>
      <c r="G505" s="565"/>
      <c r="H505" s="500">
        <v>-2288</v>
      </c>
      <c r="I505" s="501" t="s">
        <v>2073</v>
      </c>
    </row>
    <row r="506" spans="1:9" ht="51">
      <c r="A506" s="550"/>
      <c r="B506" s="597"/>
      <c r="C506" s="603"/>
      <c r="D506" s="568"/>
      <c r="E506" s="568"/>
      <c r="F506" s="565"/>
      <c r="G506" s="565"/>
      <c r="H506" s="500">
        <v>-719.02</v>
      </c>
      <c r="I506" s="501" t="s">
        <v>2079</v>
      </c>
    </row>
    <row r="507" spans="1:9" ht="63.75">
      <c r="A507" s="550"/>
      <c r="B507" s="597"/>
      <c r="C507" s="603"/>
      <c r="D507" s="568"/>
      <c r="E507" s="568"/>
      <c r="F507" s="565"/>
      <c r="G507" s="565"/>
      <c r="H507" s="500">
        <v>-82.1</v>
      </c>
      <c r="I507" s="501" t="s">
        <v>2082</v>
      </c>
    </row>
    <row r="508" spans="1:9" ht="242.25">
      <c r="A508" s="550"/>
      <c r="B508" s="597"/>
      <c r="C508" s="604"/>
      <c r="D508" s="558"/>
      <c r="E508" s="558"/>
      <c r="F508" s="544"/>
      <c r="G508" s="544"/>
      <c r="H508" s="500">
        <v>-4710.25</v>
      </c>
      <c r="I508" s="501" t="s">
        <v>2237</v>
      </c>
    </row>
    <row r="509" spans="1:9" ht="28.5" customHeight="1">
      <c r="A509" s="550"/>
      <c r="B509" s="597"/>
      <c r="C509" s="52" t="s">
        <v>60</v>
      </c>
      <c r="D509" s="17">
        <v>100</v>
      </c>
      <c r="E509" s="17">
        <v>71.8</v>
      </c>
      <c r="F509" s="20">
        <f t="shared" si="39"/>
        <v>71.8</v>
      </c>
      <c r="G509" s="20">
        <f t="shared" si="40"/>
        <v>-28.200000000000003</v>
      </c>
      <c r="H509" s="507">
        <v>-28.2</v>
      </c>
      <c r="I509" s="508" t="s">
        <v>2083</v>
      </c>
    </row>
    <row r="510" spans="1:9" ht="51">
      <c r="A510" s="550"/>
      <c r="B510" s="597"/>
      <c r="C510" s="52" t="s">
        <v>547</v>
      </c>
      <c r="D510" s="17">
        <v>9885</v>
      </c>
      <c r="E510" s="17">
        <v>9761.7000000000007</v>
      </c>
      <c r="F510" s="20">
        <f t="shared" si="39"/>
        <v>98.752655538694995</v>
      </c>
      <c r="G510" s="20">
        <f t="shared" si="40"/>
        <v>-123.29999999999927</v>
      </c>
      <c r="H510" s="507">
        <v>-123.3</v>
      </c>
      <c r="I510" s="508" t="s">
        <v>2074</v>
      </c>
    </row>
    <row r="511" spans="1:9" ht="89.25">
      <c r="A511" s="550"/>
      <c r="B511" s="597"/>
      <c r="C511" s="34" t="s">
        <v>30</v>
      </c>
      <c r="D511" s="17">
        <v>9665</v>
      </c>
      <c r="E511" s="17">
        <v>5600.3</v>
      </c>
      <c r="F511" s="20">
        <f t="shared" si="39"/>
        <v>57.944128297982409</v>
      </c>
      <c r="G511" s="20">
        <f t="shared" si="40"/>
        <v>-4064.7</v>
      </c>
      <c r="H511" s="507">
        <v>-4064.7</v>
      </c>
      <c r="I511" s="508" t="s">
        <v>2075</v>
      </c>
    </row>
    <row r="512" spans="1:9" ht="40.5" customHeight="1">
      <c r="A512" s="550"/>
      <c r="B512" s="597"/>
      <c r="C512" s="34" t="s">
        <v>329</v>
      </c>
      <c r="D512" s="17">
        <v>300</v>
      </c>
      <c r="E512" s="17">
        <v>0</v>
      </c>
      <c r="F512" s="20">
        <f t="shared" si="39"/>
        <v>0</v>
      </c>
      <c r="G512" s="20">
        <f t="shared" si="40"/>
        <v>-300</v>
      </c>
      <c r="H512" s="507">
        <v>-300</v>
      </c>
      <c r="I512" s="508" t="s">
        <v>1846</v>
      </c>
    </row>
    <row r="513" spans="1:9" ht="40.5" customHeight="1">
      <c r="A513" s="550"/>
      <c r="B513" s="597"/>
      <c r="C513" s="52" t="s">
        <v>731</v>
      </c>
      <c r="D513" s="17">
        <v>940</v>
      </c>
      <c r="E513" s="17">
        <v>738.2</v>
      </c>
      <c r="F513" s="20">
        <f t="shared" si="39"/>
        <v>78.531914893617028</v>
      </c>
      <c r="G513" s="20">
        <f t="shared" si="40"/>
        <v>-201.79999999999995</v>
      </c>
      <c r="H513" s="507">
        <v>-201.8</v>
      </c>
      <c r="I513" s="508" t="s">
        <v>2253</v>
      </c>
    </row>
    <row r="514" spans="1:9" ht="40.5" customHeight="1">
      <c r="A514" s="550"/>
      <c r="B514" s="597"/>
      <c r="C514" s="602" t="s">
        <v>54</v>
      </c>
      <c r="D514" s="557">
        <v>33643</v>
      </c>
      <c r="E514" s="557">
        <v>26687.599999999999</v>
      </c>
      <c r="F514" s="543">
        <f t="shared" si="39"/>
        <v>79.325862735190071</v>
      </c>
      <c r="G514" s="543">
        <f t="shared" si="40"/>
        <v>-6955.4000000000015</v>
      </c>
      <c r="H514" s="500">
        <v>-547.73</v>
      </c>
      <c r="I514" s="501" t="s">
        <v>2076</v>
      </c>
    </row>
    <row r="515" spans="1:9" ht="78" customHeight="1">
      <c r="A515" s="550"/>
      <c r="B515" s="597"/>
      <c r="C515" s="604"/>
      <c r="D515" s="558"/>
      <c r="E515" s="558"/>
      <c r="F515" s="544"/>
      <c r="G515" s="544"/>
      <c r="H515" s="500">
        <v>-6407.67</v>
      </c>
      <c r="I515" s="501" t="s">
        <v>2077</v>
      </c>
    </row>
    <row r="516" spans="1:9" ht="38.25">
      <c r="A516" s="550"/>
      <c r="B516" s="597"/>
      <c r="C516" s="34" t="s">
        <v>757</v>
      </c>
      <c r="D516" s="17">
        <v>5000</v>
      </c>
      <c r="E516" s="17">
        <v>0</v>
      </c>
      <c r="F516" s="20">
        <f t="shared" ref="F516" si="41">IF(ISBLANK(E516),"",+E516/D516*100)</f>
        <v>0</v>
      </c>
      <c r="G516" s="20">
        <f t="shared" ref="G516" si="42">+E516-D516</f>
        <v>-5000</v>
      </c>
      <c r="H516" s="507">
        <v>-5000</v>
      </c>
      <c r="I516" s="508" t="s">
        <v>2078</v>
      </c>
    </row>
    <row r="517" spans="1:9" ht="51">
      <c r="A517" s="550"/>
      <c r="B517" s="597"/>
      <c r="C517" s="602" t="s">
        <v>760</v>
      </c>
      <c r="D517" s="557">
        <v>3778</v>
      </c>
      <c r="E517" s="557">
        <v>2639.1</v>
      </c>
      <c r="F517" s="543">
        <f t="shared" si="39"/>
        <v>69.85442032821598</v>
      </c>
      <c r="G517" s="543">
        <f t="shared" si="40"/>
        <v>-1138.9000000000001</v>
      </c>
      <c r="H517" s="503">
        <v>-78</v>
      </c>
      <c r="I517" s="504" t="s">
        <v>2084</v>
      </c>
    </row>
    <row r="518" spans="1:9" ht="38.25">
      <c r="A518" s="550"/>
      <c r="B518" s="597"/>
      <c r="C518" s="603"/>
      <c r="D518" s="568"/>
      <c r="E518" s="568"/>
      <c r="F518" s="565"/>
      <c r="G518" s="565"/>
      <c r="H518" s="500">
        <v>-45.69</v>
      </c>
      <c r="I518" s="501" t="s">
        <v>2085</v>
      </c>
    </row>
    <row r="519" spans="1:9" ht="25.5">
      <c r="A519" s="550"/>
      <c r="B519" s="597"/>
      <c r="C519" s="603"/>
      <c r="D519" s="568"/>
      <c r="E519" s="568"/>
      <c r="F519" s="565"/>
      <c r="G519" s="565"/>
      <c r="H519" s="500">
        <v>-25.98</v>
      </c>
      <c r="I519" s="501" t="s">
        <v>2086</v>
      </c>
    </row>
    <row r="520" spans="1:9" ht="53.25" customHeight="1">
      <c r="A520" s="550"/>
      <c r="B520" s="597"/>
      <c r="C520" s="604"/>
      <c r="D520" s="558"/>
      <c r="E520" s="558"/>
      <c r="F520" s="544"/>
      <c r="G520" s="544"/>
      <c r="H520" s="505">
        <v>-989.23</v>
      </c>
      <c r="I520" s="506" t="s">
        <v>2087</v>
      </c>
    </row>
    <row r="521" spans="1:9" ht="25.5">
      <c r="A521" s="550"/>
      <c r="B521" s="597"/>
      <c r="C521" s="34" t="s">
        <v>10</v>
      </c>
      <c r="D521" s="17">
        <v>30048.799999999999</v>
      </c>
      <c r="E521" s="17">
        <v>29567.5</v>
      </c>
      <c r="F521" s="20">
        <f t="shared" ref="F521:F585" si="43">IF(ISBLANK(E521),"",+E521/D521*100)</f>
        <v>98.398272143979128</v>
      </c>
      <c r="G521" s="20">
        <f t="shared" ref="G521:G585" si="44">+E521-D521</f>
        <v>-481.29999999999927</v>
      </c>
      <c r="H521" s="507">
        <v>-481.3</v>
      </c>
      <c r="I521" s="508" t="s">
        <v>2088</v>
      </c>
    </row>
    <row r="522" spans="1:9" ht="12.75">
      <c r="A522" s="550"/>
      <c r="B522" s="597"/>
      <c r="C522" s="34" t="s">
        <v>753</v>
      </c>
      <c r="D522" s="17">
        <v>750</v>
      </c>
      <c r="E522" s="17">
        <v>498.8</v>
      </c>
      <c r="F522" s="20">
        <f t="shared" si="43"/>
        <v>66.506666666666675</v>
      </c>
      <c r="G522" s="20">
        <f t="shared" si="44"/>
        <v>-251.2</v>
      </c>
      <c r="H522" s="507">
        <v>-251.2</v>
      </c>
      <c r="I522" s="508" t="s">
        <v>2089</v>
      </c>
    </row>
    <row r="523" spans="1:9" ht="25.5">
      <c r="A523" s="550"/>
      <c r="B523" s="597"/>
      <c r="C523" s="569" t="s">
        <v>594</v>
      </c>
      <c r="D523" s="557">
        <v>489</v>
      </c>
      <c r="E523" s="557">
        <v>482.5</v>
      </c>
      <c r="F523" s="543">
        <f t="shared" si="43"/>
        <v>98.670756646216773</v>
      </c>
      <c r="G523" s="543">
        <f t="shared" si="44"/>
        <v>-6.5</v>
      </c>
      <c r="H523" s="503">
        <v>-0.7</v>
      </c>
      <c r="I523" s="504" t="s">
        <v>2090</v>
      </c>
    </row>
    <row r="524" spans="1:9" ht="27" customHeight="1">
      <c r="A524" s="550"/>
      <c r="B524" s="597"/>
      <c r="C524" s="571"/>
      <c r="D524" s="558"/>
      <c r="E524" s="558"/>
      <c r="F524" s="544"/>
      <c r="G524" s="544"/>
      <c r="H524" s="505">
        <v>-5.8</v>
      </c>
      <c r="I524" s="506" t="s">
        <v>2091</v>
      </c>
    </row>
    <row r="525" spans="1:9" ht="78.75" customHeight="1">
      <c r="A525" s="550"/>
      <c r="B525" s="597"/>
      <c r="C525" s="34" t="s">
        <v>604</v>
      </c>
      <c r="D525" s="197">
        <v>11053</v>
      </c>
      <c r="E525" s="197">
        <f>10474.4+6.3</f>
        <v>10480.699999999999</v>
      </c>
      <c r="F525" s="20">
        <f t="shared" ref="F525" si="45">IF(ISBLANK(E525),"",+E525/D525*100)</f>
        <v>94.822220211707219</v>
      </c>
      <c r="G525" s="20">
        <f t="shared" ref="G525" si="46">+E525-D525</f>
        <v>-572.30000000000109</v>
      </c>
      <c r="H525" s="507">
        <f>-578.6+6.3</f>
        <v>-572.30000000000007</v>
      </c>
      <c r="I525" s="508" t="s">
        <v>2239</v>
      </c>
    </row>
    <row r="526" spans="1:9" ht="25.5">
      <c r="A526" s="546"/>
      <c r="B526" s="598"/>
      <c r="C526" s="496" t="s">
        <v>11</v>
      </c>
      <c r="D526" s="19">
        <f>SUM(D504:D525)</f>
        <v>372183.8</v>
      </c>
      <c r="E526" s="19">
        <f>SUM(E504:E525)</f>
        <v>345198.19999999995</v>
      </c>
      <c r="F526" s="19">
        <f t="shared" si="43"/>
        <v>92.749388877216035</v>
      </c>
      <c r="G526" s="19">
        <f t="shared" si="44"/>
        <v>-26985.600000000035</v>
      </c>
      <c r="H526" s="537"/>
      <c r="I526" s="538"/>
    </row>
    <row r="527" spans="1:9" ht="63.75">
      <c r="A527" s="545" t="s">
        <v>599</v>
      </c>
      <c r="B527" s="596" t="s">
        <v>600</v>
      </c>
      <c r="C527" s="602" t="s">
        <v>7</v>
      </c>
      <c r="D527" s="566">
        <v>105612</v>
      </c>
      <c r="E527" s="566">
        <v>95347.4</v>
      </c>
      <c r="F527" s="606">
        <f t="shared" si="43"/>
        <v>90.280839298564558</v>
      </c>
      <c r="G527" s="606">
        <f t="shared" si="44"/>
        <v>-10264.600000000006</v>
      </c>
      <c r="H527" s="500">
        <v>-4675.1499999999996</v>
      </c>
      <c r="I527" s="501" t="s">
        <v>2092</v>
      </c>
    </row>
    <row r="528" spans="1:9" ht="88.5" customHeight="1">
      <c r="A528" s="550"/>
      <c r="B528" s="597"/>
      <c r="C528" s="604"/>
      <c r="D528" s="567"/>
      <c r="E528" s="567"/>
      <c r="F528" s="607"/>
      <c r="G528" s="607"/>
      <c r="H528" s="500">
        <v>-5589.45</v>
      </c>
      <c r="I528" s="501" t="s">
        <v>2238</v>
      </c>
    </row>
    <row r="529" spans="1:9" ht="38.25">
      <c r="A529" s="550"/>
      <c r="B529" s="597"/>
      <c r="C529" s="602" t="s">
        <v>30</v>
      </c>
      <c r="D529" s="566">
        <v>1419</v>
      </c>
      <c r="E529" s="566">
        <v>341.6</v>
      </c>
      <c r="F529" s="606">
        <f t="shared" si="43"/>
        <v>24.073291050035238</v>
      </c>
      <c r="G529" s="606">
        <f t="shared" si="44"/>
        <v>-1077.4000000000001</v>
      </c>
      <c r="H529" s="503">
        <v>-1042.4000000000001</v>
      </c>
      <c r="I529" s="504" t="s">
        <v>2093</v>
      </c>
    </row>
    <row r="530" spans="1:9" ht="25.5">
      <c r="A530" s="550"/>
      <c r="B530" s="597"/>
      <c r="C530" s="604"/>
      <c r="D530" s="567"/>
      <c r="E530" s="567"/>
      <c r="F530" s="607"/>
      <c r="G530" s="607"/>
      <c r="H530" s="505">
        <v>-35</v>
      </c>
      <c r="I530" s="506" t="s">
        <v>2094</v>
      </c>
    </row>
    <row r="531" spans="1:9" ht="51">
      <c r="A531" s="550"/>
      <c r="B531" s="597"/>
      <c r="C531" s="52" t="s">
        <v>30</v>
      </c>
      <c r="D531" s="518">
        <v>300</v>
      </c>
      <c r="E531" s="312">
        <v>0</v>
      </c>
      <c r="F531" s="312">
        <f t="shared" ref="F531" si="47">IF(ISBLANK(E531),"",+E531/D531*100)</f>
        <v>0</v>
      </c>
      <c r="G531" s="312">
        <f t="shared" ref="G531" si="48">+E531-D531</f>
        <v>-300</v>
      </c>
      <c r="H531" s="507">
        <v>-300</v>
      </c>
      <c r="I531" s="508" t="s">
        <v>2095</v>
      </c>
    </row>
    <row r="532" spans="1:9" ht="38.25">
      <c r="A532" s="550"/>
      <c r="B532" s="597"/>
      <c r="C532" s="52" t="s">
        <v>332</v>
      </c>
      <c r="D532" s="518">
        <v>507</v>
      </c>
      <c r="E532" s="518">
        <v>413</v>
      </c>
      <c r="F532" s="312">
        <f t="shared" si="43"/>
        <v>81.4595660749507</v>
      </c>
      <c r="G532" s="312">
        <f t="shared" si="44"/>
        <v>-94</v>
      </c>
      <c r="H532" s="507">
        <v>-94</v>
      </c>
      <c r="I532" s="508" t="s">
        <v>1847</v>
      </c>
    </row>
    <row r="533" spans="1:9" ht="27" customHeight="1">
      <c r="A533" s="550"/>
      <c r="B533" s="597"/>
      <c r="C533" s="602" t="s">
        <v>601</v>
      </c>
      <c r="D533" s="566">
        <v>10</v>
      </c>
      <c r="E533" s="566">
        <v>2.6</v>
      </c>
      <c r="F533" s="606">
        <f t="shared" si="43"/>
        <v>26</v>
      </c>
      <c r="G533" s="606">
        <f t="shared" si="44"/>
        <v>-7.4</v>
      </c>
      <c r="H533" s="503">
        <v>-2.72</v>
      </c>
      <c r="I533" s="504" t="s">
        <v>2096</v>
      </c>
    </row>
    <row r="534" spans="1:9" ht="25.5">
      <c r="A534" s="550"/>
      <c r="B534" s="597"/>
      <c r="C534" s="604"/>
      <c r="D534" s="567"/>
      <c r="E534" s="567"/>
      <c r="F534" s="607"/>
      <c r="G534" s="607"/>
      <c r="H534" s="505">
        <v>-4.68</v>
      </c>
      <c r="I534" s="506" t="s">
        <v>2097</v>
      </c>
    </row>
    <row r="535" spans="1:9" ht="38.25">
      <c r="A535" s="550"/>
      <c r="B535" s="597"/>
      <c r="C535" s="602" t="s">
        <v>54</v>
      </c>
      <c r="D535" s="566">
        <v>10971</v>
      </c>
      <c r="E535" s="566">
        <v>5239.3999999999996</v>
      </c>
      <c r="F535" s="606">
        <f t="shared" si="43"/>
        <v>47.756813417190777</v>
      </c>
      <c r="G535" s="606">
        <f t="shared" si="44"/>
        <v>-5731.6</v>
      </c>
      <c r="H535" s="503">
        <v>-5302.1</v>
      </c>
      <c r="I535" s="504" t="s">
        <v>2098</v>
      </c>
    </row>
    <row r="536" spans="1:9" ht="38.25">
      <c r="A536" s="550"/>
      <c r="B536" s="597"/>
      <c r="C536" s="604"/>
      <c r="D536" s="567"/>
      <c r="E536" s="567"/>
      <c r="F536" s="607"/>
      <c r="G536" s="607"/>
      <c r="H536" s="505">
        <v>-429.5</v>
      </c>
      <c r="I536" s="506" t="s">
        <v>2099</v>
      </c>
    </row>
    <row r="537" spans="1:9" ht="51">
      <c r="A537" s="550"/>
      <c r="B537" s="597"/>
      <c r="C537" s="34" t="s">
        <v>757</v>
      </c>
      <c r="D537" s="518">
        <v>5700</v>
      </c>
      <c r="E537" s="518">
        <v>0</v>
      </c>
      <c r="F537" s="312">
        <f t="shared" si="43"/>
        <v>0</v>
      </c>
      <c r="G537" s="312">
        <f t="shared" si="44"/>
        <v>-5700</v>
      </c>
      <c r="H537" s="507">
        <v>-5700</v>
      </c>
      <c r="I537" s="508" t="s">
        <v>2095</v>
      </c>
    </row>
    <row r="538" spans="1:9" ht="38.25">
      <c r="A538" s="550"/>
      <c r="B538" s="597"/>
      <c r="C538" s="52" t="s">
        <v>755</v>
      </c>
      <c r="D538" s="518">
        <v>2870</v>
      </c>
      <c r="E538" s="518">
        <v>2340.3000000000002</v>
      </c>
      <c r="F538" s="312">
        <f t="shared" si="43"/>
        <v>81.543554006968648</v>
      </c>
      <c r="G538" s="312">
        <f t="shared" si="44"/>
        <v>-529.69999999999982</v>
      </c>
      <c r="H538" s="507">
        <v>-529.70000000000005</v>
      </c>
      <c r="I538" s="508" t="s">
        <v>2100</v>
      </c>
    </row>
    <row r="539" spans="1:9" ht="25.5">
      <c r="A539" s="550"/>
      <c r="B539" s="597"/>
      <c r="C539" s="602" t="s">
        <v>331</v>
      </c>
      <c r="D539" s="566">
        <v>49</v>
      </c>
      <c r="E539" s="566">
        <v>14.7</v>
      </c>
      <c r="F539" s="606">
        <f t="shared" si="43"/>
        <v>30</v>
      </c>
      <c r="G539" s="606">
        <f t="shared" si="44"/>
        <v>-34.299999999999997</v>
      </c>
      <c r="H539" s="500">
        <v>-13.4</v>
      </c>
      <c r="I539" s="501" t="s">
        <v>2096</v>
      </c>
    </row>
    <row r="540" spans="1:9" ht="25.5">
      <c r="A540" s="550"/>
      <c r="B540" s="597"/>
      <c r="C540" s="604"/>
      <c r="D540" s="567"/>
      <c r="E540" s="567"/>
      <c r="F540" s="607"/>
      <c r="G540" s="607"/>
      <c r="H540" s="500">
        <v>-20.9</v>
      </c>
      <c r="I540" s="501" t="s">
        <v>2097</v>
      </c>
    </row>
    <row r="541" spans="1:9" ht="27.75" customHeight="1">
      <c r="A541" s="550"/>
      <c r="B541" s="597"/>
      <c r="C541" s="52" t="s">
        <v>594</v>
      </c>
      <c r="D541" s="518">
        <v>223</v>
      </c>
      <c r="E541" s="518">
        <v>163.5</v>
      </c>
      <c r="F541" s="312">
        <f t="shared" si="43"/>
        <v>73.318385650224215</v>
      </c>
      <c r="G541" s="312">
        <f t="shared" si="44"/>
        <v>-59.5</v>
      </c>
      <c r="H541" s="507">
        <v>-59.5</v>
      </c>
      <c r="I541" s="508" t="s">
        <v>2101</v>
      </c>
    </row>
    <row r="542" spans="1:9" ht="27.75" customHeight="1">
      <c r="A542" s="550"/>
      <c r="B542" s="597"/>
      <c r="C542" s="52" t="s">
        <v>604</v>
      </c>
      <c r="D542" s="518">
        <v>946.2</v>
      </c>
      <c r="E542" s="518">
        <v>909.5</v>
      </c>
      <c r="F542" s="312">
        <f t="shared" si="43"/>
        <v>96.121327414922845</v>
      </c>
      <c r="G542" s="312">
        <f t="shared" si="44"/>
        <v>-36.700000000000045</v>
      </c>
      <c r="H542" s="507">
        <v>-36.700000000000003</v>
      </c>
      <c r="I542" s="508" t="s">
        <v>2102</v>
      </c>
    </row>
    <row r="543" spans="1:9" ht="25.5">
      <c r="A543" s="546"/>
      <c r="B543" s="598"/>
      <c r="C543" s="532" t="s">
        <v>11</v>
      </c>
      <c r="D543" s="533">
        <f>SUM(D527:D542)</f>
        <v>128607.2</v>
      </c>
      <c r="E543" s="533">
        <f>SUM(E527:E542)</f>
        <v>104772</v>
      </c>
      <c r="F543" s="533">
        <f t="shared" si="43"/>
        <v>81.46666749606554</v>
      </c>
      <c r="G543" s="533">
        <f>+E543-D543</f>
        <v>-23835.199999999997</v>
      </c>
      <c r="H543" s="537"/>
      <c r="I543" s="538"/>
    </row>
    <row r="544" spans="1:9" ht="12.75">
      <c r="A544" s="545" t="s">
        <v>602</v>
      </c>
      <c r="B544" s="596" t="s">
        <v>603</v>
      </c>
      <c r="C544" s="602" t="s">
        <v>7</v>
      </c>
      <c r="D544" s="557">
        <f>12423+4012</f>
        <v>16435</v>
      </c>
      <c r="E544" s="557">
        <f>11407+3180.8</f>
        <v>14587.8</v>
      </c>
      <c r="F544" s="543">
        <f t="shared" ref="F544" si="49">IF(ISBLANK(E544),"",+E544/D544*100)</f>
        <v>88.760571950106467</v>
      </c>
      <c r="G544" s="543">
        <f t="shared" ref="G544" si="50">+E544-D544</f>
        <v>-1847.2000000000007</v>
      </c>
      <c r="H544" s="503">
        <v>-28</v>
      </c>
      <c r="I544" s="504" t="s">
        <v>2103</v>
      </c>
    </row>
    <row r="545" spans="1:9" ht="12.75">
      <c r="A545" s="550"/>
      <c r="B545" s="597"/>
      <c r="C545" s="603"/>
      <c r="D545" s="568"/>
      <c r="E545" s="568"/>
      <c r="F545" s="565"/>
      <c r="G545" s="565"/>
      <c r="H545" s="500">
        <v>-47.5</v>
      </c>
      <c r="I545" s="501" t="s">
        <v>2104</v>
      </c>
    </row>
    <row r="546" spans="1:9" ht="27.75" customHeight="1">
      <c r="A546" s="550"/>
      <c r="B546" s="597"/>
      <c r="C546" s="603"/>
      <c r="D546" s="568"/>
      <c r="E546" s="568"/>
      <c r="F546" s="565"/>
      <c r="G546" s="565"/>
      <c r="H546" s="500">
        <v>-780.6</v>
      </c>
      <c r="I546" s="501" t="s">
        <v>2117</v>
      </c>
    </row>
    <row r="547" spans="1:9" ht="63.75">
      <c r="A547" s="550"/>
      <c r="B547" s="597"/>
      <c r="C547" s="604"/>
      <c r="D547" s="558"/>
      <c r="E547" s="558"/>
      <c r="F547" s="544"/>
      <c r="G547" s="544"/>
      <c r="H547" s="505">
        <v>-991.1</v>
      </c>
      <c r="I547" s="506" t="s">
        <v>2105</v>
      </c>
    </row>
    <row r="548" spans="1:9" ht="12.75" customHeight="1">
      <c r="A548" s="550"/>
      <c r="B548" s="597"/>
      <c r="C548" s="545" t="s">
        <v>10</v>
      </c>
      <c r="D548" s="557">
        <v>262.2</v>
      </c>
      <c r="E548" s="557">
        <v>212.7</v>
      </c>
      <c r="F548" s="543">
        <f t="shared" ref="F548" si="51">IF(ISBLANK(E548),"",+E548/D548*100)</f>
        <v>81.121281464530895</v>
      </c>
      <c r="G548" s="543">
        <f t="shared" ref="G548" si="52">+E548-D548</f>
        <v>-49.5</v>
      </c>
      <c r="H548" s="500">
        <v>-0.9</v>
      </c>
      <c r="I548" s="501" t="s">
        <v>2106</v>
      </c>
    </row>
    <row r="549" spans="1:9" ht="25.5">
      <c r="A549" s="550"/>
      <c r="B549" s="597"/>
      <c r="C549" s="546"/>
      <c r="D549" s="558"/>
      <c r="E549" s="558"/>
      <c r="F549" s="544"/>
      <c r="G549" s="544"/>
      <c r="H549" s="500">
        <v>-48.6</v>
      </c>
      <c r="I549" s="501" t="s">
        <v>2107</v>
      </c>
    </row>
    <row r="550" spans="1:9" ht="25.5">
      <c r="A550" s="546"/>
      <c r="B550" s="598"/>
      <c r="C550" s="496" t="s">
        <v>11</v>
      </c>
      <c r="D550" s="19">
        <f>SUM(D544:D549)</f>
        <v>16697.2</v>
      </c>
      <c r="E550" s="19">
        <f>SUM(E544:E549)</f>
        <v>14800.5</v>
      </c>
      <c r="F550" s="19">
        <f>IF(ISBLANK(E550),"",+E550/D550*100)</f>
        <v>88.640610401743999</v>
      </c>
      <c r="G550" s="19">
        <f>+E550-D550</f>
        <v>-1896.7000000000007</v>
      </c>
      <c r="H550" s="537"/>
      <c r="I550" s="538"/>
    </row>
    <row r="551" spans="1:9" ht="25.5">
      <c r="A551" s="545" t="s">
        <v>606</v>
      </c>
      <c r="B551" s="596" t="s">
        <v>607</v>
      </c>
      <c r="C551" s="602" t="s">
        <v>7</v>
      </c>
      <c r="D551" s="557">
        <v>12525</v>
      </c>
      <c r="E551" s="557">
        <v>10512.6</v>
      </c>
      <c r="F551" s="557">
        <f t="shared" ref="F551:F565" si="53">IF(ISBLANK(E551),"",+E551/D551*100)</f>
        <v>83.932934131736531</v>
      </c>
      <c r="G551" s="557">
        <f t="shared" si="44"/>
        <v>-2012.3999999999996</v>
      </c>
      <c r="H551" s="503">
        <v>-86.81</v>
      </c>
      <c r="I551" s="504" t="s">
        <v>1848</v>
      </c>
    </row>
    <row r="552" spans="1:9" ht="25.5" customHeight="1">
      <c r="A552" s="550"/>
      <c r="B552" s="597"/>
      <c r="C552" s="603"/>
      <c r="D552" s="568"/>
      <c r="E552" s="568"/>
      <c r="F552" s="568"/>
      <c r="G552" s="568"/>
      <c r="H552" s="500">
        <v>-85.613299999999995</v>
      </c>
      <c r="I552" s="501" t="s">
        <v>2108</v>
      </c>
    </row>
    <row r="553" spans="1:9" ht="12.75" customHeight="1">
      <c r="A553" s="550"/>
      <c r="B553" s="597"/>
      <c r="C553" s="603"/>
      <c r="D553" s="568"/>
      <c r="E553" s="568"/>
      <c r="F553" s="568"/>
      <c r="G553" s="568"/>
      <c r="H553" s="500">
        <v>-112.61</v>
      </c>
      <c r="I553" s="501" t="s">
        <v>2109</v>
      </c>
    </row>
    <row r="554" spans="1:9" ht="51">
      <c r="A554" s="550"/>
      <c r="B554" s="597"/>
      <c r="C554" s="603"/>
      <c r="D554" s="568"/>
      <c r="E554" s="568"/>
      <c r="F554" s="568"/>
      <c r="G554" s="568"/>
      <c r="H554" s="500">
        <v>-451.43</v>
      </c>
      <c r="I554" s="501" t="s">
        <v>2110</v>
      </c>
    </row>
    <row r="555" spans="1:9" ht="114.75">
      <c r="A555" s="550"/>
      <c r="B555" s="597"/>
      <c r="C555" s="603"/>
      <c r="D555" s="568"/>
      <c r="E555" s="568"/>
      <c r="F555" s="568"/>
      <c r="G555" s="568"/>
      <c r="H555" s="500">
        <v>-944.41</v>
      </c>
      <c r="I555" s="501" t="s">
        <v>2111</v>
      </c>
    </row>
    <row r="556" spans="1:9" ht="91.5" customHeight="1">
      <c r="A556" s="550"/>
      <c r="B556" s="597"/>
      <c r="C556" s="604"/>
      <c r="D556" s="558"/>
      <c r="E556" s="558"/>
      <c r="F556" s="558"/>
      <c r="G556" s="558"/>
      <c r="H556" s="500">
        <v>-331.53</v>
      </c>
      <c r="I556" s="501" t="s">
        <v>2112</v>
      </c>
    </row>
    <row r="557" spans="1:9" ht="25.5">
      <c r="A557" s="550"/>
      <c r="B557" s="597"/>
      <c r="C557" s="572" t="s">
        <v>24</v>
      </c>
      <c r="D557" s="557">
        <v>836</v>
      </c>
      <c r="E557" s="557">
        <v>722.3</v>
      </c>
      <c r="F557" s="557">
        <f t="shared" si="53"/>
        <v>86.399521531100476</v>
      </c>
      <c r="G557" s="557">
        <f t="shared" si="44"/>
        <v>-113.70000000000005</v>
      </c>
      <c r="H557" s="503">
        <v>-43.05</v>
      </c>
      <c r="I557" s="504" t="s">
        <v>2113</v>
      </c>
    </row>
    <row r="558" spans="1:9" ht="12.75" customHeight="1">
      <c r="A558" s="550"/>
      <c r="B558" s="597"/>
      <c r="C558" s="605"/>
      <c r="D558" s="568"/>
      <c r="E558" s="568"/>
      <c r="F558" s="568"/>
      <c r="G558" s="568"/>
      <c r="H558" s="500">
        <v>-1.72</v>
      </c>
      <c r="I558" s="501" t="s">
        <v>2064</v>
      </c>
    </row>
    <row r="559" spans="1:9" ht="12.75" customHeight="1">
      <c r="A559" s="550"/>
      <c r="B559" s="597"/>
      <c r="C559" s="605"/>
      <c r="D559" s="568"/>
      <c r="E559" s="568"/>
      <c r="F559" s="568"/>
      <c r="G559" s="568"/>
      <c r="H559" s="500">
        <v>-8.36</v>
      </c>
      <c r="I559" s="501" t="s">
        <v>2114</v>
      </c>
    </row>
    <row r="560" spans="1:9" ht="27.75" customHeight="1">
      <c r="A560" s="550"/>
      <c r="B560" s="597"/>
      <c r="C560" s="573"/>
      <c r="D560" s="558"/>
      <c r="E560" s="558"/>
      <c r="F560" s="558"/>
      <c r="G560" s="558"/>
      <c r="H560" s="505">
        <v>-60.57</v>
      </c>
      <c r="I560" s="506" t="s">
        <v>2118</v>
      </c>
    </row>
    <row r="561" spans="1:9" ht="30" customHeight="1">
      <c r="A561" s="550"/>
      <c r="B561" s="597"/>
      <c r="C561" s="602" t="s">
        <v>25</v>
      </c>
      <c r="D561" s="557">
        <v>4731</v>
      </c>
      <c r="E561" s="557">
        <v>4093</v>
      </c>
      <c r="F561" s="557">
        <f t="shared" si="53"/>
        <v>86.5144789685056</v>
      </c>
      <c r="G561" s="557">
        <f t="shared" si="44"/>
        <v>-638</v>
      </c>
      <c r="H561" s="503">
        <v>-245.56</v>
      </c>
      <c r="I561" s="504" t="s">
        <v>2113</v>
      </c>
    </row>
    <row r="562" spans="1:9" ht="15.75" customHeight="1">
      <c r="A562" s="550"/>
      <c r="B562" s="597"/>
      <c r="C562" s="603"/>
      <c r="D562" s="568"/>
      <c r="E562" s="568"/>
      <c r="F562" s="568"/>
      <c r="G562" s="568"/>
      <c r="H562" s="500">
        <v>-13.07</v>
      </c>
      <c r="I562" s="501" t="s">
        <v>2115</v>
      </c>
    </row>
    <row r="563" spans="1:9" ht="15.75" customHeight="1">
      <c r="A563" s="550"/>
      <c r="B563" s="597"/>
      <c r="C563" s="603"/>
      <c r="D563" s="568"/>
      <c r="E563" s="568"/>
      <c r="F563" s="568"/>
      <c r="G563" s="568"/>
      <c r="H563" s="500">
        <v>-48.01</v>
      </c>
      <c r="I563" s="501" t="s">
        <v>2114</v>
      </c>
    </row>
    <row r="564" spans="1:9" ht="25.5" customHeight="1">
      <c r="A564" s="550"/>
      <c r="B564" s="597"/>
      <c r="C564" s="604"/>
      <c r="D564" s="558"/>
      <c r="E564" s="558"/>
      <c r="F564" s="558"/>
      <c r="G564" s="558"/>
      <c r="H564" s="505">
        <v>-331.36</v>
      </c>
      <c r="I564" s="506" t="s">
        <v>2116</v>
      </c>
    </row>
    <row r="565" spans="1:9" ht="15" customHeight="1">
      <c r="A565" s="550"/>
      <c r="B565" s="597"/>
      <c r="C565" s="52" t="s">
        <v>605</v>
      </c>
      <c r="D565" s="17">
        <v>230</v>
      </c>
      <c r="E565" s="17">
        <v>230</v>
      </c>
      <c r="F565" s="20">
        <f t="shared" si="53"/>
        <v>100</v>
      </c>
      <c r="G565" s="20">
        <f t="shared" si="44"/>
        <v>0</v>
      </c>
      <c r="H565" s="500"/>
      <c r="I565" s="501"/>
    </row>
    <row r="566" spans="1:9" ht="30" customHeight="1">
      <c r="A566" s="546"/>
      <c r="B566" s="598"/>
      <c r="C566" s="496" t="s">
        <v>11</v>
      </c>
      <c r="D566" s="19">
        <f>SUM(D551:D565)</f>
        <v>18322</v>
      </c>
      <c r="E566" s="19">
        <f>SUM(E551:E565)</f>
        <v>15557.9</v>
      </c>
      <c r="F566" s="19">
        <f>IF(ISBLANK(E566),"",+E566/D566*100)</f>
        <v>84.913764872830484</v>
      </c>
      <c r="G566" s="19">
        <f>+E566-D566</f>
        <v>-2764.1000000000004</v>
      </c>
      <c r="H566" s="537"/>
      <c r="I566" s="538"/>
    </row>
    <row r="567" spans="1:9" ht="26.25" customHeight="1">
      <c r="A567" s="622" t="s">
        <v>2156</v>
      </c>
      <c r="B567" s="623"/>
      <c r="C567" s="623"/>
      <c r="D567" s="623"/>
      <c r="E567" s="623"/>
      <c r="F567" s="623"/>
      <c r="G567" s="623"/>
      <c r="H567" s="623"/>
      <c r="I567" s="624"/>
    </row>
    <row r="568" spans="1:9" ht="25.5">
      <c r="A568" s="539" t="s">
        <v>457</v>
      </c>
      <c r="B568" s="596" t="s">
        <v>274</v>
      </c>
      <c r="C568" s="545" t="s">
        <v>7</v>
      </c>
      <c r="D568" s="599">
        <v>674897</v>
      </c>
      <c r="E568" s="599">
        <v>666733.5</v>
      </c>
      <c r="F568" s="599">
        <f t="shared" si="43"/>
        <v>98.790408017816063</v>
      </c>
      <c r="G568" s="599">
        <f t="shared" si="44"/>
        <v>-8163.5</v>
      </c>
      <c r="H568" s="503">
        <v>-0.4</v>
      </c>
      <c r="I568" s="504" t="s">
        <v>1183</v>
      </c>
    </row>
    <row r="569" spans="1:9" ht="12.75">
      <c r="A569" s="551"/>
      <c r="B569" s="597"/>
      <c r="C569" s="550"/>
      <c r="D569" s="600"/>
      <c r="E569" s="600"/>
      <c r="F569" s="600"/>
      <c r="G569" s="600"/>
      <c r="H569" s="500">
        <v>-3.3</v>
      </c>
      <c r="I569" s="501" t="s">
        <v>1716</v>
      </c>
    </row>
    <row r="570" spans="1:9" ht="12.75">
      <c r="A570" s="551"/>
      <c r="B570" s="597"/>
      <c r="C570" s="550"/>
      <c r="D570" s="600"/>
      <c r="E570" s="600"/>
      <c r="F570" s="600"/>
      <c r="G570" s="600"/>
      <c r="H570" s="500">
        <v>-125.1</v>
      </c>
      <c r="I570" s="501" t="s">
        <v>2049</v>
      </c>
    </row>
    <row r="571" spans="1:9" ht="25.5">
      <c r="A571" s="551"/>
      <c r="B571" s="597"/>
      <c r="C571" s="550"/>
      <c r="D571" s="600"/>
      <c r="E571" s="600"/>
      <c r="F571" s="600"/>
      <c r="G571" s="600"/>
      <c r="H571" s="500">
        <v>-202.3</v>
      </c>
      <c r="I571" s="501" t="s">
        <v>2050</v>
      </c>
    </row>
    <row r="572" spans="1:9" ht="51">
      <c r="A572" s="551"/>
      <c r="B572" s="597"/>
      <c r="C572" s="546"/>
      <c r="D572" s="601"/>
      <c r="E572" s="601"/>
      <c r="F572" s="601" t="str">
        <f t="shared" si="43"/>
        <v/>
      </c>
      <c r="G572" s="601"/>
      <c r="H572" s="500">
        <v>-7832.4</v>
      </c>
      <c r="I572" s="501" t="s">
        <v>2051</v>
      </c>
    </row>
    <row r="573" spans="1:9" ht="25.5">
      <c r="A573" s="551"/>
      <c r="B573" s="597"/>
      <c r="C573" s="11" t="s">
        <v>232</v>
      </c>
      <c r="D573" s="17">
        <v>149669</v>
      </c>
      <c r="E573" s="17">
        <v>146561.1</v>
      </c>
      <c r="F573" s="20">
        <f t="shared" si="43"/>
        <v>97.923484489105959</v>
      </c>
      <c r="G573" s="8">
        <f t="shared" si="44"/>
        <v>-3107.8999999999942</v>
      </c>
      <c r="H573" s="507">
        <v>-3107.9</v>
      </c>
      <c r="I573" s="508" t="s">
        <v>2052</v>
      </c>
    </row>
    <row r="574" spans="1:9" ht="38.25">
      <c r="A574" s="551"/>
      <c r="B574" s="597"/>
      <c r="C574" s="35" t="s">
        <v>30</v>
      </c>
      <c r="D574" s="28">
        <v>4036</v>
      </c>
      <c r="E574" s="17">
        <v>2728.6</v>
      </c>
      <c r="F574" s="20">
        <f t="shared" si="43"/>
        <v>67.606541129831513</v>
      </c>
      <c r="G574" s="8">
        <f t="shared" si="44"/>
        <v>-1307.4000000000001</v>
      </c>
      <c r="H574" s="507">
        <v>-1307.4000000000001</v>
      </c>
      <c r="I574" s="501" t="s">
        <v>2053</v>
      </c>
    </row>
    <row r="575" spans="1:9" ht="12.75">
      <c r="A575" s="551"/>
      <c r="B575" s="597"/>
      <c r="C575" s="35" t="s">
        <v>754</v>
      </c>
      <c r="D575" s="28">
        <v>10172</v>
      </c>
      <c r="E575" s="17">
        <v>8811.6</v>
      </c>
      <c r="F575" s="20">
        <f t="shared" si="43"/>
        <v>86.626032245379477</v>
      </c>
      <c r="G575" s="8">
        <f t="shared" si="44"/>
        <v>-1360.3999999999996</v>
      </c>
      <c r="H575" s="507">
        <v>-1360.4</v>
      </c>
      <c r="I575" s="508" t="s">
        <v>2054</v>
      </c>
    </row>
    <row r="576" spans="1:9" ht="51">
      <c r="A576" s="551"/>
      <c r="B576" s="597"/>
      <c r="C576" s="545" t="s">
        <v>54</v>
      </c>
      <c r="D576" s="557">
        <v>182540</v>
      </c>
      <c r="E576" s="557">
        <v>160912.29999999999</v>
      </c>
      <c r="F576" s="557">
        <f t="shared" si="43"/>
        <v>88.151802344691561</v>
      </c>
      <c r="G576" s="557">
        <f t="shared" si="44"/>
        <v>-21627.700000000012</v>
      </c>
      <c r="H576" s="503">
        <v>-11429.7</v>
      </c>
      <c r="I576" s="504" t="s">
        <v>2055</v>
      </c>
    </row>
    <row r="577" spans="1:9" ht="38.25">
      <c r="A577" s="551"/>
      <c r="B577" s="597"/>
      <c r="C577" s="546"/>
      <c r="D577" s="558"/>
      <c r="E577" s="558"/>
      <c r="F577" s="558"/>
      <c r="G577" s="558">
        <v>0</v>
      </c>
      <c r="H577" s="500">
        <v>-10198</v>
      </c>
      <c r="I577" s="501" t="s">
        <v>2056</v>
      </c>
    </row>
    <row r="578" spans="1:9" ht="12.75">
      <c r="A578" s="551"/>
      <c r="B578" s="597"/>
      <c r="C578" s="11" t="s">
        <v>757</v>
      </c>
      <c r="D578" s="17">
        <v>8136.5</v>
      </c>
      <c r="E578" s="17">
        <v>0</v>
      </c>
      <c r="F578" s="20">
        <f t="shared" si="43"/>
        <v>0</v>
      </c>
      <c r="G578" s="8">
        <f t="shared" si="44"/>
        <v>-8136.5</v>
      </c>
      <c r="H578" s="507">
        <v>-8136.5</v>
      </c>
      <c r="I578" s="508" t="s">
        <v>2057</v>
      </c>
    </row>
    <row r="579" spans="1:9" ht="12.75">
      <c r="A579" s="551"/>
      <c r="B579" s="597"/>
      <c r="C579" s="11" t="s">
        <v>756</v>
      </c>
      <c r="D579" s="17">
        <v>99483</v>
      </c>
      <c r="E579" s="17">
        <v>49919.199999999997</v>
      </c>
      <c r="F579" s="20">
        <f t="shared" si="43"/>
        <v>50.178623483409226</v>
      </c>
      <c r="G579" s="8">
        <f t="shared" si="44"/>
        <v>-49563.8</v>
      </c>
      <c r="H579" s="507">
        <v>-49563.8</v>
      </c>
      <c r="I579" s="508" t="s">
        <v>2054</v>
      </c>
    </row>
    <row r="580" spans="1:9" ht="51">
      <c r="A580" s="551"/>
      <c r="B580" s="597"/>
      <c r="C580" s="11" t="s">
        <v>1653</v>
      </c>
      <c r="D580" s="17">
        <v>5004</v>
      </c>
      <c r="E580" s="17">
        <v>3500</v>
      </c>
      <c r="F580" s="20">
        <f t="shared" si="43"/>
        <v>69.944044764188646</v>
      </c>
      <c r="G580" s="8">
        <f t="shared" si="44"/>
        <v>-1504</v>
      </c>
      <c r="H580" s="507">
        <v>-1504</v>
      </c>
      <c r="I580" s="508" t="s">
        <v>2058</v>
      </c>
    </row>
    <row r="581" spans="1:9" ht="25.5">
      <c r="A581" s="551"/>
      <c r="B581" s="597"/>
      <c r="C581" s="545" t="s">
        <v>10</v>
      </c>
      <c r="D581" s="557">
        <v>1000</v>
      </c>
      <c r="E581" s="557">
        <v>909.7</v>
      </c>
      <c r="F581" s="543">
        <f t="shared" si="43"/>
        <v>90.970000000000013</v>
      </c>
      <c r="G581" s="547">
        <f t="shared" si="44"/>
        <v>-90.299999999999955</v>
      </c>
      <c r="H581" s="503">
        <v>-2</v>
      </c>
      <c r="I581" s="504" t="s">
        <v>1183</v>
      </c>
    </row>
    <row r="582" spans="1:9" ht="12.75">
      <c r="A582" s="551"/>
      <c r="B582" s="597"/>
      <c r="C582" s="546"/>
      <c r="D582" s="558"/>
      <c r="E582" s="558"/>
      <c r="F582" s="544"/>
      <c r="G582" s="549"/>
      <c r="H582" s="500">
        <v>-88.3</v>
      </c>
      <c r="I582" s="501" t="s">
        <v>1553</v>
      </c>
    </row>
    <row r="583" spans="1:9" ht="12.75">
      <c r="A583" s="551"/>
      <c r="B583" s="597"/>
      <c r="C583" s="11" t="s">
        <v>18</v>
      </c>
      <c r="D583" s="17">
        <v>87.8</v>
      </c>
      <c r="E583" s="17">
        <v>58.6</v>
      </c>
      <c r="F583" s="20">
        <f t="shared" si="43"/>
        <v>66.742596810933946</v>
      </c>
      <c r="G583" s="8">
        <f t="shared" si="44"/>
        <v>-29.199999999999996</v>
      </c>
      <c r="H583" s="507">
        <v>-29.2</v>
      </c>
      <c r="I583" s="508" t="s">
        <v>2059</v>
      </c>
    </row>
    <row r="584" spans="1:9" ht="12.75">
      <c r="A584" s="551"/>
      <c r="B584" s="597"/>
      <c r="C584" s="11" t="s">
        <v>604</v>
      </c>
      <c r="D584" s="17">
        <v>316.2</v>
      </c>
      <c r="E584" s="17">
        <v>316.2</v>
      </c>
      <c r="F584" s="20">
        <f t="shared" si="43"/>
        <v>100</v>
      </c>
      <c r="G584" s="8">
        <f t="shared" si="44"/>
        <v>0</v>
      </c>
      <c r="H584" s="507"/>
      <c r="I584" s="508"/>
    </row>
    <row r="585" spans="1:9" ht="25.5">
      <c r="A585" s="540"/>
      <c r="B585" s="598"/>
      <c r="C585" s="496" t="s">
        <v>11</v>
      </c>
      <c r="D585" s="19">
        <f>SUM(D568:D584)</f>
        <v>1135341.5</v>
      </c>
      <c r="E585" s="19">
        <f>SUM(E568:E584)</f>
        <v>1040450.7999999997</v>
      </c>
      <c r="F585" s="19">
        <f t="shared" si="43"/>
        <v>91.642100636680652</v>
      </c>
      <c r="G585" s="19">
        <f t="shared" si="44"/>
        <v>-94890.700000000303</v>
      </c>
      <c r="H585" s="537"/>
      <c r="I585" s="538"/>
    </row>
    <row r="586" spans="1:9" ht="14.25">
      <c r="A586" s="622" t="s">
        <v>2157</v>
      </c>
      <c r="B586" s="623"/>
      <c r="C586" s="623"/>
      <c r="D586" s="623"/>
      <c r="E586" s="623"/>
      <c r="F586" s="623"/>
      <c r="G586" s="623"/>
      <c r="H586" s="623"/>
      <c r="I586" s="624"/>
    </row>
    <row r="587" spans="1:9" ht="12.75">
      <c r="A587" s="539" t="s">
        <v>107</v>
      </c>
      <c r="B587" s="596" t="s">
        <v>596</v>
      </c>
      <c r="C587" s="545" t="s">
        <v>7</v>
      </c>
      <c r="D587" s="547">
        <v>72254.100000000006</v>
      </c>
      <c r="E587" s="547">
        <v>68207</v>
      </c>
      <c r="F587" s="547">
        <f t="shared" ref="F587:F643" si="54">IF(ISBLANK(E587),"",+E587/D587*100)</f>
        <v>94.398795362477699</v>
      </c>
      <c r="G587" s="547">
        <f t="shared" ref="G587:G643" si="55">+E587-D587</f>
        <v>-4047.1000000000058</v>
      </c>
      <c r="H587" s="503">
        <v>-9.1999999999999993</v>
      </c>
      <c r="I587" s="504" t="s">
        <v>2247</v>
      </c>
    </row>
    <row r="588" spans="1:9" ht="12.75">
      <c r="A588" s="551"/>
      <c r="B588" s="597"/>
      <c r="C588" s="550"/>
      <c r="D588" s="548"/>
      <c r="E588" s="548"/>
      <c r="F588" s="548" t="str">
        <f t="shared" si="54"/>
        <v/>
      </c>
      <c r="G588" s="548">
        <f t="shared" si="55"/>
        <v>0</v>
      </c>
      <c r="H588" s="500">
        <v>-5.7</v>
      </c>
      <c r="I588" s="501" t="s">
        <v>2248</v>
      </c>
    </row>
    <row r="589" spans="1:9" ht="12.75">
      <c r="A589" s="551"/>
      <c r="B589" s="597"/>
      <c r="C589" s="550"/>
      <c r="D589" s="548"/>
      <c r="E589" s="548"/>
      <c r="F589" s="548" t="str">
        <f t="shared" si="54"/>
        <v/>
      </c>
      <c r="G589" s="548">
        <f t="shared" si="55"/>
        <v>0</v>
      </c>
      <c r="H589" s="500">
        <v>-18.7</v>
      </c>
      <c r="I589" s="501" t="s">
        <v>389</v>
      </c>
    </row>
    <row r="590" spans="1:9" ht="12.75">
      <c r="A590" s="551"/>
      <c r="B590" s="597"/>
      <c r="C590" s="550"/>
      <c r="D590" s="548"/>
      <c r="E590" s="548"/>
      <c r="F590" s="548" t="str">
        <f t="shared" si="54"/>
        <v/>
      </c>
      <c r="G590" s="548">
        <f t="shared" si="55"/>
        <v>0</v>
      </c>
      <c r="H590" s="500">
        <v>-21.4</v>
      </c>
      <c r="I590" s="501" t="s">
        <v>1674</v>
      </c>
    </row>
    <row r="591" spans="1:9" ht="25.5">
      <c r="A591" s="551"/>
      <c r="B591" s="597"/>
      <c r="C591" s="550"/>
      <c r="D591" s="548"/>
      <c r="E591" s="548"/>
      <c r="F591" s="548" t="str">
        <f t="shared" si="54"/>
        <v/>
      </c>
      <c r="G591" s="548">
        <f t="shared" si="55"/>
        <v>0</v>
      </c>
      <c r="H591" s="500">
        <v>-20.399999999999999</v>
      </c>
      <c r="I591" s="501" t="s">
        <v>2189</v>
      </c>
    </row>
    <row r="592" spans="1:9" ht="38.25">
      <c r="A592" s="551"/>
      <c r="B592" s="597"/>
      <c r="C592" s="550"/>
      <c r="D592" s="548"/>
      <c r="E592" s="548"/>
      <c r="F592" s="548" t="str">
        <f t="shared" si="54"/>
        <v/>
      </c>
      <c r="G592" s="548">
        <f t="shared" si="55"/>
        <v>0</v>
      </c>
      <c r="H592" s="500">
        <v>-2.8</v>
      </c>
      <c r="I592" s="501" t="s">
        <v>1675</v>
      </c>
    </row>
    <row r="593" spans="1:9" ht="25.5">
      <c r="A593" s="551"/>
      <c r="B593" s="597"/>
      <c r="C593" s="550"/>
      <c r="D593" s="548"/>
      <c r="E593" s="548"/>
      <c r="F593" s="548" t="str">
        <f t="shared" si="54"/>
        <v/>
      </c>
      <c r="G593" s="548">
        <f t="shared" si="55"/>
        <v>0</v>
      </c>
      <c r="H593" s="500">
        <v>-210.4</v>
      </c>
      <c r="I593" s="501" t="s">
        <v>2263</v>
      </c>
    </row>
    <row r="594" spans="1:9" ht="25.5">
      <c r="A594" s="551"/>
      <c r="B594" s="597"/>
      <c r="C594" s="550"/>
      <c r="D594" s="548"/>
      <c r="E594" s="548"/>
      <c r="F594" s="548" t="str">
        <f t="shared" si="54"/>
        <v/>
      </c>
      <c r="G594" s="548">
        <f t="shared" si="55"/>
        <v>0</v>
      </c>
      <c r="H594" s="500">
        <v>-30.6</v>
      </c>
      <c r="I594" s="501" t="s">
        <v>1676</v>
      </c>
    </row>
    <row r="595" spans="1:9" ht="127.5">
      <c r="A595" s="551"/>
      <c r="B595" s="597"/>
      <c r="C595" s="550"/>
      <c r="D595" s="548"/>
      <c r="E595" s="548"/>
      <c r="F595" s="548" t="str">
        <f t="shared" si="54"/>
        <v/>
      </c>
      <c r="G595" s="548">
        <f t="shared" si="55"/>
        <v>0</v>
      </c>
      <c r="H595" s="500">
        <v>-2695.1</v>
      </c>
      <c r="I595" s="501" t="s">
        <v>1677</v>
      </c>
    </row>
    <row r="596" spans="1:9" ht="38.25">
      <c r="A596" s="551"/>
      <c r="B596" s="597"/>
      <c r="C596" s="550"/>
      <c r="D596" s="548"/>
      <c r="E596" s="548"/>
      <c r="F596" s="548" t="str">
        <f t="shared" si="54"/>
        <v/>
      </c>
      <c r="G596" s="548">
        <f t="shared" si="55"/>
        <v>0</v>
      </c>
      <c r="H596" s="500">
        <v>-225.7</v>
      </c>
      <c r="I596" s="501" t="s">
        <v>1678</v>
      </c>
    </row>
    <row r="597" spans="1:9" ht="38.25">
      <c r="A597" s="551"/>
      <c r="B597" s="597"/>
      <c r="C597" s="546"/>
      <c r="D597" s="549"/>
      <c r="E597" s="549"/>
      <c r="F597" s="549" t="str">
        <f t="shared" si="54"/>
        <v/>
      </c>
      <c r="G597" s="549">
        <f t="shared" si="55"/>
        <v>0</v>
      </c>
      <c r="H597" s="505">
        <v>-807.1</v>
      </c>
      <c r="I597" s="506" t="s">
        <v>1679</v>
      </c>
    </row>
    <row r="598" spans="1:9" ht="25.5">
      <c r="A598" s="551"/>
      <c r="B598" s="597"/>
      <c r="C598" s="11" t="s">
        <v>30</v>
      </c>
      <c r="D598" s="17">
        <v>677</v>
      </c>
      <c r="E598" s="17">
        <v>538.20000000000005</v>
      </c>
      <c r="F598" s="8">
        <f t="shared" si="54"/>
        <v>79.497784342688334</v>
      </c>
      <c r="G598" s="8">
        <f t="shared" si="55"/>
        <v>-138.79999999999995</v>
      </c>
      <c r="H598" s="507">
        <v>-138.80000000000001</v>
      </c>
      <c r="I598" s="508" t="s">
        <v>1680</v>
      </c>
    </row>
    <row r="599" spans="1:9" ht="51">
      <c r="A599" s="551"/>
      <c r="B599" s="597"/>
      <c r="C599" s="11" t="s">
        <v>332</v>
      </c>
      <c r="D599" s="17">
        <v>669</v>
      </c>
      <c r="E599" s="17">
        <v>585.6</v>
      </c>
      <c r="F599" s="8">
        <f t="shared" si="54"/>
        <v>87.533632286995527</v>
      </c>
      <c r="G599" s="8">
        <f t="shared" si="55"/>
        <v>-83.399999999999977</v>
      </c>
      <c r="H599" s="507">
        <v>-83.4</v>
      </c>
      <c r="I599" s="508" t="s">
        <v>1681</v>
      </c>
    </row>
    <row r="600" spans="1:9" ht="17.25" customHeight="1">
      <c r="A600" s="551"/>
      <c r="B600" s="597"/>
      <c r="C600" s="545" t="s">
        <v>601</v>
      </c>
      <c r="D600" s="557">
        <v>8</v>
      </c>
      <c r="E600" s="557">
        <v>6.9</v>
      </c>
      <c r="F600" s="557">
        <f t="shared" si="54"/>
        <v>86.25</v>
      </c>
      <c r="G600" s="557">
        <f t="shared" si="55"/>
        <v>-1.0999999999999996</v>
      </c>
      <c r="H600" s="503">
        <v>-0.7</v>
      </c>
      <c r="I600" s="504" t="s">
        <v>1682</v>
      </c>
    </row>
    <row r="601" spans="1:9" ht="12.75">
      <c r="A601" s="551"/>
      <c r="B601" s="597"/>
      <c r="C601" s="546"/>
      <c r="D601" s="558"/>
      <c r="E601" s="558"/>
      <c r="F601" s="558"/>
      <c r="G601" s="558">
        <v>0</v>
      </c>
      <c r="H601" s="505">
        <v>-0.4</v>
      </c>
      <c r="I601" s="506" t="s">
        <v>1683</v>
      </c>
    </row>
    <row r="602" spans="1:9" ht="25.5">
      <c r="A602" s="551"/>
      <c r="B602" s="597"/>
      <c r="C602" s="11" t="s">
        <v>54</v>
      </c>
      <c r="D602" s="8">
        <v>5926</v>
      </c>
      <c r="E602" s="20">
        <v>4808.8999999999996</v>
      </c>
      <c r="F602" s="8">
        <f t="shared" si="54"/>
        <v>81.149173135335801</v>
      </c>
      <c r="G602" s="8">
        <f t="shared" si="55"/>
        <v>-1117.1000000000004</v>
      </c>
      <c r="H602" s="507">
        <v>-1117.0999999999999</v>
      </c>
      <c r="I602" s="508" t="s">
        <v>1680</v>
      </c>
    </row>
    <row r="603" spans="1:9" ht="51">
      <c r="A603" s="551"/>
      <c r="B603" s="597"/>
      <c r="C603" s="11" t="s">
        <v>755</v>
      </c>
      <c r="D603" s="17">
        <v>3788</v>
      </c>
      <c r="E603" s="17">
        <v>3318.4</v>
      </c>
      <c r="F603" s="8">
        <f t="shared" si="54"/>
        <v>87.602956705385424</v>
      </c>
      <c r="G603" s="8">
        <f t="shared" si="55"/>
        <v>-469.59999999999991</v>
      </c>
      <c r="H603" s="507">
        <v>-469.6</v>
      </c>
      <c r="I603" s="508" t="s">
        <v>1681</v>
      </c>
    </row>
    <row r="604" spans="1:9" ht="12.75">
      <c r="A604" s="551"/>
      <c r="B604" s="597"/>
      <c r="C604" s="545" t="s">
        <v>331</v>
      </c>
      <c r="D604" s="543">
        <v>45</v>
      </c>
      <c r="E604" s="543">
        <v>39.1</v>
      </c>
      <c r="F604" s="543">
        <f t="shared" si="54"/>
        <v>86.8888888888889</v>
      </c>
      <c r="G604" s="543">
        <f t="shared" si="55"/>
        <v>-5.8999999999999986</v>
      </c>
      <c r="H604" s="500">
        <v>-4.4000000000000004</v>
      </c>
      <c r="I604" s="501" t="s">
        <v>1682</v>
      </c>
    </row>
    <row r="605" spans="1:9" ht="12.75">
      <c r="A605" s="551"/>
      <c r="B605" s="597"/>
      <c r="C605" s="546"/>
      <c r="D605" s="544"/>
      <c r="E605" s="544"/>
      <c r="F605" s="544" t="str">
        <f t="shared" si="54"/>
        <v/>
      </c>
      <c r="G605" s="544"/>
      <c r="H605" s="500">
        <v>-1.5</v>
      </c>
      <c r="I605" s="501" t="s">
        <v>1683</v>
      </c>
    </row>
    <row r="606" spans="1:9" ht="25.5">
      <c r="A606" s="551"/>
      <c r="B606" s="597"/>
      <c r="C606" s="545" t="s">
        <v>10</v>
      </c>
      <c r="D606" s="557">
        <v>4883.7</v>
      </c>
      <c r="E606" s="557">
        <v>4328.8999999999996</v>
      </c>
      <c r="F606" s="557">
        <f t="shared" si="54"/>
        <v>88.639760837070241</v>
      </c>
      <c r="G606" s="557">
        <f t="shared" si="55"/>
        <v>-554.80000000000018</v>
      </c>
      <c r="H606" s="503">
        <v>-373.1</v>
      </c>
      <c r="I606" s="504" t="s">
        <v>1684</v>
      </c>
    </row>
    <row r="607" spans="1:9" ht="25.5">
      <c r="A607" s="551"/>
      <c r="B607" s="597"/>
      <c r="C607" s="550"/>
      <c r="D607" s="568"/>
      <c r="E607" s="568"/>
      <c r="F607" s="568" t="str">
        <f t="shared" si="54"/>
        <v/>
      </c>
      <c r="G607" s="568">
        <f t="shared" si="55"/>
        <v>0</v>
      </c>
      <c r="H607" s="500">
        <v>-130.30000000000001</v>
      </c>
      <c r="I607" s="501" t="s">
        <v>1685</v>
      </c>
    </row>
    <row r="608" spans="1:9" ht="12.75">
      <c r="A608" s="551"/>
      <c r="B608" s="597"/>
      <c r="C608" s="550"/>
      <c r="D608" s="568"/>
      <c r="E608" s="568"/>
      <c r="F608" s="568" t="str">
        <f t="shared" si="54"/>
        <v/>
      </c>
      <c r="G608" s="568">
        <f t="shared" si="55"/>
        <v>0</v>
      </c>
      <c r="H608" s="500">
        <v>-25.8</v>
      </c>
      <c r="I608" s="501" t="s">
        <v>1686</v>
      </c>
    </row>
    <row r="609" spans="1:9" ht="12.75">
      <c r="A609" s="551"/>
      <c r="B609" s="597"/>
      <c r="C609" s="550"/>
      <c r="D609" s="568"/>
      <c r="E609" s="568"/>
      <c r="F609" s="568" t="str">
        <f t="shared" si="54"/>
        <v/>
      </c>
      <c r="G609" s="568">
        <f t="shared" si="55"/>
        <v>0</v>
      </c>
      <c r="H609" s="500">
        <v>-9.6</v>
      </c>
      <c r="I609" s="501" t="s">
        <v>354</v>
      </c>
    </row>
    <row r="610" spans="1:9" ht="12.75">
      <c r="A610" s="551"/>
      <c r="B610" s="597"/>
      <c r="C610" s="550"/>
      <c r="D610" s="568"/>
      <c r="E610" s="568"/>
      <c r="F610" s="568"/>
      <c r="G610" s="568">
        <f t="shared" si="55"/>
        <v>0</v>
      </c>
      <c r="H610" s="500">
        <v>-3.8</v>
      </c>
      <c r="I610" s="501" t="s">
        <v>447</v>
      </c>
    </row>
    <row r="611" spans="1:9" ht="12.75">
      <c r="A611" s="551"/>
      <c r="B611" s="597"/>
      <c r="C611" s="546"/>
      <c r="D611" s="558"/>
      <c r="E611" s="558"/>
      <c r="F611" s="558"/>
      <c r="G611" s="558">
        <f t="shared" si="55"/>
        <v>0</v>
      </c>
      <c r="H611" s="505">
        <v>-12.2</v>
      </c>
      <c r="I611" s="506" t="s">
        <v>2190</v>
      </c>
    </row>
    <row r="612" spans="1:9" ht="25.5">
      <c r="A612" s="551"/>
      <c r="B612" s="597"/>
      <c r="C612" s="545" t="s">
        <v>594</v>
      </c>
      <c r="D612" s="543">
        <v>243893.7</v>
      </c>
      <c r="E612" s="543">
        <v>242359.9</v>
      </c>
      <c r="F612" s="543">
        <f t="shared" si="54"/>
        <v>99.371119467210505</v>
      </c>
      <c r="G612" s="543">
        <f t="shared" si="55"/>
        <v>-1533.8000000000175</v>
      </c>
      <c r="H612" s="503">
        <v>-22.5</v>
      </c>
      <c r="I612" s="504" t="s">
        <v>1687</v>
      </c>
    </row>
    <row r="613" spans="1:9" ht="12.75">
      <c r="A613" s="551"/>
      <c r="B613" s="597"/>
      <c r="C613" s="550"/>
      <c r="D613" s="565"/>
      <c r="E613" s="565"/>
      <c r="F613" s="565"/>
      <c r="G613" s="565">
        <f t="shared" si="55"/>
        <v>0</v>
      </c>
      <c r="H613" s="500">
        <v>-10.5</v>
      </c>
      <c r="I613" s="501" t="s">
        <v>1688</v>
      </c>
    </row>
    <row r="614" spans="1:9" ht="25.5">
      <c r="A614" s="551"/>
      <c r="B614" s="597"/>
      <c r="C614" s="550"/>
      <c r="D614" s="565"/>
      <c r="E614" s="565"/>
      <c r="F614" s="565"/>
      <c r="G614" s="565">
        <f t="shared" si="55"/>
        <v>0</v>
      </c>
      <c r="H614" s="500">
        <v>-13</v>
      </c>
      <c r="I614" s="501" t="s">
        <v>1689</v>
      </c>
    </row>
    <row r="615" spans="1:9" ht="25.5">
      <c r="A615" s="551"/>
      <c r="B615" s="597"/>
      <c r="C615" s="550"/>
      <c r="D615" s="565"/>
      <c r="E615" s="565"/>
      <c r="F615" s="565"/>
      <c r="G615" s="565">
        <f t="shared" si="55"/>
        <v>0</v>
      </c>
      <c r="H615" s="500">
        <v>-908.6</v>
      </c>
      <c r="I615" s="501" t="s">
        <v>1690</v>
      </c>
    </row>
    <row r="616" spans="1:9" ht="12.75">
      <c r="A616" s="551"/>
      <c r="B616" s="597"/>
      <c r="C616" s="550"/>
      <c r="D616" s="565"/>
      <c r="E616" s="565"/>
      <c r="F616" s="565"/>
      <c r="G616" s="565">
        <f t="shared" si="55"/>
        <v>0</v>
      </c>
      <c r="H616" s="500">
        <v>-59.6</v>
      </c>
      <c r="I616" s="501" t="s">
        <v>1691</v>
      </c>
    </row>
    <row r="617" spans="1:9" ht="25.5">
      <c r="A617" s="551"/>
      <c r="B617" s="597"/>
      <c r="C617" s="550"/>
      <c r="D617" s="565"/>
      <c r="E617" s="565"/>
      <c r="F617" s="565"/>
      <c r="G617" s="565">
        <v>0</v>
      </c>
      <c r="H617" s="500">
        <v>-78.2</v>
      </c>
      <c r="I617" s="501" t="s">
        <v>1692</v>
      </c>
    </row>
    <row r="618" spans="1:9" ht="63.75">
      <c r="A618" s="551"/>
      <c r="B618" s="597"/>
      <c r="C618" s="546"/>
      <c r="D618" s="544"/>
      <c r="E618" s="544"/>
      <c r="F618" s="544"/>
      <c r="G618" s="544">
        <v>0</v>
      </c>
      <c r="H618" s="505">
        <v>-441.4</v>
      </c>
      <c r="I618" s="506" t="s">
        <v>1693</v>
      </c>
    </row>
    <row r="619" spans="1:9" ht="63.75">
      <c r="A619" s="551"/>
      <c r="B619" s="597"/>
      <c r="C619" s="11" t="s">
        <v>604</v>
      </c>
      <c r="D619" s="17">
        <v>2267.3000000000002</v>
      </c>
      <c r="E619" s="17">
        <v>2078.1</v>
      </c>
      <c r="F619" s="8">
        <f t="shared" si="54"/>
        <v>91.655272791425915</v>
      </c>
      <c r="G619" s="8">
        <f t="shared" si="55"/>
        <v>-189.20000000000027</v>
      </c>
      <c r="H619" s="507">
        <v>-189.2</v>
      </c>
      <c r="I619" s="508" t="s">
        <v>2174</v>
      </c>
    </row>
    <row r="620" spans="1:9" ht="27" customHeight="1">
      <c r="A620" s="540"/>
      <c r="B620" s="598"/>
      <c r="C620" s="496" t="s">
        <v>11</v>
      </c>
      <c r="D620" s="19">
        <f>SUM(D587:D619)</f>
        <v>334411.8</v>
      </c>
      <c r="E620" s="19">
        <f>SUM(E587:E619)</f>
        <v>326270.99999999994</v>
      </c>
      <c r="F620" s="19">
        <f t="shared" si="54"/>
        <v>97.565636140829952</v>
      </c>
      <c r="G620" s="19">
        <f t="shared" si="55"/>
        <v>-8140.8000000000466</v>
      </c>
      <c r="H620" s="537"/>
      <c r="I620" s="538"/>
    </row>
    <row r="621" spans="1:9" ht="25.5">
      <c r="A621" s="587" t="s">
        <v>110</v>
      </c>
      <c r="B621" s="596" t="s">
        <v>597</v>
      </c>
      <c r="C621" s="545" t="s">
        <v>7</v>
      </c>
      <c r="D621" s="557">
        <v>1050570.7</v>
      </c>
      <c r="E621" s="557">
        <v>1045941.9</v>
      </c>
      <c r="F621" s="547">
        <f t="shared" si="54"/>
        <v>99.559401380601997</v>
      </c>
      <c r="G621" s="547">
        <f t="shared" si="55"/>
        <v>-4628.7999999999302</v>
      </c>
      <c r="H621" s="503">
        <v>-142.6</v>
      </c>
      <c r="I621" s="504" t="s">
        <v>2176</v>
      </c>
    </row>
    <row r="622" spans="1:9" ht="12.75">
      <c r="A622" s="588"/>
      <c r="B622" s="597"/>
      <c r="C622" s="550"/>
      <c r="D622" s="568"/>
      <c r="E622" s="568"/>
      <c r="F622" s="548"/>
      <c r="G622" s="548"/>
      <c r="H622" s="500">
        <v>-1.1000000000000001</v>
      </c>
      <c r="I622" s="501" t="s">
        <v>1694</v>
      </c>
    </row>
    <row r="623" spans="1:9" ht="51">
      <c r="A623" s="588"/>
      <c r="B623" s="597"/>
      <c r="C623" s="550"/>
      <c r="D623" s="568"/>
      <c r="E623" s="568"/>
      <c r="F623" s="548"/>
      <c r="G623" s="548"/>
      <c r="H623" s="500">
        <v>-16.2</v>
      </c>
      <c r="I623" s="501" t="s">
        <v>1695</v>
      </c>
    </row>
    <row r="624" spans="1:9" ht="25.5">
      <c r="A624" s="588"/>
      <c r="B624" s="597"/>
      <c r="C624" s="550"/>
      <c r="D624" s="568"/>
      <c r="E624" s="568"/>
      <c r="F624" s="548"/>
      <c r="G624" s="548"/>
      <c r="H624" s="500">
        <v>-127.3</v>
      </c>
      <c r="I624" s="501" t="s">
        <v>2175</v>
      </c>
    </row>
    <row r="625" spans="1:9" ht="51">
      <c r="A625" s="588"/>
      <c r="B625" s="597"/>
      <c r="C625" s="550"/>
      <c r="D625" s="568"/>
      <c r="E625" s="568"/>
      <c r="F625" s="548"/>
      <c r="G625" s="548"/>
      <c r="H625" s="500">
        <v>-105.4</v>
      </c>
      <c r="I625" s="501" t="s">
        <v>2191</v>
      </c>
    </row>
    <row r="626" spans="1:9" ht="51">
      <c r="A626" s="588"/>
      <c r="B626" s="597"/>
      <c r="C626" s="550"/>
      <c r="D626" s="568"/>
      <c r="E626" s="568"/>
      <c r="F626" s="548"/>
      <c r="G626" s="548"/>
      <c r="H626" s="500">
        <v>-46.3</v>
      </c>
      <c r="I626" s="501" t="s">
        <v>2192</v>
      </c>
    </row>
    <row r="627" spans="1:9" ht="14.25" customHeight="1">
      <c r="A627" s="588"/>
      <c r="B627" s="597"/>
      <c r="C627" s="550"/>
      <c r="D627" s="568"/>
      <c r="E627" s="568"/>
      <c r="F627" s="548"/>
      <c r="G627" s="548"/>
      <c r="H627" s="500">
        <v>-2</v>
      </c>
      <c r="I627" s="501" t="s">
        <v>354</v>
      </c>
    </row>
    <row r="628" spans="1:9" ht="25.5">
      <c r="A628" s="588"/>
      <c r="B628" s="597"/>
      <c r="C628" s="550"/>
      <c r="D628" s="568"/>
      <c r="E628" s="568"/>
      <c r="F628" s="548"/>
      <c r="G628" s="548"/>
      <c r="H628" s="500">
        <v>-415.9</v>
      </c>
      <c r="I628" s="501" t="s">
        <v>2193</v>
      </c>
    </row>
    <row r="629" spans="1:9" ht="25.5">
      <c r="A629" s="588"/>
      <c r="B629" s="597"/>
      <c r="C629" s="550"/>
      <c r="D629" s="568"/>
      <c r="E629" s="568"/>
      <c r="F629" s="548"/>
      <c r="G629" s="548"/>
      <c r="H629" s="500">
        <v>-6.2</v>
      </c>
      <c r="I629" s="501" t="s">
        <v>1696</v>
      </c>
    </row>
    <row r="630" spans="1:9" ht="25.5">
      <c r="A630" s="588"/>
      <c r="B630" s="597"/>
      <c r="C630" s="550"/>
      <c r="D630" s="568"/>
      <c r="E630" s="568"/>
      <c r="F630" s="548"/>
      <c r="G630" s="548"/>
      <c r="H630" s="500">
        <v>-2867.3</v>
      </c>
      <c r="I630" s="501" t="s">
        <v>1697</v>
      </c>
    </row>
    <row r="631" spans="1:9" ht="14.25" customHeight="1">
      <c r="A631" s="588"/>
      <c r="B631" s="597"/>
      <c r="C631" s="550"/>
      <c r="D631" s="568"/>
      <c r="E631" s="568"/>
      <c r="F631" s="548"/>
      <c r="G631" s="548"/>
      <c r="H631" s="500">
        <v>-183</v>
      </c>
      <c r="I631" s="501" t="s">
        <v>1698</v>
      </c>
    </row>
    <row r="632" spans="1:9" ht="38.25">
      <c r="A632" s="588"/>
      <c r="B632" s="597"/>
      <c r="C632" s="550"/>
      <c r="D632" s="568"/>
      <c r="E632" s="568"/>
      <c r="F632" s="548"/>
      <c r="G632" s="548"/>
      <c r="H632" s="500">
        <v>-713.9</v>
      </c>
      <c r="I632" s="501" t="s">
        <v>1699</v>
      </c>
    </row>
    <row r="633" spans="1:9" ht="25.5">
      <c r="A633" s="588"/>
      <c r="B633" s="597"/>
      <c r="C633" s="546"/>
      <c r="D633" s="558"/>
      <c r="E633" s="558"/>
      <c r="F633" s="549"/>
      <c r="G633" s="549"/>
      <c r="H633" s="505">
        <v>-1.6</v>
      </c>
      <c r="I633" s="506" t="s">
        <v>1700</v>
      </c>
    </row>
    <row r="634" spans="1:9" ht="39.75" customHeight="1">
      <c r="A634" s="588"/>
      <c r="B634" s="597"/>
      <c r="C634" s="11" t="s">
        <v>60</v>
      </c>
      <c r="D634" s="17">
        <v>840</v>
      </c>
      <c r="E634" s="17">
        <v>160.30000000000001</v>
      </c>
      <c r="F634" s="8">
        <f t="shared" si="54"/>
        <v>19.083333333333336</v>
      </c>
      <c r="G634" s="8">
        <f t="shared" si="55"/>
        <v>-679.7</v>
      </c>
      <c r="H634" s="507">
        <v>-679.7</v>
      </c>
      <c r="I634" s="508" t="s">
        <v>1701</v>
      </c>
    </row>
    <row r="635" spans="1:9" ht="53.25" customHeight="1">
      <c r="A635" s="588"/>
      <c r="B635" s="597"/>
      <c r="C635" s="11" t="s">
        <v>30</v>
      </c>
      <c r="D635" s="17">
        <v>6473</v>
      </c>
      <c r="E635" s="17">
        <v>4494.7</v>
      </c>
      <c r="F635" s="8">
        <f t="shared" si="54"/>
        <v>69.437664143364742</v>
      </c>
      <c r="G635" s="8">
        <f t="shared" si="55"/>
        <v>-1978.3000000000002</v>
      </c>
      <c r="H635" s="507">
        <v>-1978.3</v>
      </c>
      <c r="I635" s="508" t="s">
        <v>1702</v>
      </c>
    </row>
    <row r="636" spans="1:9" ht="51">
      <c r="A636" s="588"/>
      <c r="B636" s="597"/>
      <c r="C636" s="11" t="s">
        <v>54</v>
      </c>
      <c r="D636" s="17">
        <v>46884</v>
      </c>
      <c r="E636" s="17">
        <v>26047.8</v>
      </c>
      <c r="F636" s="8">
        <f t="shared" si="54"/>
        <v>55.557972869209117</v>
      </c>
      <c r="G636" s="8">
        <f t="shared" si="55"/>
        <v>-20836.2</v>
      </c>
      <c r="H636" s="507">
        <v>-20836.2</v>
      </c>
      <c r="I636" s="508" t="s">
        <v>1703</v>
      </c>
    </row>
    <row r="637" spans="1:9" ht="25.5">
      <c r="A637" s="588"/>
      <c r="B637" s="597"/>
      <c r="C637" s="545" t="s">
        <v>10</v>
      </c>
      <c r="D637" s="557">
        <v>1573.3</v>
      </c>
      <c r="E637" s="557">
        <v>917.5</v>
      </c>
      <c r="F637" s="547">
        <f t="shared" si="54"/>
        <v>58.31691349392996</v>
      </c>
      <c r="G637" s="547">
        <f t="shared" si="55"/>
        <v>-655.8</v>
      </c>
      <c r="H637" s="503">
        <v>-343.7</v>
      </c>
      <c r="I637" s="504" t="s">
        <v>2194</v>
      </c>
    </row>
    <row r="638" spans="1:9" ht="27" customHeight="1">
      <c r="A638" s="588"/>
      <c r="B638" s="597"/>
      <c r="C638" s="550"/>
      <c r="D638" s="568"/>
      <c r="E638" s="568"/>
      <c r="F638" s="548"/>
      <c r="G638" s="548"/>
      <c r="H638" s="500">
        <v>-26.6</v>
      </c>
      <c r="I638" s="501" t="s">
        <v>2195</v>
      </c>
    </row>
    <row r="639" spans="1:9" ht="14.25" customHeight="1">
      <c r="A639" s="588"/>
      <c r="B639" s="597"/>
      <c r="C639" s="550"/>
      <c r="D639" s="568"/>
      <c r="E639" s="568"/>
      <c r="F639" s="548"/>
      <c r="G639" s="548"/>
      <c r="H639" s="500">
        <v>-276.3</v>
      </c>
      <c r="I639" s="501" t="s">
        <v>2240</v>
      </c>
    </row>
    <row r="640" spans="1:9" ht="13.5" customHeight="1">
      <c r="A640" s="588"/>
      <c r="B640" s="597"/>
      <c r="C640" s="546"/>
      <c r="D640" s="558"/>
      <c r="E640" s="558"/>
      <c r="F640" s="549"/>
      <c r="G640" s="549"/>
      <c r="H640" s="500">
        <v>-9.1999999999999993</v>
      </c>
      <c r="I640" s="501" t="s">
        <v>1704</v>
      </c>
    </row>
    <row r="641" spans="1:9" ht="27.75" customHeight="1">
      <c r="A641" s="589"/>
      <c r="B641" s="598"/>
      <c r="C641" s="496" t="s">
        <v>11</v>
      </c>
      <c r="D641" s="19">
        <f>SUM(D621:D640)</f>
        <v>1106341</v>
      </c>
      <c r="E641" s="19">
        <f>SUM(E621:E640)</f>
        <v>1077562.2000000002</v>
      </c>
      <c r="F641" s="19">
        <f t="shared" si="54"/>
        <v>97.39874053298216</v>
      </c>
      <c r="G641" s="19">
        <f t="shared" si="55"/>
        <v>-28778.799999999814</v>
      </c>
      <c r="H641" s="537"/>
      <c r="I641" s="538"/>
    </row>
    <row r="642" spans="1:9" ht="15" customHeight="1">
      <c r="A642" s="539" t="s">
        <v>595</v>
      </c>
      <c r="B642" s="596" t="s">
        <v>598</v>
      </c>
      <c r="C642" s="545" t="s">
        <v>7</v>
      </c>
      <c r="D642" s="557">
        <v>6457</v>
      </c>
      <c r="E642" s="557">
        <v>6453.6</v>
      </c>
      <c r="F642" s="557">
        <f t="shared" si="54"/>
        <v>99.947343967786907</v>
      </c>
      <c r="G642" s="557">
        <f t="shared" si="55"/>
        <v>-3.3999999999996362</v>
      </c>
      <c r="H642" s="503">
        <v>-2.1</v>
      </c>
      <c r="I642" s="504" t="s">
        <v>1705</v>
      </c>
    </row>
    <row r="643" spans="1:9" ht="15" customHeight="1">
      <c r="A643" s="551"/>
      <c r="B643" s="597"/>
      <c r="C643" s="546"/>
      <c r="D643" s="558"/>
      <c r="E643" s="558"/>
      <c r="F643" s="558" t="str">
        <f t="shared" si="54"/>
        <v/>
      </c>
      <c r="G643" s="558">
        <f t="shared" si="55"/>
        <v>0</v>
      </c>
      <c r="H643" s="500">
        <v>-1.3</v>
      </c>
      <c r="I643" s="501" t="s">
        <v>1706</v>
      </c>
    </row>
    <row r="644" spans="1:9" ht="38.25">
      <c r="A644" s="551"/>
      <c r="B644" s="597"/>
      <c r="C644" s="11" t="s">
        <v>24</v>
      </c>
      <c r="D644" s="17">
        <v>253</v>
      </c>
      <c r="E644" s="17">
        <v>57.1</v>
      </c>
      <c r="F644" s="8">
        <f t="shared" ref="F644:F686" si="56">IF(ISBLANK(E644),"",+E644/D644*100)</f>
        <v>22.569169960474309</v>
      </c>
      <c r="G644" s="8">
        <f t="shared" ref="G644:G686" si="57">+E644-D644</f>
        <v>-195.9</v>
      </c>
      <c r="H644" s="507">
        <v>-195.9</v>
      </c>
      <c r="I644" s="508" t="s">
        <v>835</v>
      </c>
    </row>
    <row r="645" spans="1:9" ht="38.25">
      <c r="A645" s="551"/>
      <c r="B645" s="597"/>
      <c r="C645" s="11" t="s">
        <v>25</v>
      </c>
      <c r="D645" s="17">
        <v>1433</v>
      </c>
      <c r="E645" s="17">
        <v>325.39999999999998</v>
      </c>
      <c r="F645" s="8">
        <f t="shared" si="56"/>
        <v>22.707606420097694</v>
      </c>
      <c r="G645" s="8">
        <f t="shared" si="57"/>
        <v>-1107.5999999999999</v>
      </c>
      <c r="H645" s="507">
        <v>-1107.5999999999999</v>
      </c>
      <c r="I645" s="508" t="s">
        <v>835</v>
      </c>
    </row>
    <row r="646" spans="1:9" ht="25.5">
      <c r="A646" s="551"/>
      <c r="B646" s="597"/>
      <c r="C646" s="545" t="s">
        <v>605</v>
      </c>
      <c r="D646" s="557">
        <v>232</v>
      </c>
      <c r="E646" s="557">
        <v>202.4</v>
      </c>
      <c r="F646" s="557">
        <f t="shared" si="56"/>
        <v>87.24137931034484</v>
      </c>
      <c r="G646" s="557">
        <f t="shared" si="57"/>
        <v>-29.599999999999994</v>
      </c>
      <c r="H646" s="503">
        <v>-21</v>
      </c>
      <c r="I646" s="504" t="s">
        <v>836</v>
      </c>
    </row>
    <row r="647" spans="1:9" ht="27.75" customHeight="1">
      <c r="A647" s="551"/>
      <c r="B647" s="597"/>
      <c r="C647" s="546"/>
      <c r="D647" s="558"/>
      <c r="E647" s="558"/>
      <c r="F647" s="558"/>
      <c r="G647" s="558">
        <f t="shared" si="57"/>
        <v>0</v>
      </c>
      <c r="H647" s="505">
        <v>-8.6</v>
      </c>
      <c r="I647" s="506" t="s">
        <v>837</v>
      </c>
    </row>
    <row r="648" spans="1:9" ht="25.5">
      <c r="A648" s="551"/>
      <c r="B648" s="597"/>
      <c r="C648" s="545" t="s">
        <v>10</v>
      </c>
      <c r="D648" s="557">
        <v>1304.5999999999999</v>
      </c>
      <c r="E648" s="557">
        <v>798.3</v>
      </c>
      <c r="F648" s="547">
        <f t="shared" si="56"/>
        <v>61.191169707189943</v>
      </c>
      <c r="G648" s="547">
        <f t="shared" si="57"/>
        <v>-506.29999999999995</v>
      </c>
      <c r="H648" s="503">
        <v>-53.4</v>
      </c>
      <c r="I648" s="504" t="s">
        <v>1707</v>
      </c>
    </row>
    <row r="649" spans="1:9" ht="111" customHeight="1">
      <c r="A649" s="551"/>
      <c r="B649" s="597"/>
      <c r="C649" s="550"/>
      <c r="D649" s="568"/>
      <c r="E649" s="568"/>
      <c r="F649" s="548"/>
      <c r="G649" s="548"/>
      <c r="H649" s="500">
        <v>-309.3</v>
      </c>
      <c r="I649" s="501" t="s">
        <v>2196</v>
      </c>
    </row>
    <row r="650" spans="1:9" ht="78.75" customHeight="1">
      <c r="A650" s="551"/>
      <c r="B650" s="597"/>
      <c r="C650" s="550"/>
      <c r="D650" s="568"/>
      <c r="E650" s="568"/>
      <c r="F650" s="548"/>
      <c r="G650" s="548"/>
      <c r="H650" s="500">
        <v>-127.8</v>
      </c>
      <c r="I650" s="501" t="s">
        <v>2197</v>
      </c>
    </row>
    <row r="651" spans="1:9" ht="28.5" customHeight="1">
      <c r="A651" s="551"/>
      <c r="B651" s="597"/>
      <c r="C651" s="546"/>
      <c r="D651" s="558"/>
      <c r="E651" s="558"/>
      <c r="F651" s="549"/>
      <c r="G651" s="549"/>
      <c r="H651" s="505">
        <v>-15.8</v>
      </c>
      <c r="I651" s="506" t="s">
        <v>1708</v>
      </c>
    </row>
    <row r="652" spans="1:9" ht="27.75" customHeight="1">
      <c r="A652" s="540"/>
      <c r="B652" s="598"/>
      <c r="C652" s="496" t="s">
        <v>11</v>
      </c>
      <c r="D652" s="19">
        <f>SUM(D642:D648)</f>
        <v>9679.6</v>
      </c>
      <c r="E652" s="19">
        <f>SUM(E642:E648)</f>
        <v>7836.8</v>
      </c>
      <c r="F652" s="19">
        <f t="shared" si="56"/>
        <v>80.962023224100164</v>
      </c>
      <c r="G652" s="19">
        <f t="shared" si="57"/>
        <v>-1842.8000000000002</v>
      </c>
      <c r="H652" s="537"/>
      <c r="I652" s="538"/>
    </row>
    <row r="653" spans="1:9" ht="18.75" customHeight="1">
      <c r="A653" s="622" t="s">
        <v>2158</v>
      </c>
      <c r="B653" s="623"/>
      <c r="C653" s="623"/>
      <c r="D653" s="623"/>
      <c r="E653" s="623"/>
      <c r="F653" s="623"/>
      <c r="G653" s="623"/>
      <c r="H653" s="623"/>
      <c r="I653" s="624"/>
    </row>
    <row r="654" spans="1:9" ht="42" customHeight="1">
      <c r="A654" s="539" t="s">
        <v>111</v>
      </c>
      <c r="B654" s="541" t="s">
        <v>1575</v>
      </c>
      <c r="C654" s="11" t="s">
        <v>7</v>
      </c>
      <c r="D654" s="8">
        <v>5529</v>
      </c>
      <c r="E654" s="8">
        <v>5419.4</v>
      </c>
      <c r="F654" s="8">
        <f t="shared" si="56"/>
        <v>98.017724724181576</v>
      </c>
      <c r="G654" s="8">
        <f t="shared" si="57"/>
        <v>-109.60000000000036</v>
      </c>
      <c r="H654" s="507">
        <v>-109.6</v>
      </c>
      <c r="I654" s="508" t="s">
        <v>2198</v>
      </c>
    </row>
    <row r="655" spans="1:9" ht="78.75" customHeight="1">
      <c r="A655" s="551"/>
      <c r="B655" s="552"/>
      <c r="C655" s="11" t="s">
        <v>2207</v>
      </c>
      <c r="D655" s="8">
        <v>6600</v>
      </c>
      <c r="E655" s="8">
        <v>4852.5</v>
      </c>
      <c r="F655" s="8">
        <f t="shared" si="56"/>
        <v>73.522727272727266</v>
      </c>
      <c r="G655" s="8">
        <f t="shared" si="57"/>
        <v>-1747.5</v>
      </c>
      <c r="H655" s="507">
        <v>-1747.5</v>
      </c>
      <c r="I655" s="508" t="s">
        <v>2120</v>
      </c>
    </row>
    <row r="656" spans="1:9" ht="78" customHeight="1">
      <c r="A656" s="551"/>
      <c r="B656" s="552"/>
      <c r="C656" s="11" t="s">
        <v>1583</v>
      </c>
      <c r="D656" s="8">
        <v>1600</v>
      </c>
      <c r="E656" s="8">
        <v>438.1</v>
      </c>
      <c r="F656" s="8">
        <f t="shared" si="56"/>
        <v>27.381250000000001</v>
      </c>
      <c r="G656" s="8">
        <f t="shared" si="57"/>
        <v>-1161.9000000000001</v>
      </c>
      <c r="H656" s="507">
        <v>-1161.9000000000001</v>
      </c>
      <c r="I656" s="508" t="s">
        <v>2120</v>
      </c>
    </row>
    <row r="657" spans="1:9" ht="78" customHeight="1">
      <c r="A657" s="551"/>
      <c r="B657" s="552"/>
      <c r="C657" s="11" t="s">
        <v>1584</v>
      </c>
      <c r="D657" s="8">
        <v>105336</v>
      </c>
      <c r="E657" s="8">
        <v>77007.600000000006</v>
      </c>
      <c r="F657" s="8">
        <f t="shared" si="56"/>
        <v>73.106630211893375</v>
      </c>
      <c r="G657" s="8">
        <f t="shared" si="57"/>
        <v>-28328.399999999994</v>
      </c>
      <c r="H657" s="507">
        <v>-28328.400000000001</v>
      </c>
      <c r="I657" s="508" t="s">
        <v>2120</v>
      </c>
    </row>
    <row r="658" spans="1:9" ht="30" customHeight="1">
      <c r="A658" s="540"/>
      <c r="B658" s="542"/>
      <c r="C658" s="496" t="s">
        <v>11</v>
      </c>
      <c r="D658" s="19">
        <f>SUM(D654:D657)</f>
        <v>119065</v>
      </c>
      <c r="E658" s="19">
        <f>SUM(E654:E657)</f>
        <v>87717.6</v>
      </c>
      <c r="F658" s="19">
        <f>IF(ISBLANK(E658),"",+E658/D658*100)</f>
        <v>73.672027883928948</v>
      </c>
      <c r="G658" s="19">
        <f>+E658-D658</f>
        <v>-31347.399999999994</v>
      </c>
      <c r="H658" s="537"/>
      <c r="I658" s="538"/>
    </row>
    <row r="659" spans="1:9" ht="63.75">
      <c r="A659" s="539" t="s">
        <v>1576</v>
      </c>
      <c r="B659" s="541" t="s">
        <v>1577</v>
      </c>
      <c r="C659" s="539" t="s">
        <v>7</v>
      </c>
      <c r="D659" s="547">
        <v>1438700.7</v>
      </c>
      <c r="E659" s="547">
        <v>1431626.2</v>
      </c>
      <c r="F659" s="547">
        <f t="shared" si="56"/>
        <v>99.508271595335984</v>
      </c>
      <c r="G659" s="547">
        <f t="shared" si="57"/>
        <v>-7074.5</v>
      </c>
      <c r="H659" s="503">
        <v>-215.8</v>
      </c>
      <c r="I659" s="504" t="s">
        <v>2209</v>
      </c>
    </row>
    <row r="660" spans="1:9" ht="12.75">
      <c r="A660" s="551"/>
      <c r="B660" s="552"/>
      <c r="C660" s="551"/>
      <c r="D660" s="548"/>
      <c r="E660" s="548"/>
      <c r="F660" s="548" t="str">
        <f t="shared" si="56"/>
        <v/>
      </c>
      <c r="G660" s="548"/>
      <c r="H660" s="500">
        <v>-87.5</v>
      </c>
      <c r="I660" s="501" t="s">
        <v>2121</v>
      </c>
    </row>
    <row r="661" spans="1:9" ht="12.75">
      <c r="A661" s="551"/>
      <c r="B661" s="552"/>
      <c r="C661" s="551"/>
      <c r="D661" s="548"/>
      <c r="E661" s="548"/>
      <c r="F661" s="548"/>
      <c r="G661" s="548"/>
      <c r="H661" s="500">
        <v>-12.4</v>
      </c>
      <c r="I661" s="501" t="s">
        <v>2128</v>
      </c>
    </row>
    <row r="662" spans="1:9" ht="25.5">
      <c r="A662" s="551"/>
      <c r="B662" s="552"/>
      <c r="C662" s="551"/>
      <c r="D662" s="548"/>
      <c r="E662" s="548"/>
      <c r="F662" s="548"/>
      <c r="G662" s="548"/>
      <c r="H662" s="500">
        <v>-180.9</v>
      </c>
      <c r="I662" s="501" t="s">
        <v>2199</v>
      </c>
    </row>
    <row r="663" spans="1:9" ht="12.75">
      <c r="A663" s="551"/>
      <c r="B663" s="552"/>
      <c r="C663" s="551"/>
      <c r="D663" s="548"/>
      <c r="E663" s="548"/>
      <c r="F663" s="548"/>
      <c r="G663" s="548"/>
      <c r="H663" s="500">
        <v>-24.3</v>
      </c>
      <c r="I663" s="501" t="s">
        <v>2122</v>
      </c>
    </row>
    <row r="664" spans="1:9" ht="28.5" customHeight="1">
      <c r="A664" s="551"/>
      <c r="B664" s="552"/>
      <c r="C664" s="551"/>
      <c r="D664" s="548"/>
      <c r="E664" s="548"/>
      <c r="F664" s="548"/>
      <c r="G664" s="548"/>
      <c r="H664" s="500">
        <v>-404.9</v>
      </c>
      <c r="I664" s="501" t="s">
        <v>2210</v>
      </c>
    </row>
    <row r="665" spans="1:9" ht="26.25" customHeight="1">
      <c r="A665" s="551"/>
      <c r="B665" s="552"/>
      <c r="C665" s="551"/>
      <c r="D665" s="548"/>
      <c r="E665" s="548"/>
      <c r="F665" s="548"/>
      <c r="G665" s="548"/>
      <c r="H665" s="500">
        <v>-11.2</v>
      </c>
      <c r="I665" s="501" t="s">
        <v>2200</v>
      </c>
    </row>
    <row r="666" spans="1:9" ht="38.25">
      <c r="A666" s="551"/>
      <c r="B666" s="552"/>
      <c r="C666" s="551"/>
      <c r="D666" s="548"/>
      <c r="E666" s="548"/>
      <c r="F666" s="548"/>
      <c r="G666" s="548"/>
      <c r="H666" s="500">
        <v>-1518.3</v>
      </c>
      <c r="I666" s="501" t="s">
        <v>2211</v>
      </c>
    </row>
    <row r="667" spans="1:9" ht="38.25">
      <c r="A667" s="551"/>
      <c r="B667" s="552"/>
      <c r="C667" s="551"/>
      <c r="D667" s="548"/>
      <c r="E667" s="548"/>
      <c r="F667" s="548"/>
      <c r="G667" s="548"/>
      <c r="H667" s="500">
        <v>-1246.9000000000001</v>
      </c>
      <c r="I667" s="501" t="s">
        <v>2212</v>
      </c>
    </row>
    <row r="668" spans="1:9" ht="38.25">
      <c r="A668" s="551"/>
      <c r="B668" s="552"/>
      <c r="C668" s="551"/>
      <c r="D668" s="548"/>
      <c r="E668" s="548"/>
      <c r="F668" s="548"/>
      <c r="G668" s="548"/>
      <c r="H668" s="500">
        <v>-41.5</v>
      </c>
      <c r="I668" s="501" t="s">
        <v>2213</v>
      </c>
    </row>
    <row r="669" spans="1:9" ht="25.5">
      <c r="A669" s="551"/>
      <c r="B669" s="552"/>
      <c r="C669" s="551"/>
      <c r="D669" s="548"/>
      <c r="E669" s="548"/>
      <c r="F669" s="548"/>
      <c r="G669" s="548"/>
      <c r="H669" s="500">
        <v>-13.6</v>
      </c>
      <c r="I669" s="501" t="s">
        <v>2123</v>
      </c>
    </row>
    <row r="670" spans="1:9" ht="12.75">
      <c r="A670" s="551"/>
      <c r="B670" s="552"/>
      <c r="C670" s="551"/>
      <c r="D670" s="548"/>
      <c r="E670" s="548"/>
      <c r="F670" s="548" t="str">
        <f t="shared" si="56"/>
        <v/>
      </c>
      <c r="G670" s="548"/>
      <c r="H670" s="500">
        <v>-37.299999999999997</v>
      </c>
      <c r="I670" s="501" t="s">
        <v>2124</v>
      </c>
    </row>
    <row r="671" spans="1:9" ht="12.75">
      <c r="A671" s="551"/>
      <c r="B671" s="552"/>
      <c r="C671" s="551"/>
      <c r="D671" s="548"/>
      <c r="E671" s="548"/>
      <c r="F671" s="548" t="str">
        <f t="shared" si="56"/>
        <v/>
      </c>
      <c r="G671" s="548"/>
      <c r="H671" s="500">
        <v>-12.4</v>
      </c>
      <c r="I671" s="501" t="s">
        <v>2129</v>
      </c>
    </row>
    <row r="672" spans="1:9" ht="25.5">
      <c r="A672" s="551"/>
      <c r="B672" s="552"/>
      <c r="C672" s="551"/>
      <c r="D672" s="548"/>
      <c r="E672" s="548"/>
      <c r="F672" s="548" t="str">
        <f t="shared" si="56"/>
        <v/>
      </c>
      <c r="G672" s="548"/>
      <c r="H672" s="500">
        <v>-70.400000000000006</v>
      </c>
      <c r="I672" s="501" t="s">
        <v>2125</v>
      </c>
    </row>
    <row r="673" spans="1:9" ht="25.5">
      <c r="A673" s="551"/>
      <c r="B673" s="552"/>
      <c r="C673" s="551"/>
      <c r="D673" s="548"/>
      <c r="E673" s="548"/>
      <c r="F673" s="548" t="str">
        <f t="shared" si="56"/>
        <v/>
      </c>
      <c r="G673" s="548"/>
      <c r="H673" s="500">
        <v>-3188.6</v>
      </c>
      <c r="I673" s="501" t="s">
        <v>2214</v>
      </c>
    </row>
    <row r="674" spans="1:9" ht="12.75">
      <c r="A674" s="551"/>
      <c r="B674" s="552"/>
      <c r="C674" s="551"/>
      <c r="D674" s="548"/>
      <c r="E674" s="548"/>
      <c r="F674" s="548" t="str">
        <f t="shared" si="56"/>
        <v/>
      </c>
      <c r="G674" s="548"/>
      <c r="H674" s="500">
        <v>-1.9</v>
      </c>
      <c r="I674" s="501" t="s">
        <v>2126</v>
      </c>
    </row>
    <row r="675" spans="1:9" ht="12.75">
      <c r="A675" s="551"/>
      <c r="B675" s="552"/>
      <c r="C675" s="540"/>
      <c r="D675" s="549"/>
      <c r="E675" s="549"/>
      <c r="F675" s="549" t="str">
        <f t="shared" si="56"/>
        <v/>
      </c>
      <c r="G675" s="549"/>
      <c r="H675" s="500">
        <v>-6.6</v>
      </c>
      <c r="I675" s="501" t="s">
        <v>2127</v>
      </c>
    </row>
    <row r="676" spans="1:9" ht="25.5">
      <c r="A676" s="551"/>
      <c r="B676" s="552"/>
      <c r="C676" s="11" t="s">
        <v>2207</v>
      </c>
      <c r="D676" s="8">
        <v>2487</v>
      </c>
      <c r="E676" s="8">
        <v>3.7</v>
      </c>
      <c r="F676" s="8">
        <f t="shared" si="56"/>
        <v>0.14877362283876155</v>
      </c>
      <c r="G676" s="8">
        <f t="shared" si="57"/>
        <v>-2483.3000000000002</v>
      </c>
      <c r="H676" s="507">
        <v>-2483.3000000000002</v>
      </c>
      <c r="I676" s="508" t="s">
        <v>2177</v>
      </c>
    </row>
    <row r="677" spans="1:9" ht="65.25" customHeight="1">
      <c r="A677" s="551"/>
      <c r="B677" s="552"/>
      <c r="C677" s="11" t="s">
        <v>547</v>
      </c>
      <c r="D677" s="8">
        <v>10177.799999999999</v>
      </c>
      <c r="E677" s="8">
        <v>8247.7999999999993</v>
      </c>
      <c r="F677" s="8">
        <f t="shared" si="56"/>
        <v>81.037159307512425</v>
      </c>
      <c r="G677" s="8">
        <f t="shared" si="57"/>
        <v>-1930</v>
      </c>
      <c r="H677" s="507">
        <v>-1930</v>
      </c>
      <c r="I677" s="508" t="s">
        <v>2215</v>
      </c>
    </row>
    <row r="678" spans="1:9" ht="76.5">
      <c r="A678" s="551"/>
      <c r="B678" s="552"/>
      <c r="C678" s="11" t="s">
        <v>1583</v>
      </c>
      <c r="D678" s="8">
        <v>4990</v>
      </c>
      <c r="E678" s="8">
        <v>3739.5</v>
      </c>
      <c r="F678" s="8">
        <f t="shared" si="56"/>
        <v>74.93987975951903</v>
      </c>
      <c r="G678" s="8">
        <f t="shared" si="57"/>
        <v>-1250.5</v>
      </c>
      <c r="H678" s="507">
        <v>-1250.5</v>
      </c>
      <c r="I678" s="508" t="s">
        <v>2120</v>
      </c>
    </row>
    <row r="679" spans="1:9" ht="76.5">
      <c r="A679" s="551"/>
      <c r="B679" s="552"/>
      <c r="C679" s="11" t="s">
        <v>1584</v>
      </c>
      <c r="D679" s="8">
        <v>78239</v>
      </c>
      <c r="E679" s="8">
        <v>62897.3</v>
      </c>
      <c r="F679" s="8">
        <f t="shared" si="56"/>
        <v>80.391237106813733</v>
      </c>
      <c r="G679" s="8">
        <f t="shared" si="57"/>
        <v>-15341.699999999997</v>
      </c>
      <c r="H679" s="507">
        <v>-15341.7</v>
      </c>
      <c r="I679" s="508" t="s">
        <v>2120</v>
      </c>
    </row>
    <row r="680" spans="1:9" ht="25.5">
      <c r="A680" s="551"/>
      <c r="B680" s="552"/>
      <c r="C680" s="11" t="s">
        <v>1596</v>
      </c>
      <c r="D680" s="8">
        <v>12418</v>
      </c>
      <c r="E680" s="8">
        <v>4522.5</v>
      </c>
      <c r="F680" s="8">
        <f t="shared" si="56"/>
        <v>36.418908036720886</v>
      </c>
      <c r="G680" s="8">
        <f t="shared" si="57"/>
        <v>-7895.5</v>
      </c>
      <c r="H680" s="507">
        <v>-7895.5</v>
      </c>
      <c r="I680" s="508" t="s">
        <v>2177</v>
      </c>
    </row>
    <row r="681" spans="1:9" ht="12.75">
      <c r="A681" s="551"/>
      <c r="B681" s="552"/>
      <c r="C681" s="545" t="s">
        <v>10</v>
      </c>
      <c r="D681" s="547">
        <v>1282.3</v>
      </c>
      <c r="E681" s="547">
        <v>798.6</v>
      </c>
      <c r="F681" s="547">
        <f t="shared" si="56"/>
        <v>62.278717928721825</v>
      </c>
      <c r="G681" s="547">
        <f t="shared" si="57"/>
        <v>-483.69999999999993</v>
      </c>
      <c r="H681" s="503">
        <v>-171.2</v>
      </c>
      <c r="I681" s="504" t="s">
        <v>368</v>
      </c>
    </row>
    <row r="682" spans="1:9" ht="12.75">
      <c r="A682" s="551"/>
      <c r="B682" s="552"/>
      <c r="C682" s="550"/>
      <c r="D682" s="548"/>
      <c r="E682" s="548"/>
      <c r="F682" s="548"/>
      <c r="G682" s="548"/>
      <c r="H682" s="500">
        <v>-97.4</v>
      </c>
      <c r="I682" s="501" t="s">
        <v>399</v>
      </c>
    </row>
    <row r="683" spans="1:9" ht="12.75">
      <c r="A683" s="551"/>
      <c r="B683" s="552"/>
      <c r="C683" s="550"/>
      <c r="D683" s="548"/>
      <c r="E683" s="548"/>
      <c r="F683" s="548"/>
      <c r="G683" s="548"/>
      <c r="H683" s="500">
        <v>-20.6</v>
      </c>
      <c r="I683" s="501" t="s">
        <v>440</v>
      </c>
    </row>
    <row r="684" spans="1:9" ht="12.75">
      <c r="A684" s="551"/>
      <c r="B684" s="552"/>
      <c r="C684" s="550"/>
      <c r="D684" s="548"/>
      <c r="E684" s="548"/>
      <c r="F684" s="548"/>
      <c r="G684" s="548"/>
      <c r="H684" s="500">
        <v>-78.5</v>
      </c>
      <c r="I684" s="501" t="s">
        <v>2130</v>
      </c>
    </row>
    <row r="685" spans="1:9" ht="25.5">
      <c r="A685" s="551"/>
      <c r="B685" s="552"/>
      <c r="C685" s="546"/>
      <c r="D685" s="549"/>
      <c r="E685" s="549"/>
      <c r="F685" s="549"/>
      <c r="G685" s="549"/>
      <c r="H685" s="500">
        <v>-116</v>
      </c>
      <c r="I685" s="501" t="s">
        <v>2216</v>
      </c>
    </row>
    <row r="686" spans="1:9" ht="15" customHeight="1">
      <c r="A686" s="551"/>
      <c r="B686" s="552"/>
      <c r="C686" s="11" t="s">
        <v>594</v>
      </c>
      <c r="D686" s="8">
        <v>54</v>
      </c>
      <c r="E686" s="8">
        <v>45.5</v>
      </c>
      <c r="F686" s="8">
        <f t="shared" si="56"/>
        <v>84.259259259259252</v>
      </c>
      <c r="G686" s="8">
        <f t="shared" si="57"/>
        <v>-8.5</v>
      </c>
      <c r="H686" s="507">
        <v>-8.5</v>
      </c>
      <c r="I686" s="508" t="s">
        <v>2201</v>
      </c>
    </row>
    <row r="687" spans="1:9" ht="12.75">
      <c r="A687" s="551"/>
      <c r="B687" s="552"/>
      <c r="C687" s="545" t="s">
        <v>604</v>
      </c>
      <c r="D687" s="547">
        <v>15235.4</v>
      </c>
      <c r="E687" s="547">
        <v>13266.7</v>
      </c>
      <c r="F687" s="547">
        <f t="shared" ref="F687" si="58">IF(ISBLANK(E687),"",+E687/D687*100)</f>
        <v>87.078120692597508</v>
      </c>
      <c r="G687" s="547">
        <f t="shared" ref="G687" si="59">+E687-D687</f>
        <v>-1968.6999999999989</v>
      </c>
      <c r="H687" s="503">
        <v>-6.3</v>
      </c>
      <c r="I687" s="504" t="s">
        <v>2131</v>
      </c>
    </row>
    <row r="688" spans="1:9" ht="13.5" customHeight="1">
      <c r="A688" s="551"/>
      <c r="B688" s="552"/>
      <c r="C688" s="550"/>
      <c r="D688" s="548"/>
      <c r="E688" s="548"/>
      <c r="F688" s="548"/>
      <c r="G688" s="548"/>
      <c r="H688" s="500">
        <v>-1727.2</v>
      </c>
      <c r="I688" s="501" t="s">
        <v>2132</v>
      </c>
    </row>
    <row r="689" spans="1:9" ht="12.75">
      <c r="A689" s="551"/>
      <c r="B689" s="552"/>
      <c r="C689" s="546"/>
      <c r="D689" s="549"/>
      <c r="E689" s="549"/>
      <c r="F689" s="549"/>
      <c r="G689" s="549"/>
      <c r="H689" s="500">
        <v>-235.2</v>
      </c>
      <c r="I689" s="501" t="s">
        <v>2133</v>
      </c>
    </row>
    <row r="690" spans="1:9" ht="28.5" customHeight="1">
      <c r="A690" s="540"/>
      <c r="B690" s="542"/>
      <c r="C690" s="496" t="s">
        <v>11</v>
      </c>
      <c r="D690" s="19">
        <f>SUM(D659:D689)</f>
        <v>1563584.2</v>
      </c>
      <c r="E690" s="19">
        <f>SUM(E659:E689)</f>
        <v>1525147.8</v>
      </c>
      <c r="F690" s="19">
        <f>IF(ISBLANK(E690),"",+E690/D690*100)</f>
        <v>97.541776132043296</v>
      </c>
      <c r="G690" s="19">
        <f t="shared" ref="G690:G744" si="60">+E690-D690</f>
        <v>-38436.399999999907</v>
      </c>
      <c r="H690" s="537"/>
      <c r="I690" s="538"/>
    </row>
    <row r="691" spans="1:9" ht="20.25" customHeight="1">
      <c r="A691" s="539" t="s">
        <v>1578</v>
      </c>
      <c r="B691" s="541" t="s">
        <v>1580</v>
      </c>
      <c r="C691" s="545" t="s">
        <v>7</v>
      </c>
      <c r="D691" s="547">
        <v>60206</v>
      </c>
      <c r="E691" s="547">
        <v>59194</v>
      </c>
      <c r="F691" s="547">
        <f t="shared" ref="F691:F744" si="61">IF(ISBLANK(E691),"",+E691/D691*100)</f>
        <v>98.319104408198527</v>
      </c>
      <c r="G691" s="547">
        <f t="shared" si="60"/>
        <v>-1012</v>
      </c>
      <c r="H691" s="503">
        <v>-85.2</v>
      </c>
      <c r="I691" s="504" t="s">
        <v>2134</v>
      </c>
    </row>
    <row r="692" spans="1:9" ht="106.5" customHeight="1">
      <c r="A692" s="551"/>
      <c r="B692" s="552"/>
      <c r="C692" s="546"/>
      <c r="D692" s="549"/>
      <c r="E692" s="549"/>
      <c r="F692" s="549" t="str">
        <f t="shared" si="61"/>
        <v/>
      </c>
      <c r="G692" s="549"/>
      <c r="H692" s="505">
        <v>-926.8</v>
      </c>
      <c r="I692" s="506" t="s">
        <v>2217</v>
      </c>
    </row>
    <row r="693" spans="1:9" ht="17.25" customHeight="1">
      <c r="A693" s="551"/>
      <c r="B693" s="552"/>
      <c r="C693" s="545" t="s">
        <v>10</v>
      </c>
      <c r="D693" s="593">
        <v>1786.3</v>
      </c>
      <c r="E693" s="593">
        <v>1572.3</v>
      </c>
      <c r="F693" s="593">
        <f t="shared" ref="F693" si="62">IF(ISBLANK(E693),"",+E693/D693*100)</f>
        <v>88.019929463136094</v>
      </c>
      <c r="G693" s="593">
        <f t="shared" ref="G693" si="63">+E693-D693</f>
        <v>-214</v>
      </c>
      <c r="H693" s="503">
        <v>-128.4</v>
      </c>
      <c r="I693" s="504" t="s">
        <v>505</v>
      </c>
    </row>
    <row r="694" spans="1:9" ht="12.75">
      <c r="A694" s="551"/>
      <c r="B694" s="552"/>
      <c r="C694" s="550"/>
      <c r="D694" s="594"/>
      <c r="E694" s="594"/>
      <c r="F694" s="594" t="str">
        <f t="shared" si="61"/>
        <v/>
      </c>
      <c r="G694" s="594"/>
      <c r="H694" s="500">
        <v>-65</v>
      </c>
      <c r="I694" s="501" t="s">
        <v>368</v>
      </c>
    </row>
    <row r="695" spans="1:9" ht="12.75">
      <c r="A695" s="551"/>
      <c r="B695" s="552"/>
      <c r="C695" s="546"/>
      <c r="D695" s="595"/>
      <c r="E695" s="595"/>
      <c r="F695" s="595"/>
      <c r="G695" s="595"/>
      <c r="H695" s="505">
        <v>-20.6</v>
      </c>
      <c r="I695" s="506" t="s">
        <v>2135</v>
      </c>
    </row>
    <row r="696" spans="1:9" ht="25.5">
      <c r="A696" s="540"/>
      <c r="B696" s="542"/>
      <c r="C696" s="496" t="s">
        <v>11</v>
      </c>
      <c r="D696" s="19">
        <f>SUM(D691:D695)</f>
        <v>61992.3</v>
      </c>
      <c r="E696" s="19">
        <f>SUM(E691:E695)</f>
        <v>60766.3</v>
      </c>
      <c r="F696" s="19">
        <f t="shared" si="61"/>
        <v>98.022335031931391</v>
      </c>
      <c r="G696" s="19">
        <f>+E696-D696</f>
        <v>-1226</v>
      </c>
      <c r="H696" s="537"/>
      <c r="I696" s="538"/>
    </row>
    <row r="697" spans="1:9" ht="25.5">
      <c r="A697" s="539" t="s">
        <v>1581</v>
      </c>
      <c r="B697" s="541" t="s">
        <v>1579</v>
      </c>
      <c r="C697" s="545" t="s">
        <v>7</v>
      </c>
      <c r="D697" s="547">
        <v>21313</v>
      </c>
      <c r="E697" s="547">
        <v>20994.6</v>
      </c>
      <c r="F697" s="547">
        <f t="shared" si="61"/>
        <v>98.506076103786413</v>
      </c>
      <c r="G697" s="547">
        <f t="shared" si="60"/>
        <v>-318.40000000000146</v>
      </c>
      <c r="H697" s="503">
        <v>-212.3</v>
      </c>
      <c r="I697" s="504" t="s">
        <v>2136</v>
      </c>
    </row>
    <row r="698" spans="1:9" ht="12.75">
      <c r="A698" s="551"/>
      <c r="B698" s="552"/>
      <c r="C698" s="550"/>
      <c r="D698" s="548"/>
      <c r="E698" s="548"/>
      <c r="F698" s="548"/>
      <c r="G698" s="548"/>
      <c r="H698" s="500">
        <v>-12.2</v>
      </c>
      <c r="I698" s="501" t="s">
        <v>1548</v>
      </c>
    </row>
    <row r="699" spans="1:9" ht="12.75">
      <c r="A699" s="551"/>
      <c r="B699" s="552"/>
      <c r="C699" s="550"/>
      <c r="D699" s="548"/>
      <c r="E699" s="548"/>
      <c r="F699" s="548"/>
      <c r="G699" s="548"/>
      <c r="H699" s="500">
        <v>-32.200000000000003</v>
      </c>
      <c r="I699" s="501" t="s">
        <v>2137</v>
      </c>
    </row>
    <row r="700" spans="1:9" ht="12.75">
      <c r="A700" s="551"/>
      <c r="B700" s="552"/>
      <c r="C700" s="546"/>
      <c r="D700" s="549"/>
      <c r="E700" s="549"/>
      <c r="F700" s="549"/>
      <c r="G700" s="549"/>
      <c r="H700" s="500">
        <v>-61.7</v>
      </c>
      <c r="I700" s="501" t="s">
        <v>2202</v>
      </c>
    </row>
    <row r="701" spans="1:9" ht="12.75">
      <c r="A701" s="551"/>
      <c r="B701" s="552"/>
      <c r="C701" s="545" t="s">
        <v>1614</v>
      </c>
      <c r="D701" s="547">
        <v>86</v>
      </c>
      <c r="E701" s="547">
        <v>44.8</v>
      </c>
      <c r="F701" s="547">
        <f t="shared" si="61"/>
        <v>52.093023255813954</v>
      </c>
      <c r="G701" s="547">
        <f t="shared" si="60"/>
        <v>-41.2</v>
      </c>
      <c r="H701" s="503">
        <v>-1.8</v>
      </c>
      <c r="I701" s="504" t="s">
        <v>2203</v>
      </c>
    </row>
    <row r="702" spans="1:9" ht="12.75">
      <c r="A702" s="551"/>
      <c r="B702" s="552"/>
      <c r="C702" s="546"/>
      <c r="D702" s="549"/>
      <c r="E702" s="549"/>
      <c r="F702" s="549"/>
      <c r="G702" s="549"/>
      <c r="H702" s="500">
        <v>-39.4</v>
      </c>
      <c r="I702" s="501" t="s">
        <v>2138</v>
      </c>
    </row>
    <row r="703" spans="1:9" ht="12.75">
      <c r="A703" s="551"/>
      <c r="B703" s="552"/>
      <c r="C703" s="528" t="s">
        <v>1615</v>
      </c>
      <c r="D703" s="8">
        <v>1</v>
      </c>
      <c r="E703" s="8">
        <v>0</v>
      </c>
      <c r="F703" s="8">
        <f t="shared" si="61"/>
        <v>0</v>
      </c>
      <c r="G703" s="8">
        <f t="shared" si="60"/>
        <v>-1</v>
      </c>
      <c r="H703" s="507">
        <v>-1</v>
      </c>
      <c r="I703" s="508" t="s">
        <v>2139</v>
      </c>
    </row>
    <row r="704" spans="1:9" ht="12.75">
      <c r="A704" s="551"/>
      <c r="B704" s="552"/>
      <c r="C704" s="545" t="s">
        <v>1616</v>
      </c>
      <c r="D704" s="547">
        <v>478</v>
      </c>
      <c r="E704" s="547">
        <v>253.7</v>
      </c>
      <c r="F704" s="547">
        <f t="shared" si="61"/>
        <v>53.07531380753138</v>
      </c>
      <c r="G704" s="547">
        <f t="shared" si="60"/>
        <v>-224.3</v>
      </c>
      <c r="H704" s="503">
        <v>-1.1000000000000001</v>
      </c>
      <c r="I704" s="504" t="s">
        <v>2218</v>
      </c>
    </row>
    <row r="705" spans="1:9" ht="12.75">
      <c r="A705" s="551"/>
      <c r="B705" s="552"/>
      <c r="C705" s="546"/>
      <c r="D705" s="549"/>
      <c r="E705" s="549"/>
      <c r="F705" s="549" t="str">
        <f t="shared" si="61"/>
        <v/>
      </c>
      <c r="G705" s="549"/>
      <c r="H705" s="500">
        <v>-223.2</v>
      </c>
      <c r="I705" s="501" t="s">
        <v>2138</v>
      </c>
    </row>
    <row r="706" spans="1:9" ht="12.75">
      <c r="A706" s="551"/>
      <c r="B706" s="552"/>
      <c r="C706" s="11" t="s">
        <v>1617</v>
      </c>
      <c r="D706" s="8">
        <v>329</v>
      </c>
      <c r="E706" s="8">
        <v>327.7</v>
      </c>
      <c r="F706" s="8">
        <f t="shared" si="61"/>
        <v>99.6048632218845</v>
      </c>
      <c r="G706" s="8">
        <f t="shared" si="60"/>
        <v>-1.3000000000000114</v>
      </c>
      <c r="H706" s="507">
        <v>-1.3</v>
      </c>
      <c r="I706" s="508" t="s">
        <v>2140</v>
      </c>
    </row>
    <row r="707" spans="1:9" ht="12.75">
      <c r="A707" s="551"/>
      <c r="B707" s="552"/>
      <c r="C707" s="11" t="s">
        <v>1618</v>
      </c>
      <c r="D707" s="8">
        <v>3</v>
      </c>
      <c r="E707" s="8">
        <v>0</v>
      </c>
      <c r="F707" s="8">
        <f t="shared" si="61"/>
        <v>0</v>
      </c>
      <c r="G707" s="8">
        <f t="shared" si="60"/>
        <v>-3</v>
      </c>
      <c r="H707" s="507">
        <v>-3</v>
      </c>
      <c r="I707" s="508" t="s">
        <v>2139</v>
      </c>
    </row>
    <row r="708" spans="1:9" ht="12.75">
      <c r="A708" s="551"/>
      <c r="B708" s="552"/>
      <c r="C708" s="545" t="s">
        <v>10</v>
      </c>
      <c r="D708" s="547">
        <v>2430.6</v>
      </c>
      <c r="E708" s="547">
        <v>852.1</v>
      </c>
      <c r="F708" s="547">
        <f t="shared" ref="F708" si="64">IF(ISBLANK(E708),"",+E708/D708*100)</f>
        <v>35.057187525713815</v>
      </c>
      <c r="G708" s="547">
        <f t="shared" ref="G708" si="65">+E708-D708</f>
        <v>-1578.5</v>
      </c>
      <c r="H708" s="503">
        <v>-78.900000000000006</v>
      </c>
      <c r="I708" s="504" t="s">
        <v>368</v>
      </c>
    </row>
    <row r="709" spans="1:9" ht="12.75">
      <c r="A709" s="551"/>
      <c r="B709" s="552"/>
      <c r="C709" s="550"/>
      <c r="D709" s="548"/>
      <c r="E709" s="548"/>
      <c r="F709" s="548"/>
      <c r="G709" s="548"/>
      <c r="H709" s="500">
        <v>-139.4</v>
      </c>
      <c r="I709" s="501" t="s">
        <v>348</v>
      </c>
    </row>
    <row r="710" spans="1:9" ht="12.75">
      <c r="A710" s="551"/>
      <c r="B710" s="552"/>
      <c r="C710" s="550"/>
      <c r="D710" s="548"/>
      <c r="E710" s="548"/>
      <c r="F710" s="548"/>
      <c r="G710" s="548"/>
      <c r="H710" s="500">
        <v>-58.5</v>
      </c>
      <c r="I710" s="501" t="s">
        <v>2137</v>
      </c>
    </row>
    <row r="711" spans="1:9" ht="25.5">
      <c r="A711" s="551"/>
      <c r="B711" s="552"/>
      <c r="C711" s="546"/>
      <c r="D711" s="549"/>
      <c r="E711" s="549"/>
      <c r="F711" s="549"/>
      <c r="G711" s="549"/>
      <c r="H711" s="500">
        <v>-1301.7</v>
      </c>
      <c r="I711" s="501" t="s">
        <v>2141</v>
      </c>
    </row>
    <row r="712" spans="1:9" ht="25.5">
      <c r="A712" s="540"/>
      <c r="B712" s="542"/>
      <c r="C712" s="496" t="s">
        <v>11</v>
      </c>
      <c r="D712" s="19">
        <f>SUM(D697:D711)</f>
        <v>24640.6</v>
      </c>
      <c r="E712" s="19">
        <f>SUM(E697:E711)</f>
        <v>22472.899999999998</v>
      </c>
      <c r="F712" s="19">
        <f>IF(ISBLANK(E712),"",+E712/D712*100)</f>
        <v>91.202730452992213</v>
      </c>
      <c r="G712" s="19">
        <f>+E712-D712</f>
        <v>-2167.7000000000007</v>
      </c>
      <c r="H712" s="537"/>
      <c r="I712" s="538"/>
    </row>
    <row r="713" spans="1:9" ht="18.75" customHeight="1">
      <c r="A713" s="622" t="s">
        <v>2159</v>
      </c>
      <c r="B713" s="623"/>
      <c r="C713" s="623"/>
      <c r="D713" s="623"/>
      <c r="E713" s="623"/>
      <c r="F713" s="623"/>
      <c r="G713" s="623"/>
      <c r="H713" s="623"/>
      <c r="I713" s="624"/>
    </row>
    <row r="714" spans="1:9" ht="12.75">
      <c r="A714" s="587" t="s">
        <v>412</v>
      </c>
      <c r="B714" s="541" t="s">
        <v>115</v>
      </c>
      <c r="C714" s="545" t="s">
        <v>7</v>
      </c>
      <c r="D714" s="547">
        <v>21898</v>
      </c>
      <c r="E714" s="547">
        <v>21289.5</v>
      </c>
      <c r="F714" s="547">
        <f t="shared" si="61"/>
        <v>97.22120741620239</v>
      </c>
      <c r="G714" s="547">
        <f t="shared" si="60"/>
        <v>-608.5</v>
      </c>
      <c r="H714" s="503">
        <v>-33.9</v>
      </c>
      <c r="I714" s="504" t="s">
        <v>1792</v>
      </c>
    </row>
    <row r="715" spans="1:9" ht="12.75">
      <c r="A715" s="588"/>
      <c r="B715" s="552"/>
      <c r="C715" s="550"/>
      <c r="D715" s="548"/>
      <c r="E715" s="548"/>
      <c r="F715" s="548" t="str">
        <f t="shared" si="61"/>
        <v/>
      </c>
      <c r="G715" s="548">
        <f t="shared" si="60"/>
        <v>0</v>
      </c>
      <c r="H715" s="500">
        <v>-10.1</v>
      </c>
      <c r="I715" s="501" t="s">
        <v>389</v>
      </c>
    </row>
    <row r="716" spans="1:9" ht="12.75">
      <c r="A716" s="588"/>
      <c r="B716" s="552"/>
      <c r="C716" s="550"/>
      <c r="D716" s="548"/>
      <c r="E716" s="548"/>
      <c r="F716" s="548" t="str">
        <f t="shared" si="61"/>
        <v/>
      </c>
      <c r="G716" s="548">
        <f t="shared" si="60"/>
        <v>0</v>
      </c>
      <c r="H716" s="500">
        <v>-1.8</v>
      </c>
      <c r="I716" s="501" t="s">
        <v>368</v>
      </c>
    </row>
    <row r="717" spans="1:9" ht="12.75">
      <c r="A717" s="588"/>
      <c r="B717" s="552"/>
      <c r="C717" s="550"/>
      <c r="D717" s="548"/>
      <c r="E717" s="548"/>
      <c r="F717" s="548"/>
      <c r="G717" s="548"/>
      <c r="H717" s="500">
        <v>-6</v>
      </c>
      <c r="I717" s="501" t="s">
        <v>1793</v>
      </c>
    </row>
    <row r="718" spans="1:9" ht="63.75">
      <c r="A718" s="588"/>
      <c r="B718" s="552"/>
      <c r="C718" s="546"/>
      <c r="D718" s="549"/>
      <c r="E718" s="549"/>
      <c r="F718" s="549"/>
      <c r="G718" s="549"/>
      <c r="H718" s="500">
        <v>-556.70000000000005</v>
      </c>
      <c r="I718" s="501" t="s">
        <v>2259</v>
      </c>
    </row>
    <row r="719" spans="1:9" ht="12.75">
      <c r="A719" s="588"/>
      <c r="B719" s="552"/>
      <c r="C719" s="11" t="s">
        <v>232</v>
      </c>
      <c r="D719" s="491">
        <v>100</v>
      </c>
      <c r="E719" s="491">
        <v>100</v>
      </c>
      <c r="F719" s="315">
        <f t="shared" si="61"/>
        <v>100</v>
      </c>
      <c r="G719" s="315">
        <f t="shared" si="60"/>
        <v>0</v>
      </c>
      <c r="H719" s="507"/>
      <c r="I719" s="508"/>
    </row>
    <row r="720" spans="1:9" ht="25.5">
      <c r="A720" s="588"/>
      <c r="B720" s="552"/>
      <c r="C720" s="545" t="s">
        <v>10</v>
      </c>
      <c r="D720" s="547">
        <v>892.8</v>
      </c>
      <c r="E720" s="547">
        <v>559.6</v>
      </c>
      <c r="F720" s="547">
        <f>IF(ISBLANK(E720),"",+E720/D720*100)</f>
        <v>62.67921146953406</v>
      </c>
      <c r="G720" s="547">
        <f>+E720-D720</f>
        <v>-333.19999999999993</v>
      </c>
      <c r="H720" s="503">
        <v>-50.3</v>
      </c>
      <c r="I720" s="504" t="s">
        <v>1794</v>
      </c>
    </row>
    <row r="721" spans="1:9" ht="12.75">
      <c r="A721" s="588"/>
      <c r="B721" s="552"/>
      <c r="C721" s="550"/>
      <c r="D721" s="548"/>
      <c r="E721" s="548"/>
      <c r="F721" s="548"/>
      <c r="G721" s="548"/>
      <c r="H721" s="500">
        <v>-52.3</v>
      </c>
      <c r="I721" s="501" t="s">
        <v>1795</v>
      </c>
    </row>
    <row r="722" spans="1:9" ht="12.75">
      <c r="A722" s="588"/>
      <c r="B722" s="552"/>
      <c r="C722" s="550"/>
      <c r="D722" s="548"/>
      <c r="E722" s="548"/>
      <c r="F722" s="548"/>
      <c r="G722" s="548"/>
      <c r="H722" s="500">
        <v>-17.3</v>
      </c>
      <c r="I722" s="501" t="s">
        <v>389</v>
      </c>
    </row>
    <row r="723" spans="1:9" ht="12.75">
      <c r="A723" s="588"/>
      <c r="B723" s="552"/>
      <c r="C723" s="550"/>
      <c r="D723" s="548"/>
      <c r="E723" s="548"/>
      <c r="F723" s="548"/>
      <c r="G723" s="548"/>
      <c r="H723" s="500">
        <v>-10.6</v>
      </c>
      <c r="I723" s="501" t="s">
        <v>1796</v>
      </c>
    </row>
    <row r="724" spans="1:9" ht="12.75">
      <c r="A724" s="588"/>
      <c r="B724" s="552"/>
      <c r="C724" s="550"/>
      <c r="D724" s="548"/>
      <c r="E724" s="548"/>
      <c r="F724" s="548"/>
      <c r="G724" s="548"/>
      <c r="H724" s="500">
        <v>-12.4</v>
      </c>
      <c r="I724" s="501" t="s">
        <v>1802</v>
      </c>
    </row>
    <row r="725" spans="1:9" ht="12.75">
      <c r="A725" s="588"/>
      <c r="B725" s="552"/>
      <c r="C725" s="550"/>
      <c r="D725" s="548"/>
      <c r="E725" s="548"/>
      <c r="F725" s="548"/>
      <c r="G725" s="548"/>
      <c r="H725" s="500">
        <v>-83.6</v>
      </c>
      <c r="I725" s="501" t="s">
        <v>648</v>
      </c>
    </row>
    <row r="726" spans="1:9" ht="12.75">
      <c r="A726" s="588"/>
      <c r="B726" s="552"/>
      <c r="C726" s="550"/>
      <c r="D726" s="548"/>
      <c r="E726" s="548"/>
      <c r="F726" s="548"/>
      <c r="G726" s="548"/>
      <c r="H726" s="500">
        <v>-6.7</v>
      </c>
      <c r="I726" s="501" t="s">
        <v>1797</v>
      </c>
    </row>
    <row r="727" spans="1:9" ht="25.5">
      <c r="A727" s="588"/>
      <c r="B727" s="552"/>
      <c r="C727" s="546"/>
      <c r="D727" s="549"/>
      <c r="E727" s="549"/>
      <c r="F727" s="549"/>
      <c r="G727" s="549"/>
      <c r="H727" s="500">
        <v>-100</v>
      </c>
      <c r="I727" s="501" t="s">
        <v>1798</v>
      </c>
    </row>
    <row r="728" spans="1:9" ht="51">
      <c r="A728" s="588"/>
      <c r="B728" s="552"/>
      <c r="C728" s="39" t="s">
        <v>378</v>
      </c>
      <c r="D728" s="315">
        <v>4064.8</v>
      </c>
      <c r="E728" s="315">
        <v>1597</v>
      </c>
      <c r="F728" s="315">
        <f>IF(ISBLANK(E728),"",+E728/D728*100)</f>
        <v>39.288525880732138</v>
      </c>
      <c r="G728" s="315">
        <f>+E728-D728</f>
        <v>-2467.8000000000002</v>
      </c>
      <c r="H728" s="507">
        <v>-2467.8000000000002</v>
      </c>
      <c r="I728" s="508" t="s">
        <v>2241</v>
      </c>
    </row>
    <row r="729" spans="1:9" ht="12.75">
      <c r="A729" s="588"/>
      <c r="B729" s="552"/>
      <c r="C729" s="39" t="s">
        <v>18</v>
      </c>
      <c r="D729" s="492">
        <v>117.5</v>
      </c>
      <c r="E729" s="492">
        <v>117.5</v>
      </c>
      <c r="F729" s="315">
        <f t="shared" ref="F729" si="66">IF(ISBLANK(E729),"",+E729/D729*100)</f>
        <v>100</v>
      </c>
      <c r="G729" s="315">
        <f t="shared" ref="G729" si="67">+E729-D729</f>
        <v>0</v>
      </c>
      <c r="H729" s="507"/>
      <c r="I729" s="508"/>
    </row>
    <row r="730" spans="1:9" ht="25.5">
      <c r="A730" s="589"/>
      <c r="B730" s="542"/>
      <c r="C730" s="496" t="s">
        <v>11</v>
      </c>
      <c r="D730" s="523">
        <f>SUM(D714:D729)</f>
        <v>27073.1</v>
      </c>
      <c r="E730" s="523">
        <f>SUM(E714:E729)</f>
        <v>23663.599999999999</v>
      </c>
      <c r="F730" s="523">
        <f t="shared" si="61"/>
        <v>87.406318448940084</v>
      </c>
      <c r="G730" s="523">
        <f t="shared" si="60"/>
        <v>-3409.5</v>
      </c>
      <c r="H730" s="537"/>
      <c r="I730" s="538"/>
    </row>
    <row r="731" spans="1:9" ht="12.75">
      <c r="A731" s="587" t="s">
        <v>413</v>
      </c>
      <c r="B731" s="541" t="s">
        <v>117</v>
      </c>
      <c r="C731" s="545" t="s">
        <v>7</v>
      </c>
      <c r="D731" s="590">
        <v>93193</v>
      </c>
      <c r="E731" s="590">
        <v>91594.3</v>
      </c>
      <c r="F731" s="590">
        <f t="shared" si="61"/>
        <v>98.284527807882569</v>
      </c>
      <c r="G731" s="590">
        <f t="shared" si="60"/>
        <v>-1598.6999999999971</v>
      </c>
      <c r="H731" s="503">
        <v>-0.7</v>
      </c>
      <c r="I731" s="504" t="s">
        <v>1799</v>
      </c>
    </row>
    <row r="732" spans="1:9" ht="76.5">
      <c r="A732" s="588"/>
      <c r="B732" s="552"/>
      <c r="C732" s="550"/>
      <c r="D732" s="591"/>
      <c r="E732" s="591"/>
      <c r="F732" s="591"/>
      <c r="G732" s="591"/>
      <c r="H732" s="500">
        <v>-522.70000000000005</v>
      </c>
      <c r="I732" s="501" t="s">
        <v>2260</v>
      </c>
    </row>
    <row r="733" spans="1:9" ht="15.75" customHeight="1">
      <c r="A733" s="588"/>
      <c r="B733" s="552"/>
      <c r="C733" s="550"/>
      <c r="D733" s="591"/>
      <c r="E733" s="591"/>
      <c r="F733" s="591"/>
      <c r="G733" s="591"/>
      <c r="H733" s="500">
        <v>-0.4</v>
      </c>
      <c r="I733" s="501" t="s">
        <v>368</v>
      </c>
    </row>
    <row r="734" spans="1:9" ht="15" customHeight="1">
      <c r="A734" s="588"/>
      <c r="B734" s="552"/>
      <c r="C734" s="546"/>
      <c r="D734" s="592"/>
      <c r="E734" s="592"/>
      <c r="F734" s="592"/>
      <c r="G734" s="592"/>
      <c r="H734" s="500">
        <v>-1074.9000000000001</v>
      </c>
      <c r="I734" s="501" t="s">
        <v>1548</v>
      </c>
    </row>
    <row r="735" spans="1:9" ht="15.75" customHeight="1">
      <c r="A735" s="588"/>
      <c r="B735" s="552"/>
      <c r="C735" s="11" t="s">
        <v>328</v>
      </c>
      <c r="D735" s="492">
        <v>347.3</v>
      </c>
      <c r="E735" s="492">
        <v>347.3</v>
      </c>
      <c r="F735" s="315">
        <f t="shared" si="61"/>
        <v>100</v>
      </c>
      <c r="G735" s="315">
        <f t="shared" si="60"/>
        <v>0</v>
      </c>
      <c r="H735" s="507"/>
      <c r="I735" s="508"/>
    </row>
    <row r="736" spans="1:9" ht="63.75">
      <c r="A736" s="588"/>
      <c r="B736" s="552"/>
      <c r="C736" s="11" t="s">
        <v>288</v>
      </c>
      <c r="D736" s="492">
        <v>1348</v>
      </c>
      <c r="E736" s="492">
        <v>334</v>
      </c>
      <c r="F736" s="315">
        <f t="shared" si="61"/>
        <v>24.777448071216618</v>
      </c>
      <c r="G736" s="315">
        <f t="shared" si="60"/>
        <v>-1014</v>
      </c>
      <c r="H736" s="507">
        <v>-1014</v>
      </c>
      <c r="I736" s="508" t="s">
        <v>2261</v>
      </c>
    </row>
    <row r="737" spans="1:9" ht="51">
      <c r="A737" s="588"/>
      <c r="B737" s="552"/>
      <c r="C737" s="11" t="s">
        <v>601</v>
      </c>
      <c r="D737" s="493">
        <v>2</v>
      </c>
      <c r="E737" s="493">
        <v>1.2</v>
      </c>
      <c r="F737" s="315">
        <f t="shared" si="61"/>
        <v>60</v>
      </c>
      <c r="G737" s="315">
        <f t="shared" si="60"/>
        <v>-0.8</v>
      </c>
      <c r="H737" s="507">
        <v>-0.8</v>
      </c>
      <c r="I737" s="508" t="s">
        <v>1801</v>
      </c>
    </row>
    <row r="738" spans="1:9" ht="40.5" customHeight="1">
      <c r="A738" s="588"/>
      <c r="B738" s="552"/>
      <c r="C738" s="11" t="s">
        <v>70</v>
      </c>
      <c r="D738" s="492">
        <v>10</v>
      </c>
      <c r="E738" s="492">
        <v>6.7</v>
      </c>
      <c r="F738" s="315">
        <f t="shared" si="61"/>
        <v>67</v>
      </c>
      <c r="G738" s="315">
        <f t="shared" si="60"/>
        <v>-3.3</v>
      </c>
      <c r="H738" s="507">
        <v>-3.3</v>
      </c>
      <c r="I738" s="508" t="s">
        <v>1801</v>
      </c>
    </row>
    <row r="739" spans="1:9" ht="65.25" customHeight="1">
      <c r="A739" s="588"/>
      <c r="B739" s="552"/>
      <c r="C739" s="11" t="s">
        <v>720</v>
      </c>
      <c r="D739" s="492">
        <v>7640</v>
      </c>
      <c r="E739" s="492">
        <v>1892.7</v>
      </c>
      <c r="F739" s="315">
        <f t="shared" si="61"/>
        <v>24.773560209424083</v>
      </c>
      <c r="G739" s="315">
        <f t="shared" si="60"/>
        <v>-5747.3</v>
      </c>
      <c r="H739" s="507">
        <v>-5747.3</v>
      </c>
      <c r="I739" s="508" t="s">
        <v>1800</v>
      </c>
    </row>
    <row r="740" spans="1:9" ht="43.5" customHeight="1">
      <c r="A740" s="588"/>
      <c r="B740" s="552"/>
      <c r="C740" s="11" t="s">
        <v>331</v>
      </c>
      <c r="D740" s="492">
        <v>10</v>
      </c>
      <c r="E740" s="492">
        <v>6.7</v>
      </c>
      <c r="F740" s="315">
        <f t="shared" si="61"/>
        <v>67</v>
      </c>
      <c r="G740" s="315">
        <f t="shared" si="60"/>
        <v>-3.3</v>
      </c>
      <c r="H740" s="507">
        <v>-3.3</v>
      </c>
      <c r="I740" s="508" t="s">
        <v>1801</v>
      </c>
    </row>
    <row r="741" spans="1:9" ht="40.5" customHeight="1">
      <c r="A741" s="588"/>
      <c r="B741" s="552"/>
      <c r="C741" s="11" t="s">
        <v>71</v>
      </c>
      <c r="D741" s="492">
        <v>56</v>
      </c>
      <c r="E741" s="492">
        <v>37.9</v>
      </c>
      <c r="F741" s="315">
        <f t="shared" si="61"/>
        <v>67.678571428571416</v>
      </c>
      <c r="G741" s="315">
        <f t="shared" si="60"/>
        <v>-18.100000000000001</v>
      </c>
      <c r="H741" s="507">
        <v>-18.100000000000001</v>
      </c>
      <c r="I741" s="508" t="s">
        <v>1801</v>
      </c>
    </row>
    <row r="742" spans="1:9" ht="25.5">
      <c r="A742" s="588"/>
      <c r="B742" s="552"/>
      <c r="C742" s="11" t="s">
        <v>10</v>
      </c>
      <c r="D742" s="492">
        <v>674</v>
      </c>
      <c r="E742" s="492">
        <v>588.20000000000005</v>
      </c>
      <c r="F742" s="315">
        <f t="shared" si="61"/>
        <v>87.270029673590514</v>
      </c>
      <c r="G742" s="315">
        <f t="shared" si="60"/>
        <v>-85.799999999999955</v>
      </c>
      <c r="H742" s="507">
        <v>-85.8</v>
      </c>
      <c r="I742" s="508" t="s">
        <v>2242</v>
      </c>
    </row>
    <row r="743" spans="1:9" ht="13.5" customHeight="1">
      <c r="A743" s="588"/>
      <c r="B743" s="552"/>
      <c r="C743" s="11" t="s">
        <v>18</v>
      </c>
      <c r="D743" s="493">
        <v>124.7</v>
      </c>
      <c r="E743" s="493">
        <v>124.7</v>
      </c>
      <c r="F743" s="315">
        <f t="shared" si="61"/>
        <v>100</v>
      </c>
      <c r="G743" s="315">
        <f t="shared" si="60"/>
        <v>0</v>
      </c>
      <c r="H743" s="507"/>
      <c r="I743" s="508"/>
    </row>
    <row r="744" spans="1:9" ht="26.25" customHeight="1">
      <c r="A744" s="589"/>
      <c r="B744" s="542"/>
      <c r="C744" s="496" t="s">
        <v>11</v>
      </c>
      <c r="D744" s="523">
        <f>SUM(D731:D743)</f>
        <v>103405</v>
      </c>
      <c r="E744" s="523">
        <f>SUM(E731:E743)</f>
        <v>94933.699999999983</v>
      </c>
      <c r="F744" s="523">
        <f t="shared" si="61"/>
        <v>91.807649533388116</v>
      </c>
      <c r="G744" s="523">
        <f t="shared" si="60"/>
        <v>-8471.3000000000175</v>
      </c>
      <c r="H744" s="537"/>
      <c r="I744" s="538"/>
    </row>
    <row r="745" spans="1:9" ht="19.5" customHeight="1">
      <c r="A745" s="622" t="s">
        <v>2160</v>
      </c>
      <c r="B745" s="623"/>
      <c r="C745" s="623"/>
      <c r="D745" s="623"/>
      <c r="E745" s="623"/>
      <c r="F745" s="623"/>
      <c r="G745" s="623"/>
      <c r="H745" s="623"/>
      <c r="I745" s="624"/>
    </row>
    <row r="746" spans="1:9" ht="25.5">
      <c r="A746" s="539" t="s">
        <v>563</v>
      </c>
      <c r="B746" s="541" t="s">
        <v>565</v>
      </c>
      <c r="C746" s="545" t="s">
        <v>7</v>
      </c>
      <c r="D746" s="547">
        <v>83521.5</v>
      </c>
      <c r="E746" s="547">
        <v>76229.899999999994</v>
      </c>
      <c r="F746" s="547">
        <f t="shared" ref="F746:F777" si="68">IF(ISBLANK(E746),"",+E746/D746*100)</f>
        <v>91.269792807839892</v>
      </c>
      <c r="G746" s="547">
        <f t="shared" ref="G746:G777" si="69">+E746-D746</f>
        <v>-7291.6000000000058</v>
      </c>
      <c r="H746" s="503">
        <v>-103.1</v>
      </c>
      <c r="I746" s="504" t="s">
        <v>1726</v>
      </c>
    </row>
    <row r="747" spans="1:9" ht="38.25">
      <c r="A747" s="551"/>
      <c r="B747" s="552"/>
      <c r="C747" s="550"/>
      <c r="D747" s="548"/>
      <c r="E747" s="548"/>
      <c r="F747" s="548" t="str">
        <f t="shared" si="68"/>
        <v/>
      </c>
      <c r="G747" s="548">
        <f t="shared" si="69"/>
        <v>0</v>
      </c>
      <c r="H747" s="500">
        <v>-206</v>
      </c>
      <c r="I747" s="501" t="s">
        <v>1727</v>
      </c>
    </row>
    <row r="748" spans="1:9" ht="12.75">
      <c r="A748" s="551"/>
      <c r="B748" s="552"/>
      <c r="C748" s="550"/>
      <c r="D748" s="548"/>
      <c r="E748" s="548"/>
      <c r="F748" s="548" t="str">
        <f t="shared" si="68"/>
        <v/>
      </c>
      <c r="G748" s="548">
        <f t="shared" si="69"/>
        <v>0</v>
      </c>
      <c r="H748" s="500">
        <v>-80.7</v>
      </c>
      <c r="I748" s="501" t="s">
        <v>1728</v>
      </c>
    </row>
    <row r="749" spans="1:9" ht="25.5">
      <c r="A749" s="551"/>
      <c r="B749" s="552"/>
      <c r="C749" s="550"/>
      <c r="D749" s="548"/>
      <c r="E749" s="548"/>
      <c r="F749" s="548" t="str">
        <f t="shared" si="68"/>
        <v/>
      </c>
      <c r="G749" s="548">
        <f t="shared" si="69"/>
        <v>0</v>
      </c>
      <c r="H749" s="500">
        <v>-1640</v>
      </c>
      <c r="I749" s="501" t="s">
        <v>1729</v>
      </c>
    </row>
    <row r="750" spans="1:9" ht="25.5">
      <c r="A750" s="551"/>
      <c r="B750" s="552"/>
      <c r="C750" s="550"/>
      <c r="D750" s="548"/>
      <c r="E750" s="548"/>
      <c r="F750" s="548" t="str">
        <f t="shared" si="68"/>
        <v/>
      </c>
      <c r="G750" s="548">
        <f t="shared" si="69"/>
        <v>0</v>
      </c>
      <c r="H750" s="500">
        <v>-254.3</v>
      </c>
      <c r="I750" s="501" t="s">
        <v>1730</v>
      </c>
    </row>
    <row r="751" spans="1:9" ht="12.75">
      <c r="A751" s="551"/>
      <c r="B751" s="552"/>
      <c r="C751" s="550"/>
      <c r="D751" s="548"/>
      <c r="E751" s="548"/>
      <c r="F751" s="548" t="str">
        <f t="shared" si="68"/>
        <v/>
      </c>
      <c r="G751" s="548">
        <f t="shared" si="69"/>
        <v>0</v>
      </c>
      <c r="H751" s="500">
        <v>-139.6</v>
      </c>
      <c r="I751" s="501" t="s">
        <v>1731</v>
      </c>
    </row>
    <row r="752" spans="1:9" ht="12.75">
      <c r="A752" s="551"/>
      <c r="B752" s="552"/>
      <c r="C752" s="550"/>
      <c r="D752" s="548"/>
      <c r="E752" s="548"/>
      <c r="F752" s="548" t="str">
        <f t="shared" si="68"/>
        <v/>
      </c>
      <c r="G752" s="548">
        <f t="shared" si="69"/>
        <v>0</v>
      </c>
      <c r="H752" s="500">
        <v>-404.5</v>
      </c>
      <c r="I752" s="501" t="s">
        <v>1732</v>
      </c>
    </row>
    <row r="753" spans="1:9" ht="12.75">
      <c r="A753" s="551"/>
      <c r="B753" s="552"/>
      <c r="C753" s="550"/>
      <c r="D753" s="548"/>
      <c r="E753" s="548"/>
      <c r="F753" s="548" t="str">
        <f t="shared" si="68"/>
        <v/>
      </c>
      <c r="G753" s="548">
        <f t="shared" si="69"/>
        <v>0</v>
      </c>
      <c r="H753" s="500">
        <v>-199</v>
      </c>
      <c r="I753" s="501" t="s">
        <v>1733</v>
      </c>
    </row>
    <row r="754" spans="1:9" ht="12.75">
      <c r="A754" s="551"/>
      <c r="B754" s="552"/>
      <c r="C754" s="550"/>
      <c r="D754" s="548"/>
      <c r="E754" s="548"/>
      <c r="F754" s="548"/>
      <c r="G754" s="548">
        <v>0</v>
      </c>
      <c r="H754" s="500">
        <v>-48.9</v>
      </c>
      <c r="I754" s="501" t="s">
        <v>1734</v>
      </c>
    </row>
    <row r="755" spans="1:9" ht="12.75">
      <c r="A755" s="551"/>
      <c r="B755" s="552"/>
      <c r="C755" s="546"/>
      <c r="D755" s="549"/>
      <c r="E755" s="549"/>
      <c r="F755" s="549"/>
      <c r="G755" s="549">
        <f t="shared" si="69"/>
        <v>0</v>
      </c>
      <c r="H755" s="500">
        <v>-4215.5</v>
      </c>
      <c r="I755" s="501" t="s">
        <v>587</v>
      </c>
    </row>
    <row r="756" spans="1:9" ht="14.25" customHeight="1">
      <c r="A756" s="551"/>
      <c r="B756" s="552"/>
      <c r="C756" s="11" t="s">
        <v>10</v>
      </c>
      <c r="D756" s="8">
        <v>15</v>
      </c>
      <c r="E756" s="8">
        <v>0</v>
      </c>
      <c r="F756" s="8">
        <f t="shared" si="68"/>
        <v>0</v>
      </c>
      <c r="G756" s="8">
        <f t="shared" si="69"/>
        <v>-15</v>
      </c>
      <c r="H756" s="507">
        <v>-15</v>
      </c>
      <c r="I756" s="508" t="s">
        <v>1735</v>
      </c>
    </row>
    <row r="757" spans="1:9" ht="26.25" customHeight="1">
      <c r="A757" s="540"/>
      <c r="B757" s="542"/>
      <c r="C757" s="496" t="s">
        <v>11</v>
      </c>
      <c r="D757" s="19">
        <f>SUM(D746:D756)</f>
        <v>83536.5</v>
      </c>
      <c r="E757" s="19">
        <f>SUM(E746:E756)</f>
        <v>76229.899999999994</v>
      </c>
      <c r="F757" s="19">
        <f t="shared" si="68"/>
        <v>91.253404200559032</v>
      </c>
      <c r="G757" s="19">
        <f t="shared" si="69"/>
        <v>-7306.6000000000058</v>
      </c>
      <c r="H757" s="537"/>
      <c r="I757" s="538"/>
    </row>
    <row r="758" spans="1:9" ht="21" customHeight="1">
      <c r="A758" s="622" t="s">
        <v>2161</v>
      </c>
      <c r="B758" s="623"/>
      <c r="C758" s="623"/>
      <c r="D758" s="623"/>
      <c r="E758" s="623"/>
      <c r="F758" s="623"/>
      <c r="G758" s="623"/>
      <c r="H758" s="623"/>
      <c r="I758" s="624"/>
    </row>
    <row r="759" spans="1:9" ht="51">
      <c r="A759" s="569" t="s">
        <v>47</v>
      </c>
      <c r="B759" s="562" t="s">
        <v>688</v>
      </c>
      <c r="C759" s="559" t="s">
        <v>30</v>
      </c>
      <c r="D759" s="581">
        <v>12937</v>
      </c>
      <c r="E759" s="581">
        <v>8412.2999999999993</v>
      </c>
      <c r="F759" s="581">
        <f t="shared" si="68"/>
        <v>65.025121743835498</v>
      </c>
      <c r="G759" s="584">
        <f t="shared" si="69"/>
        <v>-4524.7000000000007</v>
      </c>
      <c r="H759" s="503">
        <v>-3529.3</v>
      </c>
      <c r="I759" s="504" t="s">
        <v>1815</v>
      </c>
    </row>
    <row r="760" spans="1:9" ht="25.5">
      <c r="A760" s="570"/>
      <c r="B760" s="563"/>
      <c r="C760" s="561"/>
      <c r="D760" s="583"/>
      <c r="E760" s="583"/>
      <c r="F760" s="583" t="str">
        <f t="shared" si="68"/>
        <v/>
      </c>
      <c r="G760" s="586">
        <v>0</v>
      </c>
      <c r="H760" s="500">
        <v>-995.4</v>
      </c>
      <c r="I760" s="501" t="s">
        <v>1508</v>
      </c>
    </row>
    <row r="761" spans="1:9" ht="12.75">
      <c r="A761" s="570"/>
      <c r="B761" s="563"/>
      <c r="C761" s="559" t="s">
        <v>24</v>
      </c>
      <c r="D761" s="581">
        <v>156</v>
      </c>
      <c r="E761" s="581">
        <v>118</v>
      </c>
      <c r="F761" s="581">
        <f t="shared" si="68"/>
        <v>75.641025641025635</v>
      </c>
      <c r="G761" s="584">
        <f t="shared" si="69"/>
        <v>-38</v>
      </c>
      <c r="H761" s="503">
        <v>-5.8</v>
      </c>
      <c r="I761" s="504" t="s">
        <v>1816</v>
      </c>
    </row>
    <row r="762" spans="1:9" ht="25.5">
      <c r="A762" s="570"/>
      <c r="B762" s="563"/>
      <c r="C762" s="560"/>
      <c r="D762" s="582"/>
      <c r="E762" s="582"/>
      <c r="F762" s="582"/>
      <c r="G762" s="585">
        <v>0</v>
      </c>
      <c r="H762" s="500">
        <v>-31.5</v>
      </c>
      <c r="I762" s="501" t="s">
        <v>1817</v>
      </c>
    </row>
    <row r="763" spans="1:9" ht="15.75" customHeight="1">
      <c r="A763" s="570"/>
      <c r="B763" s="563"/>
      <c r="C763" s="561"/>
      <c r="D763" s="583"/>
      <c r="E763" s="583"/>
      <c r="F763" s="583"/>
      <c r="G763" s="586">
        <v>0</v>
      </c>
      <c r="H763" s="505">
        <v>-0.7</v>
      </c>
      <c r="I763" s="506" t="s">
        <v>1818</v>
      </c>
    </row>
    <row r="764" spans="1:9" ht="54" customHeight="1">
      <c r="A764" s="570"/>
      <c r="B764" s="563"/>
      <c r="C764" s="559" t="s">
        <v>54</v>
      </c>
      <c r="D764" s="581">
        <v>108369</v>
      </c>
      <c r="E764" s="581">
        <v>63350.400000000001</v>
      </c>
      <c r="F764" s="581">
        <f t="shared" si="68"/>
        <v>58.458046120200422</v>
      </c>
      <c r="G764" s="584">
        <f t="shared" si="69"/>
        <v>-45018.6</v>
      </c>
      <c r="H764" s="503">
        <v>-36014.800000000003</v>
      </c>
      <c r="I764" s="504" t="s">
        <v>1815</v>
      </c>
    </row>
    <row r="765" spans="1:9" ht="29.25" customHeight="1">
      <c r="A765" s="570"/>
      <c r="B765" s="563"/>
      <c r="C765" s="561"/>
      <c r="D765" s="583"/>
      <c r="E765" s="583"/>
      <c r="F765" s="583" t="str">
        <f t="shared" si="68"/>
        <v/>
      </c>
      <c r="G765" s="586">
        <v>0</v>
      </c>
      <c r="H765" s="505">
        <v>-9003.7999999999993</v>
      </c>
      <c r="I765" s="506" t="s">
        <v>1508</v>
      </c>
    </row>
    <row r="766" spans="1:9" ht="14.25" customHeight="1">
      <c r="A766" s="570"/>
      <c r="B766" s="563"/>
      <c r="C766" s="559" t="s">
        <v>25</v>
      </c>
      <c r="D766" s="581">
        <v>881</v>
      </c>
      <c r="E766" s="581">
        <v>669.3</v>
      </c>
      <c r="F766" s="581">
        <f t="shared" ref="F766" si="70">IF(ISBLANK(E766),"",+E766/D766*100)</f>
        <v>75.970488081725307</v>
      </c>
      <c r="G766" s="584">
        <f t="shared" ref="G766" si="71">+E766-D766</f>
        <v>-211.70000000000005</v>
      </c>
      <c r="H766" s="503">
        <v>-32.1</v>
      </c>
      <c r="I766" s="504" t="s">
        <v>1816</v>
      </c>
    </row>
    <row r="767" spans="1:9" ht="25.5">
      <c r="A767" s="570"/>
      <c r="B767" s="563"/>
      <c r="C767" s="560"/>
      <c r="D767" s="582"/>
      <c r="E767" s="582"/>
      <c r="F767" s="582"/>
      <c r="G767" s="585">
        <v>0</v>
      </c>
      <c r="H767" s="500">
        <v>-177.6</v>
      </c>
      <c r="I767" s="501" t="s">
        <v>1817</v>
      </c>
    </row>
    <row r="768" spans="1:9" ht="16.5" customHeight="1">
      <c r="A768" s="570"/>
      <c r="B768" s="563"/>
      <c r="C768" s="561"/>
      <c r="D768" s="583"/>
      <c r="E768" s="583"/>
      <c r="F768" s="583"/>
      <c r="G768" s="586">
        <v>0</v>
      </c>
      <c r="H768" s="500">
        <v>-2</v>
      </c>
      <c r="I768" s="501" t="s">
        <v>1819</v>
      </c>
    </row>
    <row r="769" spans="1:9" ht="25.5">
      <c r="A769" s="570"/>
      <c r="B769" s="563"/>
      <c r="C769" s="559" t="s">
        <v>605</v>
      </c>
      <c r="D769" s="581">
        <v>667</v>
      </c>
      <c r="E769" s="581">
        <v>636.29999999999995</v>
      </c>
      <c r="F769" s="581">
        <f t="shared" ref="F769" si="72">IF(ISBLANK(E769),"",+E769/D769*100)</f>
        <v>95.397301349325332</v>
      </c>
      <c r="G769" s="584">
        <f t="shared" ref="G769" si="73">+E769-D769</f>
        <v>-30.700000000000045</v>
      </c>
      <c r="H769" s="503">
        <v>-23</v>
      </c>
      <c r="I769" s="504" t="s">
        <v>737</v>
      </c>
    </row>
    <row r="770" spans="1:9" ht="27" customHeight="1">
      <c r="A770" s="570"/>
      <c r="B770" s="563"/>
      <c r="C770" s="561"/>
      <c r="D770" s="583"/>
      <c r="E770" s="583"/>
      <c r="F770" s="583" t="str">
        <f t="shared" si="68"/>
        <v/>
      </c>
      <c r="G770" s="586">
        <f t="shared" si="69"/>
        <v>0</v>
      </c>
      <c r="H770" s="500">
        <v>-7.7</v>
      </c>
      <c r="I770" s="501" t="s">
        <v>1817</v>
      </c>
    </row>
    <row r="771" spans="1:9" ht="30.75" customHeight="1">
      <c r="A771" s="571"/>
      <c r="B771" s="564"/>
      <c r="C771" s="496" t="s">
        <v>11</v>
      </c>
      <c r="D771" s="19">
        <f>SUM(D759:D770)</f>
        <v>123010</v>
      </c>
      <c r="E771" s="19">
        <f>SUM(E759:E770)</f>
        <v>73186.3</v>
      </c>
      <c r="F771" s="19">
        <f t="shared" si="68"/>
        <v>59.496219819526871</v>
      </c>
      <c r="G771" s="19">
        <f t="shared" si="69"/>
        <v>-49823.7</v>
      </c>
      <c r="H771" s="537"/>
      <c r="I771" s="538"/>
    </row>
    <row r="772" spans="1:9" ht="25.5">
      <c r="A772" s="569" t="s">
        <v>19</v>
      </c>
      <c r="B772" s="562" t="s">
        <v>689</v>
      </c>
      <c r="C772" s="559" t="s">
        <v>690</v>
      </c>
      <c r="D772" s="579">
        <v>1500</v>
      </c>
      <c r="E772" s="579">
        <v>1075.7</v>
      </c>
      <c r="F772" s="579">
        <f t="shared" si="68"/>
        <v>71.713333333333338</v>
      </c>
      <c r="G772" s="579">
        <f t="shared" si="69"/>
        <v>-424.29999999999995</v>
      </c>
      <c r="H772" s="503">
        <v>-15.8</v>
      </c>
      <c r="I772" s="504" t="s">
        <v>1820</v>
      </c>
    </row>
    <row r="773" spans="1:9" ht="54" customHeight="1">
      <c r="A773" s="570"/>
      <c r="B773" s="563"/>
      <c r="C773" s="561"/>
      <c r="D773" s="580"/>
      <c r="E773" s="580"/>
      <c r="F773" s="580" t="str">
        <f t="shared" si="68"/>
        <v/>
      </c>
      <c r="G773" s="580">
        <f t="shared" si="69"/>
        <v>0</v>
      </c>
      <c r="H773" s="500">
        <v>-408.5</v>
      </c>
      <c r="I773" s="501" t="s">
        <v>1511</v>
      </c>
    </row>
    <row r="774" spans="1:9" ht="76.5">
      <c r="A774" s="570"/>
      <c r="B774" s="563"/>
      <c r="C774" s="39" t="s">
        <v>691</v>
      </c>
      <c r="D774" s="17">
        <v>16500</v>
      </c>
      <c r="E774" s="17">
        <v>15118.4</v>
      </c>
      <c r="F774" s="8">
        <f t="shared" si="68"/>
        <v>91.626666666666665</v>
      </c>
      <c r="G774" s="8">
        <f t="shared" si="69"/>
        <v>-1381.6000000000004</v>
      </c>
      <c r="H774" s="507">
        <v>-1381.6</v>
      </c>
      <c r="I774" s="508" t="s">
        <v>1512</v>
      </c>
    </row>
    <row r="775" spans="1:9" ht="31.5" customHeight="1">
      <c r="A775" s="571"/>
      <c r="B775" s="564"/>
      <c r="C775" s="496" t="s">
        <v>11</v>
      </c>
      <c r="D775" s="19">
        <f>SUM(D772:D774)</f>
        <v>18000</v>
      </c>
      <c r="E775" s="19">
        <f>SUM(E772:E774)</f>
        <v>16194.1</v>
      </c>
      <c r="F775" s="19">
        <f t="shared" si="68"/>
        <v>89.967222222222219</v>
      </c>
      <c r="G775" s="19">
        <f t="shared" si="69"/>
        <v>-1805.8999999999996</v>
      </c>
      <c r="H775" s="537"/>
      <c r="I775" s="538"/>
    </row>
    <row r="776" spans="1:9" ht="27" customHeight="1">
      <c r="A776" s="576" t="s">
        <v>81</v>
      </c>
      <c r="B776" s="562" t="s">
        <v>692</v>
      </c>
      <c r="C776" s="39" t="s">
        <v>693</v>
      </c>
      <c r="D776" s="17">
        <v>170</v>
      </c>
      <c r="E776" s="17">
        <v>55.8</v>
      </c>
      <c r="F776" s="8">
        <f t="shared" si="68"/>
        <v>32.82352941176471</v>
      </c>
      <c r="G776" s="8">
        <f t="shared" si="69"/>
        <v>-114.2</v>
      </c>
      <c r="H776" s="507">
        <v>-114.2</v>
      </c>
      <c r="I776" s="508" t="s">
        <v>1513</v>
      </c>
    </row>
    <row r="777" spans="1:9" ht="27" customHeight="1">
      <c r="A777" s="577"/>
      <c r="B777" s="563"/>
      <c r="C777" s="39" t="s">
        <v>694</v>
      </c>
      <c r="D777" s="17">
        <v>65</v>
      </c>
      <c r="E777" s="17">
        <v>33.1</v>
      </c>
      <c r="F777" s="8">
        <f t="shared" si="68"/>
        <v>50.923076923076927</v>
      </c>
      <c r="G777" s="8">
        <f t="shared" si="69"/>
        <v>-31.9</v>
      </c>
      <c r="H777" s="507">
        <v>-31.9</v>
      </c>
      <c r="I777" s="508" t="s">
        <v>1515</v>
      </c>
    </row>
    <row r="778" spans="1:9" ht="12.75" customHeight="1">
      <c r="A778" s="577"/>
      <c r="B778" s="563"/>
      <c r="C778" s="559" t="s">
        <v>695</v>
      </c>
      <c r="D778" s="557">
        <v>20500</v>
      </c>
      <c r="E778" s="557">
        <v>4530.8</v>
      </c>
      <c r="F778" s="557">
        <f t="shared" ref="F778:F815" si="74">IF(ISBLANK(E778),"",+E778/D778*100)</f>
        <v>22.101463414634146</v>
      </c>
      <c r="G778" s="557">
        <f t="shared" ref="G778:G815" si="75">+E778-D778</f>
        <v>-15969.2</v>
      </c>
      <c r="H778" s="503">
        <v>-20.5</v>
      </c>
      <c r="I778" s="504" t="s">
        <v>737</v>
      </c>
    </row>
    <row r="779" spans="1:9" ht="67.5" customHeight="1">
      <c r="A779" s="577"/>
      <c r="B779" s="563"/>
      <c r="C779" s="561"/>
      <c r="D779" s="558"/>
      <c r="E779" s="558"/>
      <c r="F779" s="558"/>
      <c r="G779" s="558">
        <v>0</v>
      </c>
      <c r="H779" s="505">
        <v>-15948.7</v>
      </c>
      <c r="I779" s="506" t="s">
        <v>1821</v>
      </c>
    </row>
    <row r="780" spans="1:9" ht="12.75" customHeight="1">
      <c r="A780" s="577"/>
      <c r="B780" s="563"/>
      <c r="C780" s="559" t="s">
        <v>696</v>
      </c>
      <c r="D780" s="557">
        <v>6000</v>
      </c>
      <c r="E780" s="557">
        <v>1882.5</v>
      </c>
      <c r="F780" s="557">
        <f t="shared" si="74"/>
        <v>31.374999999999996</v>
      </c>
      <c r="G780" s="557">
        <f t="shared" si="75"/>
        <v>-4117.5</v>
      </c>
      <c r="H780" s="503">
        <v>-5.0999999999999996</v>
      </c>
      <c r="I780" s="504" t="s">
        <v>1822</v>
      </c>
    </row>
    <row r="781" spans="1:9" ht="52.5" customHeight="1">
      <c r="A781" s="577"/>
      <c r="B781" s="563"/>
      <c r="C781" s="561"/>
      <c r="D781" s="558"/>
      <c r="E781" s="558"/>
      <c r="F781" s="558" t="str">
        <f t="shared" si="74"/>
        <v/>
      </c>
      <c r="G781" s="558">
        <f t="shared" si="75"/>
        <v>0</v>
      </c>
      <c r="H781" s="500">
        <v>-4112.3999999999996</v>
      </c>
      <c r="I781" s="501" t="s">
        <v>1823</v>
      </c>
    </row>
    <row r="782" spans="1:9" ht="27" customHeight="1">
      <c r="A782" s="578"/>
      <c r="B782" s="564"/>
      <c r="C782" s="496" t="s">
        <v>11</v>
      </c>
      <c r="D782" s="19">
        <f>SUM(D776:D781)</f>
        <v>26735</v>
      </c>
      <c r="E782" s="19">
        <f>SUM(E776:E781)</f>
        <v>6502.2</v>
      </c>
      <c r="F782" s="19">
        <f t="shared" si="74"/>
        <v>24.320927622966149</v>
      </c>
      <c r="G782" s="19">
        <f t="shared" si="75"/>
        <v>-20232.8</v>
      </c>
      <c r="H782" s="537"/>
      <c r="I782" s="538"/>
    </row>
    <row r="783" spans="1:9" ht="27.75" customHeight="1">
      <c r="A783" s="569" t="s">
        <v>699</v>
      </c>
      <c r="B783" s="562" t="s">
        <v>698</v>
      </c>
      <c r="C783" s="39" t="s">
        <v>7</v>
      </c>
      <c r="D783" s="17">
        <v>285418</v>
      </c>
      <c r="E783" s="17">
        <v>282269.59999999998</v>
      </c>
      <c r="F783" s="8">
        <f t="shared" si="74"/>
        <v>98.896916101997761</v>
      </c>
      <c r="G783" s="8">
        <f t="shared" si="75"/>
        <v>-3148.4000000000233</v>
      </c>
      <c r="H783" s="507">
        <v>-3148.4</v>
      </c>
      <c r="I783" s="508" t="s">
        <v>1824</v>
      </c>
    </row>
    <row r="784" spans="1:9" ht="17.25" customHeight="1">
      <c r="A784" s="570"/>
      <c r="B784" s="563"/>
      <c r="C784" s="39" t="s">
        <v>700</v>
      </c>
      <c r="D784" s="17">
        <v>530</v>
      </c>
      <c r="E784" s="17">
        <v>529.4</v>
      </c>
      <c r="F784" s="8">
        <f t="shared" si="74"/>
        <v>99.886792452830193</v>
      </c>
      <c r="G784" s="8">
        <f t="shared" si="75"/>
        <v>-0.60000000000002274</v>
      </c>
      <c r="H784" s="507">
        <v>-0.6</v>
      </c>
      <c r="I784" s="508" t="s">
        <v>356</v>
      </c>
    </row>
    <row r="785" spans="1:9" ht="12.75">
      <c r="A785" s="570"/>
      <c r="B785" s="563"/>
      <c r="C785" s="559" t="s">
        <v>72</v>
      </c>
      <c r="D785" s="557">
        <v>218</v>
      </c>
      <c r="E785" s="557">
        <v>73.8</v>
      </c>
      <c r="F785" s="557">
        <f t="shared" si="74"/>
        <v>33.853211009174309</v>
      </c>
      <c r="G785" s="557">
        <f t="shared" si="75"/>
        <v>-144.19999999999999</v>
      </c>
      <c r="H785" s="503">
        <v>-17.899999999999999</v>
      </c>
      <c r="I785" s="504" t="s">
        <v>1825</v>
      </c>
    </row>
    <row r="786" spans="1:9" ht="25.5">
      <c r="A786" s="570"/>
      <c r="B786" s="563"/>
      <c r="C786" s="560"/>
      <c r="D786" s="568"/>
      <c r="E786" s="568"/>
      <c r="F786" s="568" t="str">
        <f t="shared" si="74"/>
        <v/>
      </c>
      <c r="G786" s="568">
        <f t="shared" si="75"/>
        <v>0</v>
      </c>
      <c r="H786" s="500">
        <v>-119.5</v>
      </c>
      <c r="I786" s="501" t="s">
        <v>1826</v>
      </c>
    </row>
    <row r="787" spans="1:9" ht="25.5">
      <c r="A787" s="570"/>
      <c r="B787" s="563"/>
      <c r="C787" s="561"/>
      <c r="D787" s="558"/>
      <c r="E787" s="558"/>
      <c r="F787" s="558"/>
      <c r="G787" s="558">
        <v>0</v>
      </c>
      <c r="H787" s="505">
        <v>-6.8</v>
      </c>
      <c r="I787" s="506" t="s">
        <v>1827</v>
      </c>
    </row>
    <row r="788" spans="1:9" ht="15" customHeight="1">
      <c r="A788" s="570"/>
      <c r="B788" s="563"/>
      <c r="C788" s="559" t="s">
        <v>10</v>
      </c>
      <c r="D788" s="557">
        <v>725</v>
      </c>
      <c r="E788" s="557">
        <v>488.4</v>
      </c>
      <c r="F788" s="557">
        <f t="shared" si="74"/>
        <v>67.365517241379308</v>
      </c>
      <c r="G788" s="557">
        <f t="shared" si="75"/>
        <v>-236.60000000000002</v>
      </c>
      <c r="H788" s="503">
        <v>-4.7</v>
      </c>
      <c r="I788" s="504" t="s">
        <v>1063</v>
      </c>
    </row>
    <row r="789" spans="1:9" ht="15" customHeight="1">
      <c r="A789" s="570"/>
      <c r="B789" s="563"/>
      <c r="C789" s="560"/>
      <c r="D789" s="568"/>
      <c r="E789" s="568"/>
      <c r="F789" s="568"/>
      <c r="G789" s="568">
        <v>0</v>
      </c>
      <c r="H789" s="500">
        <v>-204.2</v>
      </c>
      <c r="I789" s="501" t="s">
        <v>368</v>
      </c>
    </row>
    <row r="790" spans="1:9" ht="15" customHeight="1">
      <c r="A790" s="570"/>
      <c r="B790" s="563"/>
      <c r="C790" s="561"/>
      <c r="D790" s="558"/>
      <c r="E790" s="558"/>
      <c r="F790" s="558"/>
      <c r="G790" s="558">
        <v>0</v>
      </c>
      <c r="H790" s="500">
        <v>-27.7</v>
      </c>
      <c r="I790" s="501" t="s">
        <v>1828</v>
      </c>
    </row>
    <row r="791" spans="1:9" ht="15" customHeight="1">
      <c r="A791" s="570"/>
      <c r="B791" s="563"/>
      <c r="C791" s="39" t="s">
        <v>378</v>
      </c>
      <c r="D791" s="17">
        <v>18.600000000000001</v>
      </c>
      <c r="E791" s="17">
        <v>18.600000000000001</v>
      </c>
      <c r="F791" s="8">
        <f>IF(ISBLANK(E791),"",+E791/D791*100)</f>
        <v>100</v>
      </c>
      <c r="G791" s="8">
        <f>+E791-D791</f>
        <v>0</v>
      </c>
      <c r="H791" s="507"/>
      <c r="I791" s="508"/>
    </row>
    <row r="792" spans="1:9" ht="14.25" customHeight="1">
      <c r="A792" s="570"/>
      <c r="B792" s="563"/>
      <c r="C792" s="39" t="s">
        <v>18</v>
      </c>
      <c r="D792" s="17">
        <v>12.9</v>
      </c>
      <c r="E792" s="17">
        <v>12</v>
      </c>
      <c r="F792" s="8">
        <f t="shared" si="74"/>
        <v>93.023255813953483</v>
      </c>
      <c r="G792" s="8">
        <f t="shared" si="75"/>
        <v>-0.90000000000000036</v>
      </c>
      <c r="H792" s="507">
        <v>-0.9</v>
      </c>
      <c r="I792" s="508" t="s">
        <v>1829</v>
      </c>
    </row>
    <row r="793" spans="1:9" ht="25.5">
      <c r="A793" s="571"/>
      <c r="B793" s="564"/>
      <c r="C793" s="496" t="s">
        <v>11</v>
      </c>
      <c r="D793" s="19">
        <f>SUM(D783:D792)</f>
        <v>286922.5</v>
      </c>
      <c r="E793" s="19">
        <f>SUM(E783:E792)</f>
        <v>283391.8</v>
      </c>
      <c r="F793" s="19">
        <f t="shared" si="74"/>
        <v>98.769458651726509</v>
      </c>
      <c r="G793" s="19">
        <f t="shared" si="75"/>
        <v>-3530.7000000000116</v>
      </c>
      <c r="H793" s="537"/>
      <c r="I793" s="538"/>
    </row>
    <row r="794" spans="1:9" ht="12.75">
      <c r="A794" s="569" t="s">
        <v>702</v>
      </c>
      <c r="B794" s="562" t="s">
        <v>701</v>
      </c>
      <c r="C794" s="559" t="s">
        <v>7</v>
      </c>
      <c r="D794" s="547">
        <v>161263</v>
      </c>
      <c r="E794" s="547">
        <v>157826.70000000001</v>
      </c>
      <c r="F794" s="547">
        <f t="shared" si="74"/>
        <v>97.869133031135476</v>
      </c>
      <c r="G794" s="547">
        <f t="shared" si="75"/>
        <v>-3436.2999999999884</v>
      </c>
      <c r="H794" s="503">
        <v>-24.8</v>
      </c>
      <c r="I794" s="504" t="s">
        <v>1830</v>
      </c>
    </row>
    <row r="795" spans="1:9" ht="12.75">
      <c r="A795" s="570"/>
      <c r="B795" s="563"/>
      <c r="C795" s="560"/>
      <c r="D795" s="548"/>
      <c r="E795" s="548"/>
      <c r="F795" s="548"/>
      <c r="G795" s="548">
        <v>0</v>
      </c>
      <c r="H795" s="500">
        <v>-2383.9</v>
      </c>
      <c r="I795" s="501" t="s">
        <v>1831</v>
      </c>
    </row>
    <row r="796" spans="1:9" ht="12.75">
      <c r="A796" s="570"/>
      <c r="B796" s="563"/>
      <c r="C796" s="561"/>
      <c r="D796" s="549"/>
      <c r="E796" s="549"/>
      <c r="F796" s="549" t="str">
        <f t="shared" si="74"/>
        <v/>
      </c>
      <c r="G796" s="549">
        <v>0</v>
      </c>
      <c r="H796" s="500">
        <v>-1027.5999999999999</v>
      </c>
      <c r="I796" s="501" t="s">
        <v>440</v>
      </c>
    </row>
    <row r="797" spans="1:9" ht="12.75" customHeight="1">
      <c r="A797" s="570"/>
      <c r="B797" s="563"/>
      <c r="C797" s="559" t="s">
        <v>10</v>
      </c>
      <c r="D797" s="547">
        <v>5656.8</v>
      </c>
      <c r="E797" s="547">
        <v>3730.9</v>
      </c>
      <c r="F797" s="547">
        <f t="shared" si="74"/>
        <v>65.95424975251025</v>
      </c>
      <c r="G797" s="547">
        <f t="shared" si="75"/>
        <v>-1925.9</v>
      </c>
      <c r="H797" s="503">
        <v>-1030.3</v>
      </c>
      <c r="I797" s="504" t="s">
        <v>1832</v>
      </c>
    </row>
    <row r="798" spans="1:9" ht="12.75">
      <c r="A798" s="570"/>
      <c r="B798" s="563"/>
      <c r="C798" s="560"/>
      <c r="D798" s="548"/>
      <c r="E798" s="548"/>
      <c r="F798" s="548"/>
      <c r="G798" s="548">
        <v>0</v>
      </c>
      <c r="H798" s="500">
        <v>-3.3</v>
      </c>
      <c r="I798" s="501" t="s">
        <v>1063</v>
      </c>
    </row>
    <row r="799" spans="1:9" ht="12.75">
      <c r="A799" s="570"/>
      <c r="B799" s="563"/>
      <c r="C799" s="560"/>
      <c r="D799" s="548"/>
      <c r="E799" s="548"/>
      <c r="F799" s="548"/>
      <c r="G799" s="548">
        <v>0</v>
      </c>
      <c r="H799" s="500">
        <v>-140.19999999999999</v>
      </c>
      <c r="I799" s="501" t="s">
        <v>356</v>
      </c>
    </row>
    <row r="800" spans="1:9" ht="12.75">
      <c r="A800" s="570"/>
      <c r="B800" s="563"/>
      <c r="C800" s="560"/>
      <c r="D800" s="548"/>
      <c r="E800" s="548"/>
      <c r="F800" s="548"/>
      <c r="G800" s="548">
        <v>0</v>
      </c>
      <c r="H800" s="500">
        <v>-641.70000000000005</v>
      </c>
      <c r="I800" s="501" t="s">
        <v>447</v>
      </c>
    </row>
    <row r="801" spans="1:9" ht="12.75">
      <c r="A801" s="570"/>
      <c r="B801" s="563"/>
      <c r="C801" s="561"/>
      <c r="D801" s="549"/>
      <c r="E801" s="549"/>
      <c r="F801" s="549"/>
      <c r="G801" s="549">
        <v>0</v>
      </c>
      <c r="H801" s="500">
        <v>-110.4</v>
      </c>
      <c r="I801" s="501" t="s">
        <v>1833</v>
      </c>
    </row>
    <row r="802" spans="1:9" ht="12.75">
      <c r="A802" s="570"/>
      <c r="B802" s="563"/>
      <c r="C802" s="39" t="s">
        <v>18</v>
      </c>
      <c r="D802" s="8">
        <v>2.5</v>
      </c>
      <c r="E802" s="8">
        <v>2.2999999999999998</v>
      </c>
      <c r="F802" s="8">
        <f t="shared" si="74"/>
        <v>92</v>
      </c>
      <c r="G802" s="8">
        <f t="shared" si="75"/>
        <v>-0.20000000000000018</v>
      </c>
      <c r="H802" s="507">
        <v>-0.2</v>
      </c>
      <c r="I802" s="508" t="s">
        <v>1063</v>
      </c>
    </row>
    <row r="803" spans="1:9" ht="25.5">
      <c r="A803" s="571"/>
      <c r="B803" s="564"/>
      <c r="C803" s="496" t="s">
        <v>11</v>
      </c>
      <c r="D803" s="19">
        <f>SUM(D794:D802)</f>
        <v>166922.29999999999</v>
      </c>
      <c r="E803" s="19">
        <f>SUM(E794:E802)</f>
        <v>161559.9</v>
      </c>
      <c r="F803" s="19">
        <f t="shared" si="74"/>
        <v>96.787487351899657</v>
      </c>
      <c r="G803" s="19">
        <f t="shared" si="75"/>
        <v>-5362.3999999999942</v>
      </c>
      <c r="H803" s="537"/>
      <c r="I803" s="538"/>
    </row>
    <row r="804" spans="1:9" ht="14.25" customHeight="1">
      <c r="A804" s="569" t="s">
        <v>703</v>
      </c>
      <c r="B804" s="562" t="s">
        <v>131</v>
      </c>
      <c r="C804" s="39" t="s">
        <v>7</v>
      </c>
      <c r="D804" s="46">
        <v>97971</v>
      </c>
      <c r="E804" s="46">
        <v>97970</v>
      </c>
      <c r="F804" s="8">
        <f t="shared" si="74"/>
        <v>99.99897928978983</v>
      </c>
      <c r="G804" s="8">
        <f t="shared" si="75"/>
        <v>-1</v>
      </c>
      <c r="H804" s="507">
        <v>-1</v>
      </c>
      <c r="I804" s="508" t="s">
        <v>1063</v>
      </c>
    </row>
    <row r="805" spans="1:9" ht="14.25" customHeight="1">
      <c r="A805" s="570"/>
      <c r="B805" s="563"/>
      <c r="C805" s="39" t="s">
        <v>232</v>
      </c>
      <c r="D805" s="46">
        <v>12198.1</v>
      </c>
      <c r="E805" s="46">
        <v>9199.9</v>
      </c>
      <c r="F805" s="8">
        <f>IF(ISBLANK(E805),"",+E805/D805*100)</f>
        <v>75.420762249858569</v>
      </c>
      <c r="G805" s="8">
        <f>+E805-D805</f>
        <v>-2998.2000000000007</v>
      </c>
      <c r="H805" s="507">
        <v>-2998.2</v>
      </c>
      <c r="I805" s="508" t="s">
        <v>1834</v>
      </c>
    </row>
    <row r="806" spans="1:9" ht="14.25" customHeight="1">
      <c r="A806" s="570"/>
      <c r="B806" s="563"/>
      <c r="C806" s="39" t="s">
        <v>10</v>
      </c>
      <c r="D806" s="46">
        <v>96.8</v>
      </c>
      <c r="E806" s="46">
        <v>27.4</v>
      </c>
      <c r="F806" s="8">
        <f>IF(ISBLANK(E806),"",+E806/D806*100)</f>
        <v>28.305785123966942</v>
      </c>
      <c r="G806" s="8">
        <f>+E806-D806</f>
        <v>-69.400000000000006</v>
      </c>
      <c r="H806" s="507">
        <v>-69.400000000000006</v>
      </c>
      <c r="I806" s="508" t="s">
        <v>1835</v>
      </c>
    </row>
    <row r="807" spans="1:9" ht="14.25" customHeight="1">
      <c r="A807" s="570"/>
      <c r="B807" s="563"/>
      <c r="C807" s="39" t="s">
        <v>18</v>
      </c>
      <c r="D807" s="46">
        <v>1141</v>
      </c>
      <c r="E807" s="46">
        <v>1141</v>
      </c>
      <c r="F807" s="8">
        <f t="shared" si="74"/>
        <v>100</v>
      </c>
      <c r="G807" s="8">
        <f t="shared" si="75"/>
        <v>0</v>
      </c>
      <c r="H807" s="507"/>
      <c r="I807" s="508"/>
    </row>
    <row r="808" spans="1:9" ht="31.5" customHeight="1">
      <c r="A808" s="571"/>
      <c r="B808" s="564"/>
      <c r="C808" s="496" t="s">
        <v>11</v>
      </c>
      <c r="D808" s="19">
        <f>SUM(D804:D807)</f>
        <v>111406.90000000001</v>
      </c>
      <c r="E808" s="19">
        <f>SUM(E804:E807)</f>
        <v>108338.29999999999</v>
      </c>
      <c r="F808" s="19">
        <f t="shared" si="74"/>
        <v>97.245592508183947</v>
      </c>
      <c r="G808" s="19">
        <f t="shared" si="75"/>
        <v>-3068.6000000000204</v>
      </c>
      <c r="H808" s="524"/>
      <c r="I808" s="525"/>
    </row>
    <row r="809" spans="1:9" ht="12.75">
      <c r="A809" s="569" t="s">
        <v>708</v>
      </c>
      <c r="B809" s="562" t="s">
        <v>709</v>
      </c>
      <c r="C809" s="559" t="s">
        <v>7</v>
      </c>
      <c r="D809" s="557">
        <v>12044</v>
      </c>
      <c r="E809" s="557">
        <v>10632.3</v>
      </c>
      <c r="F809" s="557">
        <f t="shared" si="74"/>
        <v>88.278811026237122</v>
      </c>
      <c r="G809" s="557">
        <f t="shared" si="75"/>
        <v>-1411.7000000000007</v>
      </c>
      <c r="H809" s="503">
        <v>-17.7</v>
      </c>
      <c r="I809" s="504" t="s">
        <v>505</v>
      </c>
    </row>
    <row r="810" spans="1:9" ht="25.5">
      <c r="A810" s="570"/>
      <c r="B810" s="563"/>
      <c r="C810" s="560"/>
      <c r="D810" s="568"/>
      <c r="E810" s="568"/>
      <c r="F810" s="568" t="str">
        <f t="shared" si="74"/>
        <v/>
      </c>
      <c r="G810" s="568">
        <v>0</v>
      </c>
      <c r="H810" s="500">
        <v>-298.60000000000002</v>
      </c>
      <c r="I810" s="501" t="s">
        <v>1836</v>
      </c>
    </row>
    <row r="811" spans="1:9" ht="12.75">
      <c r="A811" s="570"/>
      <c r="B811" s="563"/>
      <c r="C811" s="561"/>
      <c r="D811" s="558"/>
      <c r="E811" s="558"/>
      <c r="F811" s="558"/>
      <c r="G811" s="558">
        <v>0</v>
      </c>
      <c r="H811" s="500">
        <v>-1095.4000000000001</v>
      </c>
      <c r="I811" s="501" t="s">
        <v>1831</v>
      </c>
    </row>
    <row r="812" spans="1:9" ht="12.75">
      <c r="A812" s="570"/>
      <c r="B812" s="563"/>
      <c r="C812" s="559" t="s">
        <v>10</v>
      </c>
      <c r="D812" s="557">
        <v>435</v>
      </c>
      <c r="E812" s="557">
        <v>347.5</v>
      </c>
      <c r="F812" s="557">
        <f t="shared" ref="F812" si="76">IF(ISBLANK(E812),"",+E812/D812*100)</f>
        <v>79.885057471264361</v>
      </c>
      <c r="G812" s="557">
        <f t="shared" ref="G812" si="77">+E812-D812</f>
        <v>-87.5</v>
      </c>
      <c r="H812" s="503">
        <v>-85.5</v>
      </c>
      <c r="I812" s="504" t="s">
        <v>1837</v>
      </c>
    </row>
    <row r="813" spans="1:9" ht="12.75">
      <c r="A813" s="570"/>
      <c r="B813" s="563"/>
      <c r="C813" s="561"/>
      <c r="D813" s="558"/>
      <c r="E813" s="558"/>
      <c r="F813" s="558" t="str">
        <f t="shared" si="74"/>
        <v/>
      </c>
      <c r="G813" s="558">
        <v>0</v>
      </c>
      <c r="H813" s="500">
        <v>-2</v>
      </c>
      <c r="I813" s="501" t="s">
        <v>1814</v>
      </c>
    </row>
    <row r="814" spans="1:9" ht="28.5" customHeight="1">
      <c r="A814" s="571"/>
      <c r="B814" s="564"/>
      <c r="C814" s="496" t="s">
        <v>11</v>
      </c>
      <c r="D814" s="19">
        <f>SUM(D809:D813)</f>
        <v>12479</v>
      </c>
      <c r="E814" s="19">
        <f>SUM(E809:E813)</f>
        <v>10979.8</v>
      </c>
      <c r="F814" s="19">
        <f t="shared" si="74"/>
        <v>87.986216844298411</v>
      </c>
      <c r="G814" s="19">
        <f t="shared" si="75"/>
        <v>-1499.2000000000007</v>
      </c>
      <c r="H814" s="537"/>
      <c r="I814" s="538"/>
    </row>
    <row r="815" spans="1:9" ht="41.25" customHeight="1">
      <c r="A815" s="569" t="s">
        <v>713</v>
      </c>
      <c r="B815" s="562" t="s">
        <v>712</v>
      </c>
      <c r="C815" s="35" t="s">
        <v>714</v>
      </c>
      <c r="D815" s="494">
        <v>41404</v>
      </c>
      <c r="E815" s="494">
        <v>38573.599999999999</v>
      </c>
      <c r="F815" s="33">
        <f t="shared" si="74"/>
        <v>93.163945512510864</v>
      </c>
      <c r="G815" s="33">
        <f t="shared" si="75"/>
        <v>-2830.4000000000015</v>
      </c>
      <c r="H815" s="507">
        <v>-2830.4</v>
      </c>
      <c r="I815" s="508" t="s">
        <v>1838</v>
      </c>
    </row>
    <row r="816" spans="1:9" ht="28.5" customHeight="1">
      <c r="A816" s="571"/>
      <c r="B816" s="564"/>
      <c r="C816" s="496" t="s">
        <v>11</v>
      </c>
      <c r="D816" s="19">
        <f>SUM(D815:D815)</f>
        <v>41404</v>
      </c>
      <c r="E816" s="19">
        <f>SUM(E815:E815)</f>
        <v>38573.599999999999</v>
      </c>
      <c r="F816" s="19">
        <f t="shared" ref="F816:F897" si="78">IF(ISBLANK(E816),"",+E816/D816*100)</f>
        <v>93.163945512510864</v>
      </c>
      <c r="G816" s="19">
        <f t="shared" ref="G816:G897" si="79">+E816-D816</f>
        <v>-2830.4000000000015</v>
      </c>
      <c r="H816" s="537"/>
      <c r="I816" s="538"/>
    </row>
    <row r="817" spans="1:9" ht="54" customHeight="1">
      <c r="A817" s="569" t="s">
        <v>716</v>
      </c>
      <c r="B817" s="562" t="s">
        <v>715</v>
      </c>
      <c r="C817" s="35" t="s">
        <v>717</v>
      </c>
      <c r="D817" s="494">
        <v>3000</v>
      </c>
      <c r="E817" s="494">
        <v>1125.3</v>
      </c>
      <c r="F817" s="33">
        <f t="shared" si="78"/>
        <v>37.51</v>
      </c>
      <c r="G817" s="33">
        <f t="shared" si="79"/>
        <v>-1874.7</v>
      </c>
      <c r="H817" s="507">
        <v>-1874.7</v>
      </c>
      <c r="I817" s="508" t="s">
        <v>1531</v>
      </c>
    </row>
    <row r="818" spans="1:9" ht="51">
      <c r="A818" s="570"/>
      <c r="B818" s="563"/>
      <c r="C818" s="572" t="s">
        <v>718</v>
      </c>
      <c r="D818" s="574">
        <v>25000</v>
      </c>
      <c r="E818" s="574">
        <v>9810.1</v>
      </c>
      <c r="F818" s="574">
        <f t="shared" si="78"/>
        <v>39.240400000000001</v>
      </c>
      <c r="G818" s="574">
        <f t="shared" si="79"/>
        <v>-15189.9</v>
      </c>
      <c r="H818" s="503">
        <v>-15058.9</v>
      </c>
      <c r="I818" s="504" t="s">
        <v>1531</v>
      </c>
    </row>
    <row r="819" spans="1:9" ht="27.75" customHeight="1">
      <c r="A819" s="570"/>
      <c r="B819" s="563"/>
      <c r="C819" s="573"/>
      <c r="D819" s="575"/>
      <c r="E819" s="575"/>
      <c r="F819" s="575" t="str">
        <f t="shared" si="78"/>
        <v/>
      </c>
      <c r="G819" s="575">
        <f t="shared" si="79"/>
        <v>0</v>
      </c>
      <c r="H819" s="500">
        <v>-131</v>
      </c>
      <c r="I819" s="501" t="s">
        <v>1515</v>
      </c>
    </row>
    <row r="820" spans="1:9" ht="27.75" customHeight="1">
      <c r="A820" s="571"/>
      <c r="B820" s="564"/>
      <c r="C820" s="496" t="s">
        <v>11</v>
      </c>
      <c r="D820" s="19">
        <f>SUM(D817:D819)</f>
        <v>28000</v>
      </c>
      <c r="E820" s="19">
        <f>SUM(E817:E819)</f>
        <v>10935.4</v>
      </c>
      <c r="F820" s="19">
        <f t="shared" si="78"/>
        <v>39.055</v>
      </c>
      <c r="G820" s="19">
        <f t="shared" si="79"/>
        <v>-17064.599999999999</v>
      </c>
      <c r="H820" s="537"/>
      <c r="I820" s="538"/>
    </row>
    <row r="821" spans="1:9" ht="67.5" customHeight="1">
      <c r="A821" s="569" t="s">
        <v>719</v>
      </c>
      <c r="B821" s="562" t="s">
        <v>297</v>
      </c>
      <c r="C821" s="39" t="s">
        <v>288</v>
      </c>
      <c r="D821" s="518">
        <v>920</v>
      </c>
      <c r="E821" s="518">
        <v>280.8</v>
      </c>
      <c r="F821" s="315">
        <f t="shared" si="78"/>
        <v>30.521739130434781</v>
      </c>
      <c r="G821" s="315">
        <f t="shared" si="79"/>
        <v>-639.20000000000005</v>
      </c>
      <c r="H821" s="507">
        <v>-639.20000000000005</v>
      </c>
      <c r="I821" s="508" t="s">
        <v>1843</v>
      </c>
    </row>
    <row r="822" spans="1:9" ht="25.5">
      <c r="A822" s="570"/>
      <c r="B822" s="563"/>
      <c r="C822" s="559" t="s">
        <v>601</v>
      </c>
      <c r="D822" s="566">
        <v>16</v>
      </c>
      <c r="E822" s="566">
        <v>0.4</v>
      </c>
      <c r="F822" s="566">
        <f t="shared" si="78"/>
        <v>2.5</v>
      </c>
      <c r="G822" s="566">
        <f t="shared" si="79"/>
        <v>-15.6</v>
      </c>
      <c r="H822" s="503">
        <v>-1.6</v>
      </c>
      <c r="I822" s="504" t="s">
        <v>737</v>
      </c>
    </row>
    <row r="823" spans="1:9" ht="38.25">
      <c r="A823" s="570"/>
      <c r="B823" s="563"/>
      <c r="C823" s="561"/>
      <c r="D823" s="567"/>
      <c r="E823" s="567"/>
      <c r="F823" s="567"/>
      <c r="G823" s="567">
        <v>0</v>
      </c>
      <c r="H823" s="505">
        <v>-14</v>
      </c>
      <c r="I823" s="506" t="s">
        <v>1844</v>
      </c>
    </row>
    <row r="824" spans="1:9" ht="12.75" customHeight="1">
      <c r="A824" s="570"/>
      <c r="B824" s="563"/>
      <c r="C824" s="559" t="s">
        <v>70</v>
      </c>
      <c r="D824" s="566">
        <v>30</v>
      </c>
      <c r="E824" s="566">
        <v>4.7</v>
      </c>
      <c r="F824" s="566">
        <f t="shared" si="78"/>
        <v>15.666666666666668</v>
      </c>
      <c r="G824" s="566">
        <f t="shared" si="79"/>
        <v>-25.3</v>
      </c>
      <c r="H824" s="503">
        <v>-1.6</v>
      </c>
      <c r="I824" s="504" t="s">
        <v>737</v>
      </c>
    </row>
    <row r="825" spans="1:9" ht="38.25">
      <c r="A825" s="570"/>
      <c r="B825" s="563"/>
      <c r="C825" s="561"/>
      <c r="D825" s="567"/>
      <c r="E825" s="567"/>
      <c r="F825" s="567"/>
      <c r="G825" s="567">
        <v>0</v>
      </c>
      <c r="H825" s="505">
        <v>-23.7</v>
      </c>
      <c r="I825" s="506" t="s">
        <v>1845</v>
      </c>
    </row>
    <row r="826" spans="1:9" ht="63.75">
      <c r="A826" s="570"/>
      <c r="B826" s="563"/>
      <c r="C826" s="39" t="s">
        <v>720</v>
      </c>
      <c r="D826" s="518">
        <v>5210</v>
      </c>
      <c r="E826" s="518">
        <v>1591.1</v>
      </c>
      <c r="F826" s="315">
        <f t="shared" si="78"/>
        <v>30.539347408829169</v>
      </c>
      <c r="G826" s="315">
        <f t="shared" si="79"/>
        <v>-3618.9</v>
      </c>
      <c r="H826" s="507">
        <v>-3618.9</v>
      </c>
      <c r="I826" s="508" t="s">
        <v>1843</v>
      </c>
    </row>
    <row r="827" spans="1:9" ht="38.25">
      <c r="A827" s="570"/>
      <c r="B827" s="563"/>
      <c r="C827" s="559" t="s">
        <v>331</v>
      </c>
      <c r="D827" s="566">
        <v>34</v>
      </c>
      <c r="E827" s="566">
        <v>2.2000000000000002</v>
      </c>
      <c r="F827" s="566">
        <f t="shared" si="78"/>
        <v>6.4705882352941186</v>
      </c>
      <c r="G827" s="566">
        <f t="shared" si="79"/>
        <v>-31.8</v>
      </c>
      <c r="H827" s="503">
        <v>-29.8</v>
      </c>
      <c r="I827" s="504" t="s">
        <v>1844</v>
      </c>
    </row>
    <row r="828" spans="1:9" ht="25.5">
      <c r="A828" s="570"/>
      <c r="B828" s="563"/>
      <c r="C828" s="561"/>
      <c r="D828" s="567"/>
      <c r="E828" s="567"/>
      <c r="F828" s="567"/>
      <c r="G828" s="567">
        <v>0</v>
      </c>
      <c r="H828" s="505">
        <v>-2</v>
      </c>
      <c r="I828" s="506" t="s">
        <v>737</v>
      </c>
    </row>
    <row r="829" spans="1:9" ht="38.25">
      <c r="A829" s="570"/>
      <c r="B829" s="563"/>
      <c r="C829" s="559" t="s">
        <v>71</v>
      </c>
      <c r="D829" s="566">
        <v>160</v>
      </c>
      <c r="E829" s="566">
        <v>26.9</v>
      </c>
      <c r="F829" s="566">
        <f t="shared" ref="F829" si="80">IF(ISBLANK(E829),"",+E829/D829*100)</f>
        <v>16.8125</v>
      </c>
      <c r="G829" s="566">
        <f t="shared" ref="G829" si="81">+E829-D829</f>
        <v>-133.1</v>
      </c>
      <c r="H829" s="503">
        <v>-131.80000000000001</v>
      </c>
      <c r="I829" s="504" t="s">
        <v>1845</v>
      </c>
    </row>
    <row r="830" spans="1:9" ht="25.5">
      <c r="A830" s="570"/>
      <c r="B830" s="563"/>
      <c r="C830" s="561"/>
      <c r="D830" s="567"/>
      <c r="E830" s="567"/>
      <c r="F830" s="567" t="str">
        <f t="shared" si="78"/>
        <v/>
      </c>
      <c r="G830" s="567">
        <v>0</v>
      </c>
      <c r="H830" s="500">
        <v>-1.3</v>
      </c>
      <c r="I830" s="501" t="s">
        <v>737</v>
      </c>
    </row>
    <row r="831" spans="1:9" ht="25.5">
      <c r="A831" s="571"/>
      <c r="B831" s="564"/>
      <c r="C831" s="496" t="s">
        <v>11</v>
      </c>
      <c r="D831" s="19">
        <f>SUM(D821:D830)</f>
        <v>6370</v>
      </c>
      <c r="E831" s="19">
        <f>SUM(E821:E830)</f>
        <v>1906.1000000000001</v>
      </c>
      <c r="F831" s="19">
        <f t="shared" si="78"/>
        <v>29.923076923076923</v>
      </c>
      <c r="G831" s="19">
        <f t="shared" si="79"/>
        <v>-4463.8999999999996</v>
      </c>
      <c r="H831" s="537"/>
      <c r="I831" s="538"/>
    </row>
    <row r="832" spans="1:9" ht="18" customHeight="1">
      <c r="A832" s="622" t="s">
        <v>2162</v>
      </c>
      <c r="B832" s="623"/>
      <c r="C832" s="623"/>
      <c r="D832" s="623"/>
      <c r="E832" s="623"/>
      <c r="F832" s="623"/>
      <c r="G832" s="623"/>
      <c r="H832" s="623"/>
      <c r="I832" s="624"/>
    </row>
    <row r="833" spans="1:9" ht="25.5">
      <c r="A833" s="559" t="s">
        <v>1316</v>
      </c>
      <c r="B833" s="562" t="s">
        <v>1317</v>
      </c>
      <c r="C833" s="559" t="s">
        <v>7</v>
      </c>
      <c r="D833" s="543">
        <v>169126</v>
      </c>
      <c r="E833" s="543">
        <v>165331.79999999999</v>
      </c>
      <c r="F833" s="543">
        <f t="shared" si="78"/>
        <v>97.756583848728155</v>
      </c>
      <c r="G833" s="543">
        <f t="shared" si="79"/>
        <v>-3794.2000000000116</v>
      </c>
      <c r="H833" s="503">
        <v>-26.8</v>
      </c>
      <c r="I833" s="504" t="s">
        <v>1709</v>
      </c>
    </row>
    <row r="834" spans="1:9" ht="51">
      <c r="A834" s="560"/>
      <c r="B834" s="563"/>
      <c r="C834" s="560"/>
      <c r="D834" s="565"/>
      <c r="E834" s="565"/>
      <c r="F834" s="565" t="str">
        <f t="shared" si="78"/>
        <v/>
      </c>
      <c r="G834" s="565"/>
      <c r="H834" s="500">
        <v>-1682.4</v>
      </c>
      <c r="I834" s="501" t="s">
        <v>2219</v>
      </c>
    </row>
    <row r="835" spans="1:9" ht="12.75">
      <c r="A835" s="560"/>
      <c r="B835" s="563"/>
      <c r="C835" s="560"/>
      <c r="D835" s="565"/>
      <c r="E835" s="565"/>
      <c r="F835" s="565" t="str">
        <f t="shared" si="78"/>
        <v/>
      </c>
      <c r="G835" s="565"/>
      <c r="H835" s="500">
        <v>-41.5</v>
      </c>
      <c r="I835" s="501" t="s">
        <v>1710</v>
      </c>
    </row>
    <row r="836" spans="1:9" ht="38.25">
      <c r="A836" s="560"/>
      <c r="B836" s="563"/>
      <c r="C836" s="560"/>
      <c r="D836" s="565"/>
      <c r="E836" s="565"/>
      <c r="F836" s="565" t="str">
        <f t="shared" si="78"/>
        <v/>
      </c>
      <c r="G836" s="565"/>
      <c r="H836" s="500">
        <v>-479.8</v>
      </c>
      <c r="I836" s="501" t="s">
        <v>1711</v>
      </c>
    </row>
    <row r="837" spans="1:9" ht="12.75">
      <c r="A837" s="560"/>
      <c r="B837" s="563"/>
      <c r="C837" s="560"/>
      <c r="D837" s="565"/>
      <c r="E837" s="565"/>
      <c r="F837" s="565" t="str">
        <f t="shared" si="78"/>
        <v/>
      </c>
      <c r="G837" s="565"/>
      <c r="H837" s="500">
        <v>-3.8</v>
      </c>
      <c r="I837" s="501" t="s">
        <v>1712</v>
      </c>
    </row>
    <row r="838" spans="1:9" ht="25.5">
      <c r="A838" s="560"/>
      <c r="B838" s="563"/>
      <c r="C838" s="560"/>
      <c r="D838" s="565"/>
      <c r="E838" s="565"/>
      <c r="F838" s="565" t="str">
        <f t="shared" si="78"/>
        <v/>
      </c>
      <c r="G838" s="565"/>
      <c r="H838" s="500">
        <v>-202.9</v>
      </c>
      <c r="I838" s="501" t="s">
        <v>1713</v>
      </c>
    </row>
    <row r="839" spans="1:9" ht="12.75">
      <c r="A839" s="560"/>
      <c r="B839" s="563"/>
      <c r="C839" s="560"/>
      <c r="D839" s="565"/>
      <c r="E839" s="565"/>
      <c r="F839" s="565" t="str">
        <f t="shared" si="78"/>
        <v/>
      </c>
      <c r="G839" s="565"/>
      <c r="H839" s="500">
        <v>-2</v>
      </c>
      <c r="I839" s="501" t="s">
        <v>1714</v>
      </c>
    </row>
    <row r="840" spans="1:9" ht="12.75">
      <c r="A840" s="560"/>
      <c r="B840" s="563"/>
      <c r="C840" s="560"/>
      <c r="D840" s="565"/>
      <c r="E840" s="565"/>
      <c r="F840" s="565" t="str">
        <f t="shared" si="78"/>
        <v/>
      </c>
      <c r="G840" s="565"/>
      <c r="H840" s="500">
        <v>-1.4</v>
      </c>
      <c r="I840" s="501" t="s">
        <v>1715</v>
      </c>
    </row>
    <row r="841" spans="1:9" ht="12.75">
      <c r="A841" s="560"/>
      <c r="B841" s="563"/>
      <c r="C841" s="560"/>
      <c r="D841" s="565"/>
      <c r="E841" s="565"/>
      <c r="F841" s="565" t="str">
        <f t="shared" si="78"/>
        <v/>
      </c>
      <c r="G841" s="565"/>
      <c r="H841" s="500">
        <v>-3.5</v>
      </c>
      <c r="I841" s="501" t="s">
        <v>354</v>
      </c>
    </row>
    <row r="842" spans="1:9" ht="12.75">
      <c r="A842" s="560"/>
      <c r="B842" s="563"/>
      <c r="C842" s="560"/>
      <c r="D842" s="565"/>
      <c r="E842" s="565"/>
      <c r="F842" s="565" t="str">
        <f t="shared" si="78"/>
        <v/>
      </c>
      <c r="G842" s="565"/>
      <c r="H842" s="500">
        <v>-0.2</v>
      </c>
      <c r="I842" s="501" t="s">
        <v>1716</v>
      </c>
    </row>
    <row r="843" spans="1:9" ht="38.25">
      <c r="A843" s="560"/>
      <c r="B843" s="563"/>
      <c r="C843" s="560"/>
      <c r="D843" s="565"/>
      <c r="E843" s="565"/>
      <c r="F843" s="565" t="str">
        <f t="shared" si="78"/>
        <v/>
      </c>
      <c r="G843" s="565"/>
      <c r="H843" s="500">
        <v>-10.5</v>
      </c>
      <c r="I843" s="501" t="s">
        <v>2204</v>
      </c>
    </row>
    <row r="844" spans="1:9" ht="38.25">
      <c r="A844" s="560"/>
      <c r="B844" s="563"/>
      <c r="C844" s="560"/>
      <c r="D844" s="565"/>
      <c r="E844" s="565"/>
      <c r="F844" s="565" t="str">
        <f t="shared" si="78"/>
        <v/>
      </c>
      <c r="G844" s="565"/>
      <c r="H844" s="500">
        <v>-150.19999999999999</v>
      </c>
      <c r="I844" s="501" t="s">
        <v>2205</v>
      </c>
    </row>
    <row r="845" spans="1:9" ht="12.75">
      <c r="A845" s="560"/>
      <c r="B845" s="563"/>
      <c r="C845" s="560"/>
      <c r="D845" s="565"/>
      <c r="E845" s="565"/>
      <c r="F845" s="565" t="str">
        <f t="shared" si="78"/>
        <v/>
      </c>
      <c r="G845" s="565"/>
      <c r="H845" s="500">
        <v>-0.5</v>
      </c>
      <c r="I845" s="501" t="s">
        <v>1339</v>
      </c>
    </row>
    <row r="846" spans="1:9" ht="12.75">
      <c r="A846" s="560"/>
      <c r="B846" s="563"/>
      <c r="C846" s="560"/>
      <c r="D846" s="565"/>
      <c r="E846" s="565"/>
      <c r="F846" s="565" t="str">
        <f t="shared" si="78"/>
        <v/>
      </c>
      <c r="G846" s="565"/>
      <c r="H846" s="500">
        <v>-59.1</v>
      </c>
      <c r="I846" s="501" t="s">
        <v>1548</v>
      </c>
    </row>
    <row r="847" spans="1:9" ht="12.75">
      <c r="A847" s="560"/>
      <c r="B847" s="563"/>
      <c r="C847" s="560"/>
      <c r="D847" s="565"/>
      <c r="E847" s="565"/>
      <c r="F847" s="565" t="str">
        <f t="shared" si="78"/>
        <v/>
      </c>
      <c r="G847" s="565"/>
      <c r="H847" s="500">
        <v>-147.9</v>
      </c>
      <c r="I847" s="501" t="s">
        <v>1717</v>
      </c>
    </row>
    <row r="848" spans="1:9" ht="12.75">
      <c r="A848" s="560"/>
      <c r="B848" s="563"/>
      <c r="C848" s="560"/>
      <c r="D848" s="565"/>
      <c r="E848" s="565"/>
      <c r="F848" s="565" t="str">
        <f t="shared" si="78"/>
        <v/>
      </c>
      <c r="G848" s="565"/>
      <c r="H848" s="500">
        <v>-2.2999999999999998</v>
      </c>
      <c r="I848" s="501" t="s">
        <v>1736</v>
      </c>
    </row>
    <row r="849" spans="1:9" ht="12.75" customHeight="1">
      <c r="A849" s="560"/>
      <c r="B849" s="563"/>
      <c r="C849" s="560"/>
      <c r="D849" s="565"/>
      <c r="E849" s="565"/>
      <c r="F849" s="565" t="str">
        <f t="shared" si="78"/>
        <v/>
      </c>
      <c r="G849" s="565"/>
      <c r="H849" s="500">
        <v>-0.4</v>
      </c>
      <c r="I849" s="501" t="s">
        <v>1718</v>
      </c>
    </row>
    <row r="850" spans="1:9" ht="25.5">
      <c r="A850" s="560"/>
      <c r="B850" s="563"/>
      <c r="C850" s="560"/>
      <c r="D850" s="565"/>
      <c r="E850" s="565"/>
      <c r="F850" s="565" t="str">
        <f t="shared" si="78"/>
        <v/>
      </c>
      <c r="G850" s="565"/>
      <c r="H850" s="500">
        <v>-38.5</v>
      </c>
      <c r="I850" s="501" t="s">
        <v>2220</v>
      </c>
    </row>
    <row r="851" spans="1:9" ht="38.25">
      <c r="A851" s="560"/>
      <c r="B851" s="563"/>
      <c r="C851" s="560"/>
      <c r="D851" s="565"/>
      <c r="E851" s="565"/>
      <c r="F851" s="565" t="str">
        <f t="shared" si="78"/>
        <v/>
      </c>
      <c r="G851" s="565"/>
      <c r="H851" s="500">
        <v>-4.2</v>
      </c>
      <c r="I851" s="501" t="s">
        <v>2221</v>
      </c>
    </row>
    <row r="852" spans="1:9" ht="12.75">
      <c r="A852" s="560"/>
      <c r="B852" s="563"/>
      <c r="C852" s="560"/>
      <c r="D852" s="565"/>
      <c r="E852" s="565"/>
      <c r="F852" s="565" t="str">
        <f t="shared" si="78"/>
        <v/>
      </c>
      <c r="G852" s="565"/>
      <c r="H852" s="500">
        <v>-392</v>
      </c>
      <c r="I852" s="501" t="s">
        <v>1719</v>
      </c>
    </row>
    <row r="853" spans="1:9" ht="12.75">
      <c r="A853" s="560"/>
      <c r="B853" s="563"/>
      <c r="C853" s="560"/>
      <c r="D853" s="565"/>
      <c r="E853" s="565"/>
      <c r="F853" s="565" t="str">
        <f t="shared" si="78"/>
        <v/>
      </c>
      <c r="G853" s="565"/>
      <c r="H853" s="500">
        <v>-10.7</v>
      </c>
      <c r="I853" s="501" t="s">
        <v>2243</v>
      </c>
    </row>
    <row r="854" spans="1:9" ht="12.75">
      <c r="A854" s="560"/>
      <c r="B854" s="563"/>
      <c r="C854" s="560"/>
      <c r="D854" s="565"/>
      <c r="E854" s="565"/>
      <c r="F854" s="565" t="str">
        <f t="shared" si="78"/>
        <v/>
      </c>
      <c r="G854" s="565"/>
      <c r="H854" s="500">
        <v>-292.2</v>
      </c>
      <c r="I854" s="501" t="s">
        <v>639</v>
      </c>
    </row>
    <row r="855" spans="1:9" ht="12.75">
      <c r="A855" s="560"/>
      <c r="B855" s="563"/>
      <c r="C855" s="560"/>
      <c r="D855" s="565"/>
      <c r="E855" s="565"/>
      <c r="F855" s="565" t="str">
        <f t="shared" si="78"/>
        <v/>
      </c>
      <c r="G855" s="565"/>
      <c r="H855" s="500">
        <v>-23.2</v>
      </c>
      <c r="I855" s="501" t="s">
        <v>1720</v>
      </c>
    </row>
    <row r="856" spans="1:9" ht="12.75">
      <c r="A856" s="560"/>
      <c r="B856" s="563"/>
      <c r="C856" s="560"/>
      <c r="D856" s="565"/>
      <c r="E856" s="565"/>
      <c r="F856" s="565" t="str">
        <f t="shared" si="78"/>
        <v/>
      </c>
      <c r="G856" s="565"/>
      <c r="H856" s="500">
        <v>-4</v>
      </c>
      <c r="I856" s="501" t="s">
        <v>2222</v>
      </c>
    </row>
    <row r="857" spans="1:9" ht="51">
      <c r="A857" s="560"/>
      <c r="B857" s="563"/>
      <c r="C857" s="560"/>
      <c r="D857" s="565"/>
      <c r="E857" s="565"/>
      <c r="F857" s="565" t="str">
        <f t="shared" si="78"/>
        <v/>
      </c>
      <c r="G857" s="565"/>
      <c r="H857" s="500">
        <v>-0.4</v>
      </c>
      <c r="I857" s="501" t="s">
        <v>1721</v>
      </c>
    </row>
    <row r="858" spans="1:9" ht="25.5">
      <c r="A858" s="560"/>
      <c r="B858" s="563"/>
      <c r="C858" s="560"/>
      <c r="D858" s="565"/>
      <c r="E858" s="565"/>
      <c r="F858" s="565"/>
      <c r="G858" s="565"/>
      <c r="H858" s="500">
        <v>-0.8</v>
      </c>
      <c r="I858" s="501" t="s">
        <v>1737</v>
      </c>
    </row>
    <row r="859" spans="1:9" ht="25.5">
      <c r="A859" s="560"/>
      <c r="B859" s="563"/>
      <c r="C859" s="560"/>
      <c r="D859" s="565"/>
      <c r="E859" s="565"/>
      <c r="F859" s="565"/>
      <c r="G859" s="565"/>
      <c r="H859" s="500">
        <v>-2.5</v>
      </c>
      <c r="I859" s="501" t="s">
        <v>1722</v>
      </c>
    </row>
    <row r="860" spans="1:9" ht="65.25" customHeight="1">
      <c r="A860" s="560"/>
      <c r="B860" s="563"/>
      <c r="C860" s="560"/>
      <c r="D860" s="565"/>
      <c r="E860" s="565"/>
      <c r="F860" s="565"/>
      <c r="G860" s="565"/>
      <c r="H860" s="500">
        <v>-1</v>
      </c>
      <c r="I860" s="501" t="s">
        <v>2223</v>
      </c>
    </row>
    <row r="861" spans="1:9" ht="39" customHeight="1">
      <c r="A861" s="560"/>
      <c r="B861" s="563"/>
      <c r="C861" s="560"/>
      <c r="D861" s="565"/>
      <c r="E861" s="565"/>
      <c r="F861" s="565"/>
      <c r="G861" s="565"/>
      <c r="H861" s="500">
        <v>-29.9</v>
      </c>
      <c r="I861" s="501" t="s">
        <v>2224</v>
      </c>
    </row>
    <row r="862" spans="1:9" ht="12.75">
      <c r="A862" s="560"/>
      <c r="B862" s="563"/>
      <c r="C862" s="560"/>
      <c r="D862" s="565"/>
      <c r="E862" s="565"/>
      <c r="F862" s="565"/>
      <c r="G862" s="565"/>
      <c r="H862" s="500">
        <v>-73.5</v>
      </c>
      <c r="I862" s="501" t="s">
        <v>1723</v>
      </c>
    </row>
    <row r="863" spans="1:9" ht="12.75">
      <c r="A863" s="560"/>
      <c r="B863" s="563"/>
      <c r="C863" s="560"/>
      <c r="D863" s="565"/>
      <c r="E863" s="565"/>
      <c r="F863" s="565"/>
      <c r="G863" s="565"/>
      <c r="H863" s="500">
        <v>-63.4</v>
      </c>
      <c r="I863" s="501" t="s">
        <v>1738</v>
      </c>
    </row>
    <row r="864" spans="1:9" ht="12.75">
      <c r="A864" s="560"/>
      <c r="B864" s="563"/>
      <c r="C864" s="560"/>
      <c r="D864" s="565"/>
      <c r="E864" s="565"/>
      <c r="F864" s="565"/>
      <c r="G864" s="565"/>
      <c r="H864" s="500">
        <v>-0.6</v>
      </c>
      <c r="I864" s="501" t="s">
        <v>1724</v>
      </c>
    </row>
    <row r="865" spans="1:9" ht="38.25">
      <c r="A865" s="560"/>
      <c r="B865" s="563"/>
      <c r="C865" s="560"/>
      <c r="D865" s="565"/>
      <c r="E865" s="565"/>
      <c r="F865" s="565" t="str">
        <f t="shared" si="78"/>
        <v/>
      </c>
      <c r="G865" s="565"/>
      <c r="H865" s="500">
        <v>-7.9</v>
      </c>
      <c r="I865" s="501" t="s">
        <v>2178</v>
      </c>
    </row>
    <row r="866" spans="1:9" ht="25.5">
      <c r="A866" s="560"/>
      <c r="B866" s="563"/>
      <c r="C866" s="560"/>
      <c r="D866" s="565"/>
      <c r="E866" s="565"/>
      <c r="F866" s="565"/>
      <c r="G866" s="565"/>
      <c r="H866" s="500">
        <v>-20.100000000000001</v>
      </c>
      <c r="I866" s="501" t="s">
        <v>1725</v>
      </c>
    </row>
    <row r="867" spans="1:9" ht="76.5">
      <c r="A867" s="560"/>
      <c r="B867" s="563"/>
      <c r="C867" s="561"/>
      <c r="D867" s="544"/>
      <c r="E867" s="544"/>
      <c r="F867" s="544" t="str">
        <f t="shared" si="78"/>
        <v/>
      </c>
      <c r="G867" s="544"/>
      <c r="H867" s="505">
        <v>-14.1</v>
      </c>
      <c r="I867" s="506" t="s">
        <v>2225</v>
      </c>
    </row>
    <row r="868" spans="1:9" ht="39.75" customHeight="1">
      <c r="A868" s="560"/>
      <c r="B868" s="563"/>
      <c r="C868" s="39" t="s">
        <v>60</v>
      </c>
      <c r="D868" s="20">
        <v>1119</v>
      </c>
      <c r="E868" s="20">
        <v>934</v>
      </c>
      <c r="F868" s="20">
        <f t="shared" si="78"/>
        <v>83.467381590705997</v>
      </c>
      <c r="G868" s="8">
        <f t="shared" si="79"/>
        <v>-185</v>
      </c>
      <c r="H868" s="507">
        <v>-185</v>
      </c>
      <c r="I868" s="508" t="s">
        <v>2226</v>
      </c>
    </row>
    <row r="869" spans="1:9" ht="12.75">
      <c r="A869" s="560"/>
      <c r="B869" s="563"/>
      <c r="C869" s="39" t="s">
        <v>232</v>
      </c>
      <c r="D869" s="20">
        <v>4854.3</v>
      </c>
      <c r="E869" s="20">
        <v>4854.2</v>
      </c>
      <c r="F869" s="20">
        <f t="shared" ref="F869" si="82">IF(ISBLANK(E869),"",+E869/D869*100)</f>
        <v>99.997939970747581</v>
      </c>
      <c r="G869" s="8">
        <f t="shared" ref="G869" si="83">+E869-D869</f>
        <v>-0.1000000000003638</v>
      </c>
      <c r="H869" s="507">
        <v>-0.1</v>
      </c>
      <c r="I869" s="508" t="s">
        <v>368</v>
      </c>
    </row>
    <row r="870" spans="1:9" ht="12.75">
      <c r="A870" s="560"/>
      <c r="B870" s="563"/>
      <c r="C870" s="39" t="s">
        <v>547</v>
      </c>
      <c r="D870" s="20">
        <v>9266</v>
      </c>
      <c r="E870" s="20">
        <v>9263</v>
      </c>
      <c r="F870" s="20">
        <f t="shared" si="78"/>
        <v>99.967623570041013</v>
      </c>
      <c r="G870" s="8">
        <f t="shared" si="79"/>
        <v>-3</v>
      </c>
      <c r="H870" s="507">
        <v>-3</v>
      </c>
      <c r="I870" s="508" t="s">
        <v>368</v>
      </c>
    </row>
    <row r="871" spans="1:9" ht="38.25">
      <c r="A871" s="560"/>
      <c r="B871" s="563"/>
      <c r="C871" s="559" t="s">
        <v>144</v>
      </c>
      <c r="D871" s="543">
        <v>36</v>
      </c>
      <c r="E871" s="543">
        <v>27.4</v>
      </c>
      <c r="F871" s="543">
        <f t="shared" si="78"/>
        <v>76.111111111111114</v>
      </c>
      <c r="G871" s="543">
        <f t="shared" si="79"/>
        <v>-8.6000000000000014</v>
      </c>
      <c r="H871" s="503">
        <v>-3.8</v>
      </c>
      <c r="I871" s="504" t="s">
        <v>1739</v>
      </c>
    </row>
    <row r="872" spans="1:9" ht="38.25">
      <c r="A872" s="560"/>
      <c r="B872" s="563"/>
      <c r="C872" s="561"/>
      <c r="D872" s="544"/>
      <c r="E872" s="544"/>
      <c r="F872" s="544" t="str">
        <f t="shared" si="78"/>
        <v/>
      </c>
      <c r="G872" s="544"/>
      <c r="H872" s="505">
        <v>-4.8</v>
      </c>
      <c r="I872" s="506" t="s">
        <v>1740</v>
      </c>
    </row>
    <row r="873" spans="1:9" ht="12.75">
      <c r="A873" s="560"/>
      <c r="B873" s="563"/>
      <c r="C873" s="39" t="s">
        <v>141</v>
      </c>
      <c r="D873" s="8">
        <v>2197</v>
      </c>
      <c r="E873" s="8">
        <v>2182.3000000000002</v>
      </c>
      <c r="F873" s="8">
        <f t="shared" si="78"/>
        <v>99.330905780609939</v>
      </c>
      <c r="G873" s="8">
        <f t="shared" si="79"/>
        <v>-14.699999999999818</v>
      </c>
      <c r="H873" s="507">
        <v>-14.7</v>
      </c>
      <c r="I873" s="508" t="s">
        <v>1745</v>
      </c>
    </row>
    <row r="874" spans="1:9" ht="38.25">
      <c r="A874" s="560"/>
      <c r="B874" s="563"/>
      <c r="C874" s="559" t="s">
        <v>734</v>
      </c>
      <c r="D874" s="547">
        <v>2718</v>
      </c>
      <c r="E874" s="547">
        <v>2522</v>
      </c>
      <c r="F874" s="547">
        <f t="shared" ref="F874" si="84">IF(ISBLANK(E874),"",+E874/D874*100)</f>
        <v>92.7888153053716</v>
      </c>
      <c r="G874" s="547">
        <f t="shared" ref="G874" si="85">+E874-D874</f>
        <v>-196</v>
      </c>
      <c r="H874" s="503">
        <v>-110</v>
      </c>
      <c r="I874" s="504" t="s">
        <v>1746</v>
      </c>
    </row>
    <row r="875" spans="1:9" ht="25.5">
      <c r="A875" s="560"/>
      <c r="B875" s="563"/>
      <c r="C875" s="561"/>
      <c r="D875" s="549"/>
      <c r="E875" s="549"/>
      <c r="F875" s="549"/>
      <c r="G875" s="549"/>
      <c r="H875" s="505">
        <v>-86</v>
      </c>
      <c r="I875" s="506" t="s">
        <v>2244</v>
      </c>
    </row>
    <row r="876" spans="1:9" ht="25.5">
      <c r="A876" s="560"/>
      <c r="B876" s="563"/>
      <c r="C876" s="559" t="s">
        <v>733</v>
      </c>
      <c r="D876" s="547">
        <v>57762</v>
      </c>
      <c r="E876" s="547">
        <v>56589.9</v>
      </c>
      <c r="F876" s="547">
        <f t="shared" ref="F876" si="86">IF(ISBLANK(E876),"",+E876/D876*100)</f>
        <v>97.97081125999793</v>
      </c>
      <c r="G876" s="547">
        <f t="shared" ref="G876" si="87">+E876-D876</f>
        <v>-1172.0999999999985</v>
      </c>
      <c r="H876" s="503">
        <v>-871.4</v>
      </c>
      <c r="I876" s="504" t="s">
        <v>1747</v>
      </c>
    </row>
    <row r="877" spans="1:9" ht="25.5">
      <c r="A877" s="560"/>
      <c r="B877" s="563"/>
      <c r="C877" s="560"/>
      <c r="D877" s="548"/>
      <c r="E877" s="548"/>
      <c r="F877" s="548"/>
      <c r="G877" s="548"/>
      <c r="H877" s="500">
        <v>-35.299999999999997</v>
      </c>
      <c r="I877" s="501" t="s">
        <v>1748</v>
      </c>
    </row>
    <row r="878" spans="1:9" ht="25.5">
      <c r="A878" s="560"/>
      <c r="B878" s="563"/>
      <c r="C878" s="561"/>
      <c r="D878" s="549"/>
      <c r="E878" s="549"/>
      <c r="F878" s="549"/>
      <c r="G878" s="549"/>
      <c r="H878" s="500">
        <v>-265.39999999999998</v>
      </c>
      <c r="I878" s="501" t="s">
        <v>2254</v>
      </c>
    </row>
    <row r="879" spans="1:9" ht="25.5">
      <c r="A879" s="560"/>
      <c r="B879" s="563"/>
      <c r="C879" s="39" t="s">
        <v>1245</v>
      </c>
      <c r="D879" s="8">
        <v>215</v>
      </c>
      <c r="E879" s="8">
        <v>47.2</v>
      </c>
      <c r="F879" s="8">
        <f t="shared" si="78"/>
        <v>21.953488372093023</v>
      </c>
      <c r="G879" s="8">
        <f t="shared" si="79"/>
        <v>-167.8</v>
      </c>
      <c r="H879" s="507">
        <v>-167.8</v>
      </c>
      <c r="I879" s="508" t="s">
        <v>2255</v>
      </c>
    </row>
    <row r="880" spans="1:9" ht="38.25">
      <c r="A880" s="560"/>
      <c r="B880" s="563"/>
      <c r="C880" s="559" t="s">
        <v>145</v>
      </c>
      <c r="D880" s="547">
        <v>109</v>
      </c>
      <c r="E880" s="547">
        <v>82.4</v>
      </c>
      <c r="F880" s="547">
        <f t="shared" si="78"/>
        <v>75.596330275229363</v>
      </c>
      <c r="G880" s="547">
        <f t="shared" si="79"/>
        <v>-26.599999999999994</v>
      </c>
      <c r="H880" s="503">
        <v>-10.199999999999999</v>
      </c>
      <c r="I880" s="504" t="s">
        <v>1739</v>
      </c>
    </row>
    <row r="881" spans="1:9" ht="38.25">
      <c r="A881" s="560"/>
      <c r="B881" s="563"/>
      <c r="C881" s="561"/>
      <c r="D881" s="549"/>
      <c r="E881" s="549"/>
      <c r="F881" s="549" t="str">
        <f t="shared" si="78"/>
        <v/>
      </c>
      <c r="G881" s="549"/>
      <c r="H881" s="500">
        <v>-16.399999999999999</v>
      </c>
      <c r="I881" s="501" t="s">
        <v>1739</v>
      </c>
    </row>
    <row r="882" spans="1:9" ht="38.25">
      <c r="A882" s="560"/>
      <c r="B882" s="563"/>
      <c r="C882" s="39" t="s">
        <v>2206</v>
      </c>
      <c r="D882" s="20">
        <v>606959</v>
      </c>
      <c r="E882" s="20">
        <v>599111.69999999995</v>
      </c>
      <c r="F882" s="20">
        <f t="shared" si="78"/>
        <v>98.707112012508247</v>
      </c>
      <c r="G882" s="8">
        <f t="shared" si="79"/>
        <v>-7847.3000000000466</v>
      </c>
      <c r="H882" s="507">
        <v>-7847.3</v>
      </c>
      <c r="I882" s="508" t="s">
        <v>1749</v>
      </c>
    </row>
    <row r="883" spans="1:9" ht="38.25">
      <c r="A883" s="560"/>
      <c r="B883" s="563"/>
      <c r="C883" s="559" t="s">
        <v>762</v>
      </c>
      <c r="D883" s="543">
        <v>13354.8</v>
      </c>
      <c r="E883" s="543">
        <v>7605.5</v>
      </c>
      <c r="F883" s="543">
        <f t="shared" si="78"/>
        <v>56.949561206457609</v>
      </c>
      <c r="G883" s="543">
        <f t="shared" si="79"/>
        <v>-5749.2999999999993</v>
      </c>
      <c r="H883" s="503">
        <v>-5480.5</v>
      </c>
      <c r="I883" s="504" t="s">
        <v>1746</v>
      </c>
    </row>
    <row r="884" spans="1:9" ht="25.5">
      <c r="A884" s="560"/>
      <c r="B884" s="563"/>
      <c r="C884" s="561"/>
      <c r="D884" s="544"/>
      <c r="E884" s="544"/>
      <c r="F884" s="544"/>
      <c r="G884" s="544"/>
      <c r="H884" s="505">
        <v>-268.8</v>
      </c>
      <c r="I884" s="506" t="s">
        <v>2245</v>
      </c>
    </row>
    <row r="885" spans="1:9" ht="25.5">
      <c r="A885" s="560"/>
      <c r="B885" s="563"/>
      <c r="C885" s="559" t="s">
        <v>761</v>
      </c>
      <c r="D885" s="543">
        <v>293935.2</v>
      </c>
      <c r="E885" s="543">
        <v>243256.1</v>
      </c>
      <c r="F885" s="543">
        <f t="shared" si="78"/>
        <v>82.758410697323754</v>
      </c>
      <c r="G885" s="543">
        <f t="shared" si="79"/>
        <v>-50679.100000000006</v>
      </c>
      <c r="H885" s="503">
        <v>-42905.8</v>
      </c>
      <c r="I885" s="504" t="s">
        <v>1747</v>
      </c>
    </row>
    <row r="886" spans="1:9" ht="25.5">
      <c r="A886" s="560"/>
      <c r="B886" s="563"/>
      <c r="C886" s="560"/>
      <c r="D886" s="565"/>
      <c r="E886" s="565"/>
      <c r="F886" s="565"/>
      <c r="G886" s="565"/>
      <c r="H886" s="500">
        <v>-4972.5</v>
      </c>
      <c r="I886" s="501" t="s">
        <v>1750</v>
      </c>
    </row>
    <row r="887" spans="1:9" ht="25.5">
      <c r="A887" s="560"/>
      <c r="B887" s="563"/>
      <c r="C887" s="561"/>
      <c r="D887" s="544"/>
      <c r="E887" s="544"/>
      <c r="F887" s="544"/>
      <c r="G887" s="544"/>
      <c r="H887" s="505">
        <v>-2800.8</v>
      </c>
      <c r="I887" s="506" t="s">
        <v>2254</v>
      </c>
    </row>
    <row r="888" spans="1:9" ht="25.5">
      <c r="A888" s="560"/>
      <c r="B888" s="563"/>
      <c r="C888" s="39" t="s">
        <v>1249</v>
      </c>
      <c r="D888" s="8">
        <v>483</v>
      </c>
      <c r="E888" s="8">
        <v>110.1</v>
      </c>
      <c r="F888" s="8">
        <f t="shared" si="78"/>
        <v>22.795031055900619</v>
      </c>
      <c r="G888" s="8">
        <f t="shared" si="79"/>
        <v>-372.9</v>
      </c>
      <c r="H888" s="507">
        <v>-372.9</v>
      </c>
      <c r="I888" s="508" t="s">
        <v>2256</v>
      </c>
    </row>
    <row r="889" spans="1:9" ht="63.75">
      <c r="A889" s="560"/>
      <c r="B889" s="563"/>
      <c r="C889" s="39" t="s">
        <v>1653</v>
      </c>
      <c r="D889" s="8">
        <v>4000</v>
      </c>
      <c r="E889" s="8">
        <v>800</v>
      </c>
      <c r="F889" s="8">
        <f t="shared" ref="F889" si="88">IF(ISBLANK(E889),"",+E889/D889*100)</f>
        <v>20</v>
      </c>
      <c r="G889" s="8">
        <f t="shared" ref="G889" si="89">+E889-D889</f>
        <v>-3200</v>
      </c>
      <c r="H889" s="507">
        <v>-3200</v>
      </c>
      <c r="I889" s="508" t="s">
        <v>2257</v>
      </c>
    </row>
    <row r="890" spans="1:9" ht="12.75">
      <c r="A890" s="560"/>
      <c r="B890" s="563"/>
      <c r="C890" s="559" t="s">
        <v>10</v>
      </c>
      <c r="D890" s="547">
        <v>1027</v>
      </c>
      <c r="E890" s="547">
        <v>973.3</v>
      </c>
      <c r="F890" s="547">
        <f t="shared" si="78"/>
        <v>94.771178188899711</v>
      </c>
      <c r="G890" s="547">
        <f t="shared" si="79"/>
        <v>-53.700000000000045</v>
      </c>
      <c r="H890" s="503">
        <v>-1</v>
      </c>
      <c r="I890" s="504" t="s">
        <v>1412</v>
      </c>
    </row>
    <row r="891" spans="1:9" ht="12.75">
      <c r="A891" s="560"/>
      <c r="B891" s="563"/>
      <c r="C891" s="560"/>
      <c r="D891" s="548"/>
      <c r="E891" s="548"/>
      <c r="F891" s="548" t="str">
        <f t="shared" si="78"/>
        <v/>
      </c>
      <c r="G891" s="548"/>
      <c r="H891" s="500">
        <v>-16.7</v>
      </c>
      <c r="I891" s="501" t="s">
        <v>1751</v>
      </c>
    </row>
    <row r="892" spans="1:9" ht="12.75">
      <c r="A892" s="560"/>
      <c r="B892" s="563"/>
      <c r="C892" s="560"/>
      <c r="D892" s="548"/>
      <c r="E892" s="548"/>
      <c r="F892" s="548"/>
      <c r="G892" s="548"/>
      <c r="H892" s="500">
        <v>-11.4</v>
      </c>
      <c r="I892" s="501" t="s">
        <v>1752</v>
      </c>
    </row>
    <row r="893" spans="1:9" ht="12.75">
      <c r="A893" s="560"/>
      <c r="B893" s="563"/>
      <c r="C893" s="560"/>
      <c r="D893" s="548"/>
      <c r="E893" s="548"/>
      <c r="F893" s="548"/>
      <c r="G893" s="548"/>
      <c r="H893" s="500">
        <v>-0.1</v>
      </c>
      <c r="I893" s="501" t="s">
        <v>505</v>
      </c>
    </row>
    <row r="894" spans="1:9" ht="12.75">
      <c r="A894" s="560"/>
      <c r="B894" s="563"/>
      <c r="C894" s="560"/>
      <c r="D894" s="548"/>
      <c r="E894" s="548"/>
      <c r="F894" s="548" t="str">
        <f t="shared" si="78"/>
        <v/>
      </c>
      <c r="G894" s="548"/>
      <c r="H894" s="500">
        <v>-19.399999999999999</v>
      </c>
      <c r="I894" s="501" t="s">
        <v>368</v>
      </c>
    </row>
    <row r="895" spans="1:9" ht="12.75">
      <c r="A895" s="560"/>
      <c r="B895" s="563"/>
      <c r="C895" s="561"/>
      <c r="D895" s="549"/>
      <c r="E895" s="549"/>
      <c r="F895" s="549" t="str">
        <f t="shared" si="78"/>
        <v/>
      </c>
      <c r="G895" s="549"/>
      <c r="H895" s="500">
        <v>-5.0999999999999996</v>
      </c>
      <c r="I895" s="501" t="s">
        <v>368</v>
      </c>
    </row>
    <row r="896" spans="1:9" ht="12.75">
      <c r="A896" s="560"/>
      <c r="B896" s="563"/>
      <c r="C896" s="39" t="s">
        <v>378</v>
      </c>
      <c r="D896" s="8">
        <v>248.8</v>
      </c>
      <c r="E896" s="8">
        <v>248.8</v>
      </c>
      <c r="F896" s="8">
        <f t="shared" si="78"/>
        <v>100</v>
      </c>
      <c r="G896" s="8">
        <f t="shared" si="79"/>
        <v>0</v>
      </c>
      <c r="H896" s="507"/>
      <c r="I896" s="508"/>
    </row>
    <row r="897" spans="1:9" ht="12.75">
      <c r="A897" s="560"/>
      <c r="B897" s="563"/>
      <c r="C897" s="52" t="s">
        <v>594</v>
      </c>
      <c r="D897" s="17">
        <v>840</v>
      </c>
      <c r="E897" s="17">
        <v>839.1</v>
      </c>
      <c r="F897" s="17">
        <f t="shared" si="78"/>
        <v>99.892857142857153</v>
      </c>
      <c r="G897" s="8">
        <f t="shared" si="79"/>
        <v>-0.89999999999997726</v>
      </c>
      <c r="H897" s="507">
        <v>-0.9</v>
      </c>
      <c r="I897" s="508" t="s">
        <v>368</v>
      </c>
    </row>
    <row r="898" spans="1:9" ht="25.5">
      <c r="A898" s="561"/>
      <c r="B898" s="564"/>
      <c r="C898" s="496" t="s">
        <v>11</v>
      </c>
      <c r="D898" s="19">
        <f>SUM(D833:D897)</f>
        <v>1168250.1000000001</v>
      </c>
      <c r="E898" s="19">
        <f>SUM(E833:E897)</f>
        <v>1094778.8000000003</v>
      </c>
      <c r="F898" s="19">
        <f t="shared" ref="F898" si="90">IF(ISBLANK(E898),"",+E898/D898*100)</f>
        <v>93.710995616435227</v>
      </c>
      <c r="G898" s="19">
        <f t="shared" ref="G898" si="91">+E898-D898</f>
        <v>-73471.299999999814</v>
      </c>
      <c r="H898" s="537"/>
      <c r="I898" s="538"/>
    </row>
    <row r="899" spans="1:9" ht="23.25" customHeight="1">
      <c r="A899" s="622" t="s">
        <v>2163</v>
      </c>
      <c r="B899" s="623"/>
      <c r="C899" s="623"/>
      <c r="D899" s="623"/>
      <c r="E899" s="623"/>
      <c r="F899" s="623"/>
      <c r="G899" s="623"/>
      <c r="H899" s="623"/>
      <c r="I899" s="624"/>
    </row>
    <row r="900" spans="1:9" ht="12.75">
      <c r="A900" s="545" t="s">
        <v>1316</v>
      </c>
      <c r="B900" s="541" t="s">
        <v>1443</v>
      </c>
      <c r="C900" s="11" t="s">
        <v>7</v>
      </c>
      <c r="D900" s="8">
        <v>28018</v>
      </c>
      <c r="E900" s="8">
        <v>27835.5</v>
      </c>
      <c r="F900" s="8">
        <f t="shared" ref="F900:F919" si="92">IF(ISBLANK(E900),"",+E900/D900*100)</f>
        <v>99.348633021628956</v>
      </c>
      <c r="G900" s="8">
        <f t="shared" ref="G900:G919" si="93">+E900-D900</f>
        <v>-182.5</v>
      </c>
      <c r="H900" s="507">
        <v>-182.5</v>
      </c>
      <c r="I900" s="508" t="s">
        <v>389</v>
      </c>
    </row>
    <row r="901" spans="1:9" ht="25.5">
      <c r="A901" s="550"/>
      <c r="B901" s="552"/>
      <c r="C901" s="11" t="s">
        <v>60</v>
      </c>
      <c r="D901" s="8">
        <v>274</v>
      </c>
      <c r="E901" s="8">
        <v>216.5</v>
      </c>
      <c r="F901" s="8">
        <f t="shared" si="92"/>
        <v>79.014598540145982</v>
      </c>
      <c r="G901" s="8">
        <f t="shared" si="93"/>
        <v>-57.5</v>
      </c>
      <c r="H901" s="507">
        <v>-57.5</v>
      </c>
      <c r="I901" s="508" t="s">
        <v>1650</v>
      </c>
    </row>
    <row r="902" spans="1:9" ht="25.5">
      <c r="A902" s="550"/>
      <c r="B902" s="552"/>
      <c r="C902" s="11" t="s">
        <v>144</v>
      </c>
      <c r="D902" s="8">
        <v>730</v>
      </c>
      <c r="E902" s="8">
        <v>386.7</v>
      </c>
      <c r="F902" s="8">
        <f t="shared" si="92"/>
        <v>52.972602739726028</v>
      </c>
      <c r="G902" s="8">
        <f t="shared" si="93"/>
        <v>-343.3</v>
      </c>
      <c r="H902" s="507">
        <v>-343.3</v>
      </c>
      <c r="I902" s="508" t="s">
        <v>1650</v>
      </c>
    </row>
    <row r="903" spans="1:9" ht="25.5">
      <c r="A903" s="550"/>
      <c r="B903" s="552"/>
      <c r="C903" s="11" t="s">
        <v>145</v>
      </c>
      <c r="D903" s="17">
        <v>2000</v>
      </c>
      <c r="E903" s="17">
        <v>653.1</v>
      </c>
      <c r="F903" s="8">
        <f t="shared" si="92"/>
        <v>32.655000000000001</v>
      </c>
      <c r="G903" s="8">
        <f t="shared" si="93"/>
        <v>-1346.9</v>
      </c>
      <c r="H903" s="507">
        <v>-1346.9</v>
      </c>
      <c r="I903" s="508" t="s">
        <v>1650</v>
      </c>
    </row>
    <row r="904" spans="1:9" ht="12.75">
      <c r="A904" s="550"/>
      <c r="B904" s="552"/>
      <c r="C904" s="545" t="s">
        <v>10</v>
      </c>
      <c r="D904" s="557">
        <v>4472.8</v>
      </c>
      <c r="E904" s="557">
        <v>4205.7</v>
      </c>
      <c r="F904" s="557">
        <f t="shared" si="92"/>
        <v>94.02834913253443</v>
      </c>
      <c r="G904" s="557">
        <f t="shared" si="93"/>
        <v>-267.10000000000036</v>
      </c>
      <c r="H904" s="503">
        <v>-115.5</v>
      </c>
      <c r="I904" s="504" t="s">
        <v>1651</v>
      </c>
    </row>
    <row r="905" spans="1:9" ht="12.75">
      <c r="A905" s="550"/>
      <c r="B905" s="552"/>
      <c r="C905" s="546"/>
      <c r="D905" s="558"/>
      <c r="E905" s="558"/>
      <c r="F905" s="558"/>
      <c r="G905" s="558"/>
      <c r="H905" s="500">
        <v>-151.6</v>
      </c>
      <c r="I905" s="501" t="s">
        <v>1652</v>
      </c>
    </row>
    <row r="906" spans="1:9" ht="17.25" customHeight="1">
      <c r="A906" s="550"/>
      <c r="B906" s="552"/>
      <c r="C906" s="10" t="s">
        <v>594</v>
      </c>
      <c r="D906" s="17">
        <v>46.7</v>
      </c>
      <c r="E906" s="17">
        <v>46.7</v>
      </c>
      <c r="F906" s="8">
        <f t="shared" si="92"/>
        <v>100</v>
      </c>
      <c r="G906" s="8">
        <f>+E906-D906</f>
        <v>0</v>
      </c>
      <c r="H906" s="507"/>
      <c r="I906" s="508"/>
    </row>
    <row r="907" spans="1:9" ht="28.5" customHeight="1">
      <c r="A907" s="546"/>
      <c r="B907" s="542"/>
      <c r="C907" s="496" t="s">
        <v>11</v>
      </c>
      <c r="D907" s="19">
        <f>SUM(D900:D906)</f>
        <v>35541.5</v>
      </c>
      <c r="E907" s="19">
        <f>SUM(E900:E906)</f>
        <v>33344.199999999997</v>
      </c>
      <c r="F907" s="19">
        <f t="shared" si="92"/>
        <v>93.817649789682477</v>
      </c>
      <c r="G907" s="19">
        <f t="shared" si="93"/>
        <v>-2197.3000000000029</v>
      </c>
      <c r="H907" s="537"/>
      <c r="I907" s="538"/>
    </row>
    <row r="908" spans="1:9" ht="14.25">
      <c r="A908" s="622" t="s">
        <v>2164</v>
      </c>
      <c r="B908" s="623"/>
      <c r="C908" s="623"/>
      <c r="D908" s="623"/>
      <c r="E908" s="623"/>
      <c r="F908" s="623"/>
      <c r="G908" s="623"/>
      <c r="H908" s="623"/>
      <c r="I908" s="624"/>
    </row>
    <row r="909" spans="1:9" ht="51">
      <c r="A909" s="539" t="s">
        <v>528</v>
      </c>
      <c r="B909" s="541" t="s">
        <v>264</v>
      </c>
      <c r="C909" s="11" t="s">
        <v>7</v>
      </c>
      <c r="D909" s="517">
        <v>1873</v>
      </c>
      <c r="E909" s="517">
        <v>1469.47</v>
      </c>
      <c r="F909" s="20">
        <f t="shared" si="92"/>
        <v>78.455419113721305</v>
      </c>
      <c r="G909" s="20">
        <f t="shared" si="93"/>
        <v>-403.53</v>
      </c>
      <c r="H909" s="507">
        <v>-403.53</v>
      </c>
      <c r="I909" s="508" t="s">
        <v>1625</v>
      </c>
    </row>
    <row r="910" spans="1:9" ht="25.5">
      <c r="A910" s="540"/>
      <c r="B910" s="542"/>
      <c r="C910" s="496" t="s">
        <v>11</v>
      </c>
      <c r="D910" s="19">
        <f>SUM(D909:D909)</f>
        <v>1873</v>
      </c>
      <c r="E910" s="19">
        <f>SUM(E909:E909)</f>
        <v>1469.47</v>
      </c>
      <c r="F910" s="19">
        <f t="shared" si="92"/>
        <v>78.455419113721305</v>
      </c>
      <c r="G910" s="19">
        <f t="shared" si="93"/>
        <v>-403.53</v>
      </c>
      <c r="H910" s="537"/>
      <c r="I910" s="538"/>
    </row>
    <row r="911" spans="1:9" ht="38.25">
      <c r="A911" s="539" t="s">
        <v>534</v>
      </c>
      <c r="B911" s="541" t="s">
        <v>287</v>
      </c>
      <c r="C911" s="553" t="s">
        <v>332</v>
      </c>
      <c r="D911" s="555">
        <v>315</v>
      </c>
      <c r="E911" s="555">
        <v>91.98</v>
      </c>
      <c r="F911" s="555">
        <f t="shared" si="92"/>
        <v>29.200000000000003</v>
      </c>
      <c r="G911" s="555">
        <f t="shared" si="93"/>
        <v>-223.01999999999998</v>
      </c>
      <c r="H911" s="503">
        <v>-66.91</v>
      </c>
      <c r="I911" s="504" t="s">
        <v>535</v>
      </c>
    </row>
    <row r="912" spans="1:9" ht="12.75">
      <c r="A912" s="551"/>
      <c r="B912" s="552"/>
      <c r="C912" s="554"/>
      <c r="D912" s="556"/>
      <c r="E912" s="556"/>
      <c r="F912" s="556" t="str">
        <f t="shared" si="92"/>
        <v/>
      </c>
      <c r="G912" s="556"/>
      <c r="H912" s="500">
        <v>-156.11000000000001</v>
      </c>
      <c r="I912" s="501" t="s">
        <v>2179</v>
      </c>
    </row>
    <row r="913" spans="1:9" ht="12.75">
      <c r="A913" s="551"/>
      <c r="B913" s="552"/>
      <c r="C913" s="526" t="s">
        <v>601</v>
      </c>
      <c r="D913" s="527">
        <v>3</v>
      </c>
      <c r="E913" s="517">
        <v>1.26</v>
      </c>
      <c r="F913" s="143">
        <f t="shared" si="92"/>
        <v>42</v>
      </c>
      <c r="G913" s="143">
        <f t="shared" si="93"/>
        <v>-1.74</v>
      </c>
      <c r="H913" s="507">
        <v>-1.74</v>
      </c>
      <c r="I913" s="508" t="s">
        <v>2179</v>
      </c>
    </row>
    <row r="914" spans="1:9" ht="12.75">
      <c r="A914" s="551"/>
      <c r="B914" s="552"/>
      <c r="C914" s="526" t="s">
        <v>70</v>
      </c>
      <c r="D914" s="527">
        <v>10</v>
      </c>
      <c r="E914" s="527">
        <v>7.22</v>
      </c>
      <c r="F914" s="143">
        <f t="shared" si="92"/>
        <v>72.2</v>
      </c>
      <c r="G914" s="143">
        <f t="shared" si="93"/>
        <v>-2.7800000000000002</v>
      </c>
      <c r="H914" s="507">
        <v>-2.78</v>
      </c>
      <c r="I914" s="508" t="s">
        <v>2179</v>
      </c>
    </row>
    <row r="915" spans="1:9" ht="38.25">
      <c r="A915" s="551"/>
      <c r="B915" s="552"/>
      <c r="C915" s="553" t="s">
        <v>755</v>
      </c>
      <c r="D915" s="555">
        <v>1788</v>
      </c>
      <c r="E915" s="555">
        <v>521.22</v>
      </c>
      <c r="F915" s="555">
        <f t="shared" si="92"/>
        <v>29.151006711409401</v>
      </c>
      <c r="G915" s="555">
        <f t="shared" si="93"/>
        <v>-1266.78</v>
      </c>
      <c r="H915" s="503">
        <v>-380.03</v>
      </c>
      <c r="I915" s="504" t="s">
        <v>535</v>
      </c>
    </row>
    <row r="916" spans="1:9" ht="12.75">
      <c r="A916" s="551"/>
      <c r="B916" s="552"/>
      <c r="C916" s="554"/>
      <c r="D916" s="556"/>
      <c r="E916" s="556"/>
      <c r="F916" s="556" t="str">
        <f t="shared" si="92"/>
        <v/>
      </c>
      <c r="G916" s="556">
        <f t="shared" si="93"/>
        <v>0</v>
      </c>
      <c r="H916" s="500">
        <v>-886.75</v>
      </c>
      <c r="I916" s="501" t="s">
        <v>2179</v>
      </c>
    </row>
    <row r="917" spans="1:9" ht="12.75">
      <c r="A917" s="551"/>
      <c r="B917" s="552"/>
      <c r="C917" s="526" t="s">
        <v>331</v>
      </c>
      <c r="D917" s="527">
        <v>10</v>
      </c>
      <c r="E917" s="527">
        <v>7.16</v>
      </c>
      <c r="F917" s="143">
        <f t="shared" si="92"/>
        <v>71.599999999999994</v>
      </c>
      <c r="G917" s="143">
        <f t="shared" si="93"/>
        <v>-2.84</v>
      </c>
      <c r="H917" s="507">
        <v>-2.84</v>
      </c>
      <c r="I917" s="508" t="s">
        <v>2179</v>
      </c>
    </row>
    <row r="918" spans="1:9" ht="12.75">
      <c r="A918" s="551"/>
      <c r="B918" s="552"/>
      <c r="C918" s="526" t="s">
        <v>71</v>
      </c>
      <c r="D918" s="527">
        <v>56</v>
      </c>
      <c r="E918" s="527">
        <v>40.909999999999997</v>
      </c>
      <c r="F918" s="143">
        <f t="shared" si="92"/>
        <v>73.053571428571416</v>
      </c>
      <c r="G918" s="143">
        <f t="shared" si="93"/>
        <v>-15.090000000000003</v>
      </c>
      <c r="H918" s="507">
        <v>-15.09</v>
      </c>
      <c r="I918" s="508" t="s">
        <v>2179</v>
      </c>
    </row>
    <row r="919" spans="1:9" ht="25.5">
      <c r="A919" s="540"/>
      <c r="B919" s="542"/>
      <c r="C919" s="496" t="s">
        <v>11</v>
      </c>
      <c r="D919" s="19">
        <f>SUM(D911:D918)</f>
        <v>2182</v>
      </c>
      <c r="E919" s="19">
        <f>SUM(E911:E918)</f>
        <v>669.75</v>
      </c>
      <c r="F919" s="19">
        <f t="shared" si="92"/>
        <v>30.694317140238315</v>
      </c>
      <c r="G919" s="19">
        <f t="shared" si="93"/>
        <v>-1512.25</v>
      </c>
      <c r="H919" s="537"/>
      <c r="I919" s="538"/>
    </row>
    <row r="920" spans="1:9" ht="14.25">
      <c r="A920" s="622" t="s">
        <v>2165</v>
      </c>
      <c r="B920" s="623"/>
      <c r="C920" s="623"/>
      <c r="D920" s="623"/>
      <c r="E920" s="623"/>
      <c r="F920" s="623"/>
      <c r="G920" s="623"/>
      <c r="H920" s="623"/>
      <c r="I920" s="624"/>
    </row>
    <row r="921" spans="1:9" ht="15" customHeight="1">
      <c r="A921" s="539" t="s">
        <v>459</v>
      </c>
      <c r="B921" s="541" t="s">
        <v>460</v>
      </c>
      <c r="C921" s="545" t="s">
        <v>7</v>
      </c>
      <c r="D921" s="543">
        <v>204</v>
      </c>
      <c r="E921" s="543">
        <v>199.9</v>
      </c>
      <c r="F921" s="543">
        <f t="shared" ref="F921:F944" si="94">IF(ISBLANK(E921),"",+E921/D921*100)</f>
        <v>97.990196078431381</v>
      </c>
      <c r="G921" s="543">
        <f t="shared" ref="G921:G943" si="95">+E921-D921</f>
        <v>-4.0999999999999943</v>
      </c>
      <c r="H921" s="503">
        <v>-4</v>
      </c>
      <c r="I921" s="504" t="s">
        <v>1636</v>
      </c>
    </row>
    <row r="922" spans="1:9" ht="25.5">
      <c r="A922" s="551"/>
      <c r="B922" s="552"/>
      <c r="C922" s="546"/>
      <c r="D922" s="544"/>
      <c r="E922" s="544"/>
      <c r="F922" s="544"/>
      <c r="G922" s="544">
        <f t="shared" si="95"/>
        <v>0</v>
      </c>
      <c r="H922" s="505">
        <v>-0.1</v>
      </c>
      <c r="I922" s="506" t="s">
        <v>483</v>
      </c>
    </row>
    <row r="923" spans="1:9" ht="12.75">
      <c r="A923" s="551"/>
      <c r="B923" s="552"/>
      <c r="C923" s="11" t="s">
        <v>10</v>
      </c>
      <c r="D923" s="8">
        <v>11.5</v>
      </c>
      <c r="E923" s="8">
        <v>10</v>
      </c>
      <c r="F923" s="8">
        <f t="shared" si="94"/>
        <v>86.956521739130437</v>
      </c>
      <c r="G923" s="8">
        <f t="shared" si="95"/>
        <v>-1.5</v>
      </c>
      <c r="H923" s="507">
        <v>-1.5</v>
      </c>
      <c r="I923" s="508" t="s">
        <v>1637</v>
      </c>
    </row>
    <row r="924" spans="1:9" ht="25.5">
      <c r="A924" s="551"/>
      <c r="B924" s="552"/>
      <c r="C924" s="545" t="s">
        <v>32</v>
      </c>
      <c r="D924" s="547">
        <v>11780.3</v>
      </c>
      <c r="E924" s="547">
        <v>7648.8</v>
      </c>
      <c r="F924" s="547">
        <f t="shared" si="94"/>
        <v>64.928736959160631</v>
      </c>
      <c r="G924" s="547">
        <f t="shared" si="95"/>
        <v>-4131.4999999999991</v>
      </c>
      <c r="H924" s="503">
        <v>-1.2</v>
      </c>
      <c r="I924" s="504" t="s">
        <v>1638</v>
      </c>
    </row>
    <row r="925" spans="1:9" ht="12.75">
      <c r="A925" s="551"/>
      <c r="B925" s="552"/>
      <c r="C925" s="550"/>
      <c r="D925" s="548"/>
      <c r="E925" s="548"/>
      <c r="F925" s="548"/>
      <c r="G925" s="548">
        <f t="shared" si="95"/>
        <v>0</v>
      </c>
      <c r="H925" s="500">
        <v>-27.6</v>
      </c>
      <c r="I925" s="501" t="s">
        <v>1639</v>
      </c>
    </row>
    <row r="926" spans="1:9" ht="12.75">
      <c r="A926" s="551"/>
      <c r="B926" s="552"/>
      <c r="C926" s="550"/>
      <c r="D926" s="548"/>
      <c r="E926" s="548"/>
      <c r="F926" s="548"/>
      <c r="G926" s="548">
        <f t="shared" si="95"/>
        <v>0</v>
      </c>
      <c r="H926" s="500">
        <v>-13</v>
      </c>
      <c r="I926" s="501" t="s">
        <v>1640</v>
      </c>
    </row>
    <row r="927" spans="1:9" ht="38.25">
      <c r="A927" s="551"/>
      <c r="B927" s="552"/>
      <c r="C927" s="550"/>
      <c r="D927" s="548"/>
      <c r="E927" s="548"/>
      <c r="F927" s="548"/>
      <c r="G927" s="548">
        <f t="shared" si="95"/>
        <v>0</v>
      </c>
      <c r="H927" s="500">
        <v>-174.8</v>
      </c>
      <c r="I927" s="501" t="s">
        <v>2258</v>
      </c>
    </row>
    <row r="928" spans="1:9" ht="38.25">
      <c r="A928" s="551"/>
      <c r="B928" s="552"/>
      <c r="C928" s="550"/>
      <c r="D928" s="548"/>
      <c r="E928" s="548"/>
      <c r="F928" s="548"/>
      <c r="G928" s="548">
        <f t="shared" si="95"/>
        <v>0</v>
      </c>
      <c r="H928" s="500">
        <v>-36.1</v>
      </c>
      <c r="I928" s="501" t="s">
        <v>1641</v>
      </c>
    </row>
    <row r="929" spans="1:9" ht="63.75">
      <c r="A929" s="551"/>
      <c r="B929" s="552"/>
      <c r="C929" s="550"/>
      <c r="D929" s="548"/>
      <c r="E929" s="548"/>
      <c r="F929" s="548"/>
      <c r="G929" s="548">
        <f t="shared" si="95"/>
        <v>0</v>
      </c>
      <c r="H929" s="500">
        <v>-976.9</v>
      </c>
      <c r="I929" s="501" t="s">
        <v>2246</v>
      </c>
    </row>
    <row r="930" spans="1:9" ht="12.75">
      <c r="A930" s="551"/>
      <c r="B930" s="552"/>
      <c r="C930" s="550"/>
      <c r="D930" s="548"/>
      <c r="E930" s="548"/>
      <c r="F930" s="548"/>
      <c r="G930" s="548">
        <f t="shared" si="95"/>
        <v>0</v>
      </c>
      <c r="H930" s="500">
        <v>-17</v>
      </c>
      <c r="I930" s="501" t="s">
        <v>1642</v>
      </c>
    </row>
    <row r="931" spans="1:9" ht="12.75">
      <c r="A931" s="551"/>
      <c r="B931" s="552"/>
      <c r="C931" s="550"/>
      <c r="D931" s="548"/>
      <c r="E931" s="548"/>
      <c r="F931" s="548"/>
      <c r="G931" s="548">
        <f t="shared" si="95"/>
        <v>0</v>
      </c>
      <c r="H931" s="500">
        <v>-2.1</v>
      </c>
      <c r="I931" s="501" t="s">
        <v>1643</v>
      </c>
    </row>
    <row r="932" spans="1:9" ht="25.5">
      <c r="A932" s="551"/>
      <c r="B932" s="552"/>
      <c r="C932" s="550"/>
      <c r="D932" s="548"/>
      <c r="E932" s="548"/>
      <c r="F932" s="548"/>
      <c r="G932" s="548">
        <f t="shared" si="95"/>
        <v>0</v>
      </c>
      <c r="H932" s="500">
        <v>-107.8</v>
      </c>
      <c r="I932" s="501" t="s">
        <v>1644</v>
      </c>
    </row>
    <row r="933" spans="1:9" ht="12.75">
      <c r="A933" s="551"/>
      <c r="B933" s="552"/>
      <c r="C933" s="550"/>
      <c r="D933" s="548"/>
      <c r="E933" s="548"/>
      <c r="F933" s="548"/>
      <c r="G933" s="548">
        <f t="shared" si="95"/>
        <v>0</v>
      </c>
      <c r="H933" s="500">
        <v>-10.5</v>
      </c>
      <c r="I933" s="501" t="s">
        <v>1640</v>
      </c>
    </row>
    <row r="934" spans="1:9" ht="25.5">
      <c r="A934" s="551"/>
      <c r="B934" s="552"/>
      <c r="C934" s="550"/>
      <c r="D934" s="548"/>
      <c r="E934" s="548"/>
      <c r="F934" s="548"/>
      <c r="G934" s="548">
        <f t="shared" si="95"/>
        <v>0</v>
      </c>
      <c r="H934" s="500">
        <v>-16.7</v>
      </c>
      <c r="I934" s="501" t="s">
        <v>1645</v>
      </c>
    </row>
    <row r="935" spans="1:9" ht="12.75">
      <c r="A935" s="551"/>
      <c r="B935" s="552"/>
      <c r="C935" s="550"/>
      <c r="D935" s="548"/>
      <c r="E935" s="548"/>
      <c r="F935" s="548"/>
      <c r="G935" s="548">
        <v>0</v>
      </c>
      <c r="H935" s="500">
        <v>-5.6</v>
      </c>
      <c r="I935" s="501" t="s">
        <v>1646</v>
      </c>
    </row>
    <row r="936" spans="1:9" ht="25.5">
      <c r="A936" s="551"/>
      <c r="B936" s="552"/>
      <c r="C936" s="550"/>
      <c r="D936" s="548"/>
      <c r="E936" s="548"/>
      <c r="F936" s="548"/>
      <c r="G936" s="548">
        <v>0</v>
      </c>
      <c r="H936" s="500">
        <v>-2.4</v>
      </c>
      <c r="I936" s="501" t="s">
        <v>1647</v>
      </c>
    </row>
    <row r="937" spans="1:9" ht="12.75">
      <c r="A937" s="551"/>
      <c r="B937" s="552"/>
      <c r="C937" s="550"/>
      <c r="D937" s="548"/>
      <c r="E937" s="548"/>
      <c r="F937" s="548"/>
      <c r="G937" s="548">
        <v>0</v>
      </c>
      <c r="H937" s="500">
        <v>-29.3</v>
      </c>
      <c r="I937" s="501" t="s">
        <v>1648</v>
      </c>
    </row>
    <row r="938" spans="1:9" ht="25.5">
      <c r="A938" s="551"/>
      <c r="B938" s="552"/>
      <c r="C938" s="550"/>
      <c r="D938" s="548"/>
      <c r="E938" s="548"/>
      <c r="F938" s="548"/>
      <c r="G938" s="548">
        <v>0</v>
      </c>
      <c r="H938" s="500">
        <v>-2.2999999999999998</v>
      </c>
      <c r="I938" s="501" t="s">
        <v>483</v>
      </c>
    </row>
    <row r="939" spans="1:9" ht="25.5">
      <c r="A939" s="551"/>
      <c r="B939" s="552"/>
      <c r="C939" s="550"/>
      <c r="D939" s="548"/>
      <c r="E939" s="548"/>
      <c r="F939" s="548"/>
      <c r="G939" s="548">
        <v>0</v>
      </c>
      <c r="H939" s="500">
        <v>-0.7</v>
      </c>
      <c r="I939" s="501" t="s">
        <v>484</v>
      </c>
    </row>
    <row r="940" spans="1:9" ht="114.75">
      <c r="A940" s="551"/>
      <c r="B940" s="552"/>
      <c r="C940" s="546"/>
      <c r="D940" s="549"/>
      <c r="E940" s="549"/>
      <c r="F940" s="549"/>
      <c r="G940" s="549">
        <f t="shared" si="95"/>
        <v>0</v>
      </c>
      <c r="H940" s="500">
        <v>-2707.5</v>
      </c>
      <c r="I940" s="501" t="s">
        <v>1649</v>
      </c>
    </row>
    <row r="941" spans="1:9" ht="25.5">
      <c r="A941" s="540"/>
      <c r="B941" s="542"/>
      <c r="C941" s="496" t="s">
        <v>11</v>
      </c>
      <c r="D941" s="19">
        <f>SUM(D921:D940)</f>
        <v>11995.8</v>
      </c>
      <c r="E941" s="19">
        <f>SUM(E921:E940)</f>
        <v>7858.7</v>
      </c>
      <c r="F941" s="19">
        <f t="shared" si="94"/>
        <v>65.512095900231742</v>
      </c>
      <c r="G941" s="19">
        <f t="shared" si="95"/>
        <v>-4137.0999999999995</v>
      </c>
      <c r="H941" s="537"/>
      <c r="I941" s="538"/>
    </row>
    <row r="942" spans="1:9" ht="18" customHeight="1">
      <c r="A942" s="622" t="s">
        <v>2166</v>
      </c>
      <c r="B942" s="623"/>
      <c r="C942" s="623"/>
      <c r="D942" s="623"/>
      <c r="E942" s="623"/>
      <c r="F942" s="623"/>
      <c r="G942" s="623"/>
      <c r="H942" s="623"/>
      <c r="I942" s="624"/>
    </row>
    <row r="943" spans="1:9" ht="25.5">
      <c r="A943" s="539" t="s">
        <v>506</v>
      </c>
      <c r="B943" s="541" t="s">
        <v>208</v>
      </c>
      <c r="C943" s="11" t="s">
        <v>7</v>
      </c>
      <c r="D943" s="8">
        <v>3253</v>
      </c>
      <c r="E943" s="8">
        <v>2669.8</v>
      </c>
      <c r="F943" s="33">
        <f t="shared" si="94"/>
        <v>82.071933599754075</v>
      </c>
      <c r="G943" s="8">
        <f t="shared" si="95"/>
        <v>-583.19999999999982</v>
      </c>
      <c r="H943" s="507">
        <v>-583.20000000000005</v>
      </c>
      <c r="I943" s="508" t="s">
        <v>1673</v>
      </c>
    </row>
    <row r="944" spans="1:9" ht="25.5">
      <c r="A944" s="540"/>
      <c r="B944" s="542"/>
      <c r="C944" s="496" t="s">
        <v>11</v>
      </c>
      <c r="D944" s="19">
        <f>SUM(D943:D943)</f>
        <v>3253</v>
      </c>
      <c r="E944" s="19">
        <f>SUM(E943:E943)</f>
        <v>2669.8</v>
      </c>
      <c r="F944" s="19">
        <f t="shared" si="94"/>
        <v>82.071933599754075</v>
      </c>
      <c r="G944" s="19">
        <f>+E944-D944</f>
        <v>-583.19999999999982</v>
      </c>
      <c r="H944" s="537"/>
      <c r="I944" s="538"/>
    </row>
    <row r="945" spans="9:9" ht="33" customHeight="1">
      <c r="I945" s="3"/>
    </row>
    <row r="946" spans="9:9" ht="33" customHeight="1">
      <c r="I946" s="3"/>
    </row>
  </sheetData>
  <customSheetViews>
    <customSheetView guid="{2418B868-424F-4D1D-909E-8AD06910B095}" scale="85" showPageBreaks="1" fitToPage="1" showAutoFilter="1" hiddenColumns="1" topLeftCell="A872">
      <selection activeCell="M880" sqref="M880"/>
      <pageMargins left="0.7" right="0.7" top="0.75" bottom="0.75" header="0.3" footer="0.3"/>
      <pageSetup paperSize="9" scale="10" orientation="landscape" r:id="rId1"/>
      <autoFilter ref="A1:N1597" xr:uid="{ADD8520E-FC12-481E-A20C-60061770E77C}"/>
    </customSheetView>
    <customSheetView guid="{AC99C2CC-7182-479F-86DF-70C1CB3546A9}" showAutoFilter="1" hiddenColumns="1">
      <selection activeCell="J182" sqref="J182"/>
      <pageMargins left="0.7" right="0.7" top="0.75" bottom="0.75" header="0.3" footer="0.3"/>
      <pageSetup orientation="portrait" r:id="rId2"/>
      <autoFilter ref="A1:N1585" xr:uid="{B92C577B-CB1C-49EE-8A06-1C3E0C30B8B8}"/>
    </customSheetView>
    <customSheetView guid="{D7C31C57-C81F-4E55-B2C7-2096C31FE5CC}" scale="80" showPageBreaks="1" showAutoFilter="1">
      <pane xSplit="5" ySplit="2" topLeftCell="F1148" activePane="bottomRight" state="frozen"/>
      <selection pane="bottomRight" activeCell="K1152" sqref="K1152"/>
      <pageMargins left="0.7" right="0.7" top="0.75" bottom="0.75" header="0.3" footer="0.3"/>
      <pageSetup orientation="portrait" r:id="rId3"/>
      <autoFilter ref="B2:T1580" xr:uid="{05817667-3FCC-418D-8BE3-F1ECB60F8E59}"/>
    </customSheetView>
    <customSheetView guid="{A3E76763-A969-438B-831C-6748CE4AFCF3}" showAutoFilter="1" hiddenColumns="1">
      <pane xSplit="5" ySplit="2" topLeftCell="H354" activePane="bottomRight" state="frozen"/>
      <selection pane="bottomRight" activeCell="L12" sqref="L12"/>
      <pageMargins left="0.7" right="0.7" top="0.75" bottom="0.75" header="0.3" footer="0.3"/>
      <autoFilter ref="A2:S1652" xr:uid="{7821DE1F-7052-4678-93C4-B4E61DDE1F12}"/>
    </customSheetView>
    <customSheetView guid="{D8405565-0CC5-4349-B6DE-9D17D408FA01}" scale="80" showAutoFilter="1">
      <pane xSplit="5" ySplit="2" topLeftCell="F306" activePane="bottomRight" state="frozen"/>
      <selection pane="bottomRight" activeCell="D311" sqref="D311"/>
      <pageMargins left="0.7" right="0.7" top="0.75" bottom="0.75" header="0.3" footer="0.3"/>
      <pageSetup orientation="portrait" r:id="rId4"/>
      <autoFilter ref="A2:S1581" xr:uid="{8BAA8473-48FD-4E11-AAC0-CD9E6824D8CC}"/>
    </customSheetView>
    <customSheetView guid="{FF52CFC1-DCEA-497B-A882-320708670DCB}" showAutoFilter="1" hiddenColumns="1">
      <pane xSplit="5" ySplit="2" topLeftCell="M3" activePane="bottomRight" state="frozen"/>
      <selection pane="bottomRight" activeCell="D1327" sqref="D1327"/>
      <pageMargins left="0.7" right="0.7" top="0.75" bottom="0.75" header="0.3" footer="0.3"/>
      <pageSetup paperSize="9" orientation="portrait" r:id="rId5"/>
      <autoFilter ref="A2:T1580" xr:uid="{74505E9B-B586-40B4-A493-EBEABD07A05E}"/>
    </customSheetView>
    <customSheetView guid="{3A1299A1-7133-41E3-9165-1E0801063AB1}" showAutoFilter="1" hiddenColumns="1" topLeftCell="B496">
      <selection activeCell="M475" sqref="M475"/>
      <pageMargins left="0.7" right="0.7" top="0.75" bottom="0.75" header="0.3" footer="0.3"/>
      <pageSetup orientation="portrait" r:id="rId6"/>
      <autoFilter ref="A2:AB1853" xr:uid="{79F81F6A-3C76-465C-8448-9963531EE7F0}"/>
    </customSheetView>
    <customSheetView guid="{8A4400C9-3C85-4269-A8FE-F5A425A442A7}" showPageBreaks="1" filter="1" showAutoFilter="1" topLeftCell="E1">
      <selection activeCell="J604" sqref="J604"/>
      <pageMargins left="0.7" right="0.7" top="0.75" bottom="0.75" header="0.3" footer="0.3"/>
      <pageSetup paperSize="9" orientation="portrait" r:id="rId7"/>
      <autoFilter ref="A2:T1585" xr:uid="{DB6E232F-6F1A-4200-801C-AF9F42F49E39}">
        <filterColumn colId="0">
          <filters>
            <filter val="Vaida Matiliūnienė"/>
          </filters>
        </filterColumn>
        <filterColumn colId="1">
          <filters>
            <filter val="116"/>
          </filters>
        </filterColumn>
        <filterColumn colId="10">
          <filters>
            <filter val="-1.729,50"/>
            <filter val="-3.032,00"/>
            <filter val="-9.500,00"/>
          </filters>
        </filterColumn>
        <filterColumn colId="11">
          <filters>
            <filter val="2.8."/>
          </filters>
        </filterColumn>
      </autoFilter>
    </customSheetView>
    <customSheetView guid="{68DB2BFB-3A47-4753-951F-C0DF24E73448}" showPageBreaks="1" filter="1" showAutoFilter="1" hiddenColumns="1" topLeftCell="B910">
      <selection activeCell="M919" sqref="M919"/>
      <pageMargins left="0.7" right="0.7" top="0.75" bottom="0.75" header="0.3" footer="0.3"/>
      <pageSetup orientation="landscape" r:id="rId8"/>
      <autoFilter ref="A1:N1597" xr:uid="{B761C341-8E1D-4AE4-BB04-718998ACC8A4}">
        <filterColumn colId="1">
          <filters>
            <filter val="551"/>
          </filters>
        </filterColumn>
      </autoFilter>
    </customSheetView>
  </customSheetViews>
  <mergeCells count="842">
    <mergeCell ref="C486:C487"/>
    <mergeCell ref="D486:D487"/>
    <mergeCell ref="E486:E487"/>
    <mergeCell ref="F486:F487"/>
    <mergeCell ref="G486:G487"/>
    <mergeCell ref="C199:C200"/>
    <mergeCell ref="D199:D200"/>
    <mergeCell ref="E199:E200"/>
    <mergeCell ref="F199:F200"/>
    <mergeCell ref="G199:G200"/>
    <mergeCell ref="A475:I475"/>
    <mergeCell ref="A205:A216"/>
    <mergeCell ref="B205:B216"/>
    <mergeCell ref="H216:I216"/>
    <mergeCell ref="A217:A222"/>
    <mergeCell ref="B217:B222"/>
    <mergeCell ref="H222:I222"/>
    <mergeCell ref="F223:F227"/>
    <mergeCell ref="G223:G227"/>
    <mergeCell ref="H233:I233"/>
    <mergeCell ref="C235:C272"/>
    <mergeCell ref="D235:D272"/>
    <mergeCell ref="E235:E272"/>
    <mergeCell ref="F235:F272"/>
    <mergeCell ref="E168:E169"/>
    <mergeCell ref="F168:F169"/>
    <mergeCell ref="H16:I16"/>
    <mergeCell ref="A25:I25"/>
    <mergeCell ref="A21:I21"/>
    <mergeCell ref="A17:I17"/>
    <mergeCell ref="A11:I11"/>
    <mergeCell ref="A37:I37"/>
    <mergeCell ref="A61:I61"/>
    <mergeCell ref="A71:I71"/>
    <mergeCell ref="A77:I77"/>
    <mergeCell ref="H24:I24"/>
    <mergeCell ref="F22:F23"/>
    <mergeCell ref="G22:G23"/>
    <mergeCell ref="D22:D23"/>
    <mergeCell ref="E22:E23"/>
    <mergeCell ref="D18:D19"/>
    <mergeCell ref="E18:E19"/>
    <mergeCell ref="F18:F19"/>
    <mergeCell ref="G18:G19"/>
    <mergeCell ref="H60:I60"/>
    <mergeCell ref="A38:A60"/>
    <mergeCell ref="B38:B60"/>
    <mergeCell ref="C41:C59"/>
    <mergeCell ref="A567:I567"/>
    <mergeCell ref="A586:I586"/>
    <mergeCell ref="A653:I653"/>
    <mergeCell ref="A713:I713"/>
    <mergeCell ref="A490:A503"/>
    <mergeCell ref="B490:B503"/>
    <mergeCell ref="C490:C492"/>
    <mergeCell ref="D490:D492"/>
    <mergeCell ref="E490:E492"/>
    <mergeCell ref="F490:F492"/>
    <mergeCell ref="G490:G492"/>
    <mergeCell ref="D494:D496"/>
    <mergeCell ref="C494:C496"/>
    <mergeCell ref="E494:E496"/>
    <mergeCell ref="F494:F496"/>
    <mergeCell ref="G494:G496"/>
    <mergeCell ref="C497:C499"/>
    <mergeCell ref="D497:D499"/>
    <mergeCell ref="E497:E499"/>
    <mergeCell ref="F497:F499"/>
    <mergeCell ref="G497:G499"/>
    <mergeCell ref="H503:I503"/>
    <mergeCell ref="A504:A526"/>
    <mergeCell ref="B504:B526"/>
    <mergeCell ref="A920:I920"/>
    <mergeCell ref="A942:I942"/>
    <mergeCell ref="A6:I6"/>
    <mergeCell ref="H9:I9"/>
    <mergeCell ref="H10:I10"/>
    <mergeCell ref="A12:A16"/>
    <mergeCell ref="B12:B16"/>
    <mergeCell ref="C12:C15"/>
    <mergeCell ref="D12:D15"/>
    <mergeCell ref="E12:E15"/>
    <mergeCell ref="F12:F15"/>
    <mergeCell ref="G12:G15"/>
    <mergeCell ref="H20:I20"/>
    <mergeCell ref="A18:A20"/>
    <mergeCell ref="B18:B20"/>
    <mergeCell ref="C18:C19"/>
    <mergeCell ref="A745:I745"/>
    <mergeCell ref="A758:I758"/>
    <mergeCell ref="A832:I832"/>
    <mergeCell ref="A899:I899"/>
    <mergeCell ref="A908:I908"/>
    <mergeCell ref="A22:A24"/>
    <mergeCell ref="B22:B24"/>
    <mergeCell ref="C22:C23"/>
    <mergeCell ref="D41:D59"/>
    <mergeCell ref="E41:E59"/>
    <mergeCell ref="F41:F59"/>
    <mergeCell ref="G41:G59"/>
    <mergeCell ref="A26:A36"/>
    <mergeCell ref="B26:B36"/>
    <mergeCell ref="H36:I36"/>
    <mergeCell ref="C38:C40"/>
    <mergeCell ref="D38:D40"/>
    <mergeCell ref="E38:E40"/>
    <mergeCell ref="F38:F40"/>
    <mergeCell ref="G38:G40"/>
    <mergeCell ref="C26:C32"/>
    <mergeCell ref="D26:D32"/>
    <mergeCell ref="E26:E32"/>
    <mergeCell ref="F26:F32"/>
    <mergeCell ref="G26:G32"/>
    <mergeCell ref="D62:D65"/>
    <mergeCell ref="E62:E65"/>
    <mergeCell ref="F62:F65"/>
    <mergeCell ref="G62:G65"/>
    <mergeCell ref="H68:I68"/>
    <mergeCell ref="B62:B68"/>
    <mergeCell ref="A62:A68"/>
    <mergeCell ref="A69:A70"/>
    <mergeCell ref="B69:B70"/>
    <mergeCell ref="C62:C65"/>
    <mergeCell ref="H70:I70"/>
    <mergeCell ref="A72:A76"/>
    <mergeCell ref="B72:B76"/>
    <mergeCell ref="C72:C75"/>
    <mergeCell ref="D72:D75"/>
    <mergeCell ref="E72:E75"/>
    <mergeCell ref="F72:F75"/>
    <mergeCell ref="G72:G75"/>
    <mergeCell ref="H76:I76"/>
    <mergeCell ref="F78:F94"/>
    <mergeCell ref="G78:G94"/>
    <mergeCell ref="C100:C101"/>
    <mergeCell ref="D100:D101"/>
    <mergeCell ref="E100:E101"/>
    <mergeCell ref="F100:F101"/>
    <mergeCell ref="G100:G101"/>
    <mergeCell ref="B78:B137"/>
    <mergeCell ref="A78:A137"/>
    <mergeCell ref="C78:C94"/>
    <mergeCell ref="D78:D94"/>
    <mergeCell ref="E78:E94"/>
    <mergeCell ref="C102:C110"/>
    <mergeCell ref="D102:D110"/>
    <mergeCell ref="E102:E110"/>
    <mergeCell ref="C118:C127"/>
    <mergeCell ref="C129:C135"/>
    <mergeCell ref="D129:D135"/>
    <mergeCell ref="E129:E135"/>
    <mergeCell ref="F129:F135"/>
    <mergeCell ref="G129:G135"/>
    <mergeCell ref="H137:I137"/>
    <mergeCell ref="C138:C143"/>
    <mergeCell ref="D138:D143"/>
    <mergeCell ref="E138:E143"/>
    <mergeCell ref="F138:F143"/>
    <mergeCell ref="G138:G143"/>
    <mergeCell ref="F102:F110"/>
    <mergeCell ref="G102:G110"/>
    <mergeCell ref="D118:D127"/>
    <mergeCell ref="E118:E127"/>
    <mergeCell ref="F118:F127"/>
    <mergeCell ref="G118:G127"/>
    <mergeCell ref="G168:G169"/>
    <mergeCell ref="C171:C172"/>
    <mergeCell ref="D171:D172"/>
    <mergeCell ref="E171:E172"/>
    <mergeCell ref="F171:F172"/>
    <mergeCell ref="G171:G172"/>
    <mergeCell ref="A138:A154"/>
    <mergeCell ref="B138:B154"/>
    <mergeCell ref="H154:I154"/>
    <mergeCell ref="C149:C153"/>
    <mergeCell ref="D149:D153"/>
    <mergeCell ref="E149:E153"/>
    <mergeCell ref="F149:F153"/>
    <mergeCell ref="G149:G153"/>
    <mergeCell ref="A155:I155"/>
    <mergeCell ref="A156:A186"/>
    <mergeCell ref="B156:B186"/>
    <mergeCell ref="C156:C163"/>
    <mergeCell ref="D156:D163"/>
    <mergeCell ref="E156:E163"/>
    <mergeCell ref="F156:F163"/>
    <mergeCell ref="G156:G163"/>
    <mergeCell ref="C168:C169"/>
    <mergeCell ref="D168:D169"/>
    <mergeCell ref="C177:C178"/>
    <mergeCell ref="D177:D178"/>
    <mergeCell ref="E177:E178"/>
    <mergeCell ref="F177:F178"/>
    <mergeCell ref="G177:G178"/>
    <mergeCell ref="C174:C175"/>
    <mergeCell ref="D174:D175"/>
    <mergeCell ref="E174:E175"/>
    <mergeCell ref="F174:F175"/>
    <mergeCell ref="G174:G175"/>
    <mergeCell ref="H186:I186"/>
    <mergeCell ref="B187:B192"/>
    <mergeCell ref="A187:A192"/>
    <mergeCell ref="C187:C189"/>
    <mergeCell ref="D187:D189"/>
    <mergeCell ref="E187:E189"/>
    <mergeCell ref="F187:F189"/>
    <mergeCell ref="G187:G189"/>
    <mergeCell ref="H192:I192"/>
    <mergeCell ref="F193:F195"/>
    <mergeCell ref="G193:G195"/>
    <mergeCell ref="H203:I203"/>
    <mergeCell ref="C205:C208"/>
    <mergeCell ref="D205:D208"/>
    <mergeCell ref="E205:E208"/>
    <mergeCell ref="F205:F208"/>
    <mergeCell ref="G205:G208"/>
    <mergeCell ref="A193:A203"/>
    <mergeCell ref="B193:B203"/>
    <mergeCell ref="C193:C195"/>
    <mergeCell ref="D193:D195"/>
    <mergeCell ref="E193:E195"/>
    <mergeCell ref="A204:I204"/>
    <mergeCell ref="C196:C197"/>
    <mergeCell ref="D196:D197"/>
    <mergeCell ref="E196:E197"/>
    <mergeCell ref="F196:F197"/>
    <mergeCell ref="G196:G197"/>
    <mergeCell ref="G235:G272"/>
    <mergeCell ref="A223:A233"/>
    <mergeCell ref="B223:B233"/>
    <mergeCell ref="C223:C227"/>
    <mergeCell ref="D223:D227"/>
    <mergeCell ref="E223:E227"/>
    <mergeCell ref="A234:I234"/>
    <mergeCell ref="A235:A341"/>
    <mergeCell ref="B235:B341"/>
    <mergeCell ref="G313:G316"/>
    <mergeCell ref="C309:C312"/>
    <mergeCell ref="D309:D312"/>
    <mergeCell ref="E309:E312"/>
    <mergeCell ref="F309:F312"/>
    <mergeCell ref="G309:G312"/>
    <mergeCell ref="D321:D322"/>
    <mergeCell ref="C321:C322"/>
    <mergeCell ref="G284:G285"/>
    <mergeCell ref="C286:C288"/>
    <mergeCell ref="D286:D288"/>
    <mergeCell ref="E286:E288"/>
    <mergeCell ref="F286:F288"/>
    <mergeCell ref="G286:G288"/>
    <mergeCell ref="E303:E305"/>
    <mergeCell ref="F303:F305"/>
    <mergeCell ref="G303:G305"/>
    <mergeCell ref="C307:C308"/>
    <mergeCell ref="D307:D308"/>
    <mergeCell ref="E307:E308"/>
    <mergeCell ref="F307:F308"/>
    <mergeCell ref="G307:G308"/>
    <mergeCell ref="D303:D305"/>
    <mergeCell ref="C303:C305"/>
    <mergeCell ref="H341:I341"/>
    <mergeCell ref="C313:C316"/>
    <mergeCell ref="D313:D316"/>
    <mergeCell ref="E313:E316"/>
    <mergeCell ref="F313:F316"/>
    <mergeCell ref="E321:E322"/>
    <mergeCell ref="F321:F322"/>
    <mergeCell ref="G321:G322"/>
    <mergeCell ref="C325:C326"/>
    <mergeCell ref="D325:D326"/>
    <mergeCell ref="E325:E326"/>
    <mergeCell ref="F325:F326"/>
    <mergeCell ref="G325:G326"/>
    <mergeCell ref="C334:C337"/>
    <mergeCell ref="D334:D337"/>
    <mergeCell ref="E334:E337"/>
    <mergeCell ref="F334:F337"/>
    <mergeCell ref="G334:G337"/>
    <mergeCell ref="D327:D333"/>
    <mergeCell ref="E327:E333"/>
    <mergeCell ref="F327:F333"/>
    <mergeCell ref="G327:G333"/>
    <mergeCell ref="C327:C333"/>
    <mergeCell ref="C273:C274"/>
    <mergeCell ref="D273:D274"/>
    <mergeCell ref="E273:E274"/>
    <mergeCell ref="F273:F274"/>
    <mergeCell ref="G273:G274"/>
    <mergeCell ref="C297:C301"/>
    <mergeCell ref="D297:D301"/>
    <mergeCell ref="E297:E301"/>
    <mergeCell ref="F297:F301"/>
    <mergeCell ref="G297:G301"/>
    <mergeCell ref="C289:C291"/>
    <mergeCell ref="D289:D291"/>
    <mergeCell ref="E289:E291"/>
    <mergeCell ref="F289:F291"/>
    <mergeCell ref="G289:G291"/>
    <mergeCell ref="C279:C282"/>
    <mergeCell ref="D279:D282"/>
    <mergeCell ref="E279:E282"/>
    <mergeCell ref="F279:F282"/>
    <mergeCell ref="G279:G282"/>
    <mergeCell ref="C284:C285"/>
    <mergeCell ref="D284:D285"/>
    <mergeCell ref="E284:E285"/>
    <mergeCell ref="F284:F285"/>
    <mergeCell ref="A356:I356"/>
    <mergeCell ref="E342:E344"/>
    <mergeCell ref="F342:F344"/>
    <mergeCell ref="G342:G344"/>
    <mergeCell ref="D345:D346"/>
    <mergeCell ref="E345:E346"/>
    <mergeCell ref="F345:F346"/>
    <mergeCell ref="G345:G346"/>
    <mergeCell ref="C342:C344"/>
    <mergeCell ref="C345:C346"/>
    <mergeCell ref="D342:D344"/>
    <mergeCell ref="A342:A355"/>
    <mergeCell ref="B342:B355"/>
    <mergeCell ref="E347:E348"/>
    <mergeCell ref="F347:F348"/>
    <mergeCell ref="G347:G348"/>
    <mergeCell ref="D349:D351"/>
    <mergeCell ref="E349:E351"/>
    <mergeCell ref="F349:F351"/>
    <mergeCell ref="G349:G351"/>
    <mergeCell ref="C347:C348"/>
    <mergeCell ref="C349:C351"/>
    <mergeCell ref="D347:D348"/>
    <mergeCell ref="H355:I355"/>
    <mergeCell ref="E372:E387"/>
    <mergeCell ref="F372:F387"/>
    <mergeCell ref="G372:G387"/>
    <mergeCell ref="D367:D369"/>
    <mergeCell ref="E367:E369"/>
    <mergeCell ref="F367:F369"/>
    <mergeCell ref="G367:G369"/>
    <mergeCell ref="A371:I371"/>
    <mergeCell ref="A357:A370"/>
    <mergeCell ref="B357:B370"/>
    <mergeCell ref="C357:C364"/>
    <mergeCell ref="C365:C366"/>
    <mergeCell ref="C367:C369"/>
    <mergeCell ref="H370:I370"/>
    <mergeCell ref="D357:D364"/>
    <mergeCell ref="E357:E364"/>
    <mergeCell ref="F357:F364"/>
    <mergeCell ref="G357:G364"/>
    <mergeCell ref="D365:D366"/>
    <mergeCell ref="E365:E366"/>
    <mergeCell ref="F365:F366"/>
    <mergeCell ref="G365:G366"/>
    <mergeCell ref="G468:G472"/>
    <mergeCell ref="F388:F389"/>
    <mergeCell ref="G388:G389"/>
    <mergeCell ref="C393:C394"/>
    <mergeCell ref="D393:D394"/>
    <mergeCell ref="E393:E394"/>
    <mergeCell ref="F393:F394"/>
    <mergeCell ref="G393:G394"/>
    <mergeCell ref="C388:C389"/>
    <mergeCell ref="D388:D389"/>
    <mergeCell ref="E388:E389"/>
    <mergeCell ref="C397:C467"/>
    <mergeCell ref="D397:D467"/>
    <mergeCell ref="E397:E467"/>
    <mergeCell ref="H474:I474"/>
    <mergeCell ref="A476:A489"/>
    <mergeCell ref="B476:B489"/>
    <mergeCell ref="C476:C479"/>
    <mergeCell ref="D476:D479"/>
    <mergeCell ref="E476:E479"/>
    <mergeCell ref="F476:F479"/>
    <mergeCell ref="G476:G479"/>
    <mergeCell ref="C483:C484"/>
    <mergeCell ref="D483:D484"/>
    <mergeCell ref="E483:E484"/>
    <mergeCell ref="F483:F484"/>
    <mergeCell ref="G483:G484"/>
    <mergeCell ref="H489:I489"/>
    <mergeCell ref="A372:A474"/>
    <mergeCell ref="B372:B474"/>
    <mergeCell ref="C372:C387"/>
    <mergeCell ref="D372:D387"/>
    <mergeCell ref="F397:F467"/>
    <mergeCell ref="G397:G467"/>
    <mergeCell ref="C468:C472"/>
    <mergeCell ref="D468:D472"/>
    <mergeCell ref="E468:E472"/>
    <mergeCell ref="F468:F472"/>
    <mergeCell ref="C504:C508"/>
    <mergeCell ref="D504:D508"/>
    <mergeCell ref="E504:E508"/>
    <mergeCell ref="F504:F508"/>
    <mergeCell ref="G504:G508"/>
    <mergeCell ref="C514:C515"/>
    <mergeCell ref="D514:D515"/>
    <mergeCell ref="E514:E515"/>
    <mergeCell ref="F514:F515"/>
    <mergeCell ref="G514:G515"/>
    <mergeCell ref="H526:I526"/>
    <mergeCell ref="C523:C524"/>
    <mergeCell ref="D523:D524"/>
    <mergeCell ref="D539:D540"/>
    <mergeCell ref="E539:E540"/>
    <mergeCell ref="E523:E524"/>
    <mergeCell ref="F523:F524"/>
    <mergeCell ref="G523:G524"/>
    <mergeCell ref="C517:C520"/>
    <mergeCell ref="D517:D520"/>
    <mergeCell ref="E517:E520"/>
    <mergeCell ref="F517:F520"/>
    <mergeCell ref="G517:G520"/>
    <mergeCell ref="F533:F534"/>
    <mergeCell ref="G533:G534"/>
    <mergeCell ref="C535:C536"/>
    <mergeCell ref="D535:D536"/>
    <mergeCell ref="E535:E536"/>
    <mergeCell ref="F535:F536"/>
    <mergeCell ref="G535:G536"/>
    <mergeCell ref="F527:F528"/>
    <mergeCell ref="G527:G528"/>
    <mergeCell ref="C529:C530"/>
    <mergeCell ref="D529:D530"/>
    <mergeCell ref="E529:E530"/>
    <mergeCell ref="F529:F530"/>
    <mergeCell ref="G529:G530"/>
    <mergeCell ref="C527:C528"/>
    <mergeCell ref="D527:D528"/>
    <mergeCell ref="E527:E528"/>
    <mergeCell ref="C533:C534"/>
    <mergeCell ref="D533:D534"/>
    <mergeCell ref="E533:E534"/>
    <mergeCell ref="A551:A566"/>
    <mergeCell ref="B551:B566"/>
    <mergeCell ref="C551:C556"/>
    <mergeCell ref="C557:C560"/>
    <mergeCell ref="C561:C564"/>
    <mergeCell ref="F539:F540"/>
    <mergeCell ref="G539:G540"/>
    <mergeCell ref="H543:I543"/>
    <mergeCell ref="A544:A550"/>
    <mergeCell ref="B544:B550"/>
    <mergeCell ref="C544:C547"/>
    <mergeCell ref="C548:C549"/>
    <mergeCell ref="D544:D547"/>
    <mergeCell ref="E544:E547"/>
    <mergeCell ref="F544:F547"/>
    <mergeCell ref="G544:G547"/>
    <mergeCell ref="D548:D549"/>
    <mergeCell ref="E548:E549"/>
    <mergeCell ref="F548:F549"/>
    <mergeCell ref="G548:G549"/>
    <mergeCell ref="H550:I550"/>
    <mergeCell ref="A527:A543"/>
    <mergeCell ref="B527:B543"/>
    <mergeCell ref="C539:C540"/>
    <mergeCell ref="D561:D564"/>
    <mergeCell ref="E561:E564"/>
    <mergeCell ref="F561:F564"/>
    <mergeCell ref="G561:G564"/>
    <mergeCell ref="H566:I566"/>
    <mergeCell ref="D551:D556"/>
    <mergeCell ref="E551:E556"/>
    <mergeCell ref="F551:F556"/>
    <mergeCell ref="G551:G556"/>
    <mergeCell ref="D557:D560"/>
    <mergeCell ref="E557:E560"/>
    <mergeCell ref="F557:F560"/>
    <mergeCell ref="G557:G560"/>
    <mergeCell ref="F576:F577"/>
    <mergeCell ref="G576:G577"/>
    <mergeCell ref="C568:C572"/>
    <mergeCell ref="D568:D572"/>
    <mergeCell ref="E568:E572"/>
    <mergeCell ref="F568:F572"/>
    <mergeCell ref="G568:G572"/>
    <mergeCell ref="A568:A585"/>
    <mergeCell ref="B568:B585"/>
    <mergeCell ref="C576:C577"/>
    <mergeCell ref="D576:D577"/>
    <mergeCell ref="E576:E577"/>
    <mergeCell ref="C581:C582"/>
    <mergeCell ref="D581:D582"/>
    <mergeCell ref="E581:E582"/>
    <mergeCell ref="F581:F582"/>
    <mergeCell ref="G581:G582"/>
    <mergeCell ref="C600:C601"/>
    <mergeCell ref="D600:D601"/>
    <mergeCell ref="E600:E601"/>
    <mergeCell ref="F600:F601"/>
    <mergeCell ref="G600:G601"/>
    <mergeCell ref="H585:I585"/>
    <mergeCell ref="C587:C597"/>
    <mergeCell ref="D587:D597"/>
    <mergeCell ref="E587:E597"/>
    <mergeCell ref="F587:F597"/>
    <mergeCell ref="G587:G597"/>
    <mergeCell ref="F612:F618"/>
    <mergeCell ref="G612:G618"/>
    <mergeCell ref="C606:C611"/>
    <mergeCell ref="D606:D611"/>
    <mergeCell ref="E606:E611"/>
    <mergeCell ref="F606:F611"/>
    <mergeCell ref="G606:G611"/>
    <mergeCell ref="C604:C605"/>
    <mergeCell ref="D604:D605"/>
    <mergeCell ref="E604:E605"/>
    <mergeCell ref="F604:F605"/>
    <mergeCell ref="G604:G605"/>
    <mergeCell ref="A642:A652"/>
    <mergeCell ref="B642:B652"/>
    <mergeCell ref="C648:C651"/>
    <mergeCell ref="D648:D651"/>
    <mergeCell ref="E648:E651"/>
    <mergeCell ref="A587:A620"/>
    <mergeCell ref="B587:B620"/>
    <mergeCell ref="H620:I620"/>
    <mergeCell ref="C621:C633"/>
    <mergeCell ref="D621:D633"/>
    <mergeCell ref="E621:E633"/>
    <mergeCell ref="F621:F633"/>
    <mergeCell ref="G621:G633"/>
    <mergeCell ref="A621:A641"/>
    <mergeCell ref="B621:B641"/>
    <mergeCell ref="C637:C640"/>
    <mergeCell ref="D637:D640"/>
    <mergeCell ref="E637:E640"/>
    <mergeCell ref="F637:F640"/>
    <mergeCell ref="G637:G640"/>
    <mergeCell ref="H641:I641"/>
    <mergeCell ref="C612:C618"/>
    <mergeCell ref="D612:D618"/>
    <mergeCell ref="E612:E618"/>
    <mergeCell ref="H652:I652"/>
    <mergeCell ref="C642:C643"/>
    <mergeCell ref="D642:D643"/>
    <mergeCell ref="E642:E643"/>
    <mergeCell ref="F642:F643"/>
    <mergeCell ref="G642:G643"/>
    <mergeCell ref="F648:F651"/>
    <mergeCell ref="G648:G651"/>
    <mergeCell ref="C646:C647"/>
    <mergeCell ref="D646:D647"/>
    <mergeCell ref="E646:E647"/>
    <mergeCell ref="F646:F647"/>
    <mergeCell ref="G646:G647"/>
    <mergeCell ref="G687:G689"/>
    <mergeCell ref="A654:A658"/>
    <mergeCell ref="B654:B658"/>
    <mergeCell ref="H658:I658"/>
    <mergeCell ref="A659:A690"/>
    <mergeCell ref="B659:B690"/>
    <mergeCell ref="C659:C675"/>
    <mergeCell ref="D659:D675"/>
    <mergeCell ref="E659:E675"/>
    <mergeCell ref="F659:F675"/>
    <mergeCell ref="G659:G675"/>
    <mergeCell ref="C681:C685"/>
    <mergeCell ref="D681:D685"/>
    <mergeCell ref="E681:E685"/>
    <mergeCell ref="F681:F685"/>
    <mergeCell ref="G681:G685"/>
    <mergeCell ref="H690:I690"/>
    <mergeCell ref="A691:A696"/>
    <mergeCell ref="B691:B696"/>
    <mergeCell ref="C693:C695"/>
    <mergeCell ref="D693:D695"/>
    <mergeCell ref="E693:E695"/>
    <mergeCell ref="C687:C689"/>
    <mergeCell ref="D687:D689"/>
    <mergeCell ref="E687:E689"/>
    <mergeCell ref="F687:F689"/>
    <mergeCell ref="F693:F695"/>
    <mergeCell ref="G693:G695"/>
    <mergeCell ref="H696:I696"/>
    <mergeCell ref="H712:I712"/>
    <mergeCell ref="C691:C692"/>
    <mergeCell ref="D691:D692"/>
    <mergeCell ref="E691:E692"/>
    <mergeCell ref="F691:F692"/>
    <mergeCell ref="G691:G692"/>
    <mergeCell ref="F697:F700"/>
    <mergeCell ref="G697:G700"/>
    <mergeCell ref="F701:F702"/>
    <mergeCell ref="G701:G702"/>
    <mergeCell ref="F704:F705"/>
    <mergeCell ref="G704:G705"/>
    <mergeCell ref="F708:F711"/>
    <mergeCell ref="G708:G711"/>
    <mergeCell ref="A714:A730"/>
    <mergeCell ref="B714:B730"/>
    <mergeCell ref="H730:I730"/>
    <mergeCell ref="C714:C718"/>
    <mergeCell ref="D714:D718"/>
    <mergeCell ref="E714:E718"/>
    <mergeCell ref="F714:F718"/>
    <mergeCell ref="G714:G718"/>
    <mergeCell ref="D720:D727"/>
    <mergeCell ref="E720:E727"/>
    <mergeCell ref="F720:F727"/>
    <mergeCell ref="G720:G727"/>
    <mergeCell ref="C720:C727"/>
    <mergeCell ref="A697:A712"/>
    <mergeCell ref="B697:B712"/>
    <mergeCell ref="C697:C700"/>
    <mergeCell ref="D697:D700"/>
    <mergeCell ref="E697:E700"/>
    <mergeCell ref="D701:D702"/>
    <mergeCell ref="E701:E702"/>
    <mergeCell ref="C701:C702"/>
    <mergeCell ref="C704:C705"/>
    <mergeCell ref="D704:D705"/>
    <mergeCell ref="E704:E705"/>
    <mergeCell ref="C708:C711"/>
    <mergeCell ref="D708:D711"/>
    <mergeCell ref="E708:E711"/>
    <mergeCell ref="A731:A744"/>
    <mergeCell ref="B731:B744"/>
    <mergeCell ref="H744:I744"/>
    <mergeCell ref="C731:C734"/>
    <mergeCell ref="D731:D734"/>
    <mergeCell ref="E731:E734"/>
    <mergeCell ref="F731:F734"/>
    <mergeCell ref="G731:G734"/>
    <mergeCell ref="A746:A757"/>
    <mergeCell ref="B746:B757"/>
    <mergeCell ref="C746:C755"/>
    <mergeCell ref="D746:D755"/>
    <mergeCell ref="E746:E755"/>
    <mergeCell ref="F746:F755"/>
    <mergeCell ref="G746:G755"/>
    <mergeCell ref="H757:I757"/>
    <mergeCell ref="H782:I782"/>
    <mergeCell ref="D759:D760"/>
    <mergeCell ref="E759:E760"/>
    <mergeCell ref="F759:F760"/>
    <mergeCell ref="G759:G760"/>
    <mergeCell ref="C761:C763"/>
    <mergeCell ref="D761:D763"/>
    <mergeCell ref="E761:E763"/>
    <mergeCell ref="F761:F763"/>
    <mergeCell ref="G761:G763"/>
    <mergeCell ref="C764:C765"/>
    <mergeCell ref="D764:D765"/>
    <mergeCell ref="E764:E765"/>
    <mergeCell ref="F764:F765"/>
    <mergeCell ref="G764:G765"/>
    <mergeCell ref="C759:C760"/>
    <mergeCell ref="C772:C773"/>
    <mergeCell ref="D772:D773"/>
    <mergeCell ref="E772:E773"/>
    <mergeCell ref="C778:C779"/>
    <mergeCell ref="C780:C781"/>
    <mergeCell ref="H771:I771"/>
    <mergeCell ref="C766:C768"/>
    <mergeCell ref="C769:C770"/>
    <mergeCell ref="A772:A775"/>
    <mergeCell ref="B772:B775"/>
    <mergeCell ref="F772:F773"/>
    <mergeCell ref="G772:G773"/>
    <mergeCell ref="H775:I775"/>
    <mergeCell ref="D766:D768"/>
    <mergeCell ref="E766:E768"/>
    <mergeCell ref="F766:F768"/>
    <mergeCell ref="G766:G768"/>
    <mergeCell ref="D769:D770"/>
    <mergeCell ref="E769:E770"/>
    <mergeCell ref="F769:F770"/>
    <mergeCell ref="G769:G770"/>
    <mergeCell ref="A759:A771"/>
    <mergeCell ref="B759:B771"/>
    <mergeCell ref="D778:D779"/>
    <mergeCell ref="E778:E779"/>
    <mergeCell ref="F778:F779"/>
    <mergeCell ref="G778:G779"/>
    <mergeCell ref="D780:D781"/>
    <mergeCell ref="E780:E781"/>
    <mergeCell ref="F780:F781"/>
    <mergeCell ref="G780:G781"/>
    <mergeCell ref="A783:A793"/>
    <mergeCell ref="B783:B793"/>
    <mergeCell ref="A776:A782"/>
    <mergeCell ref="B776:B782"/>
    <mergeCell ref="H793:I793"/>
    <mergeCell ref="H803:I803"/>
    <mergeCell ref="D785:D787"/>
    <mergeCell ref="E785:E787"/>
    <mergeCell ref="F785:F787"/>
    <mergeCell ref="G785:G787"/>
    <mergeCell ref="C785:C787"/>
    <mergeCell ref="D788:D790"/>
    <mergeCell ref="E788:E790"/>
    <mergeCell ref="F788:F790"/>
    <mergeCell ref="G788:G790"/>
    <mergeCell ref="C788:C790"/>
    <mergeCell ref="C794:C796"/>
    <mergeCell ref="C797:C801"/>
    <mergeCell ref="A804:A808"/>
    <mergeCell ref="B804:B808"/>
    <mergeCell ref="D794:D796"/>
    <mergeCell ref="E794:E796"/>
    <mergeCell ref="F794:F796"/>
    <mergeCell ref="G794:G796"/>
    <mergeCell ref="D797:D801"/>
    <mergeCell ref="E797:E801"/>
    <mergeCell ref="F797:F801"/>
    <mergeCell ref="G797:G801"/>
    <mergeCell ref="A794:A803"/>
    <mergeCell ref="B794:B803"/>
    <mergeCell ref="A821:A831"/>
    <mergeCell ref="B821:B831"/>
    <mergeCell ref="H814:I814"/>
    <mergeCell ref="H816:I816"/>
    <mergeCell ref="H820:I820"/>
    <mergeCell ref="C818:C819"/>
    <mergeCell ref="D818:D819"/>
    <mergeCell ref="E818:E819"/>
    <mergeCell ref="F818:F819"/>
    <mergeCell ref="G818:G819"/>
    <mergeCell ref="H831:I831"/>
    <mergeCell ref="C822:C823"/>
    <mergeCell ref="C824:C825"/>
    <mergeCell ref="C827:C828"/>
    <mergeCell ref="C829:C830"/>
    <mergeCell ref="D822:D823"/>
    <mergeCell ref="A809:A814"/>
    <mergeCell ref="B809:B814"/>
    <mergeCell ref="A815:A816"/>
    <mergeCell ref="B815:B816"/>
    <mergeCell ref="A817:A820"/>
    <mergeCell ref="B817:B820"/>
    <mergeCell ref="G809:G811"/>
    <mergeCell ref="D812:D813"/>
    <mergeCell ref="E812:E813"/>
    <mergeCell ref="F812:F813"/>
    <mergeCell ref="G812:G813"/>
    <mergeCell ref="C809:C811"/>
    <mergeCell ref="C812:C813"/>
    <mergeCell ref="D809:D811"/>
    <mergeCell ref="E809:E811"/>
    <mergeCell ref="F809:F811"/>
    <mergeCell ref="D827:D828"/>
    <mergeCell ref="E827:E828"/>
    <mergeCell ref="F827:F828"/>
    <mergeCell ref="G827:G828"/>
    <mergeCell ref="D829:D830"/>
    <mergeCell ref="E829:E830"/>
    <mergeCell ref="F829:F830"/>
    <mergeCell ref="G829:G830"/>
    <mergeCell ref="E822:E823"/>
    <mergeCell ref="F822:F823"/>
    <mergeCell ref="G822:G823"/>
    <mergeCell ref="D824:D825"/>
    <mergeCell ref="E824:E825"/>
    <mergeCell ref="F824:F825"/>
    <mergeCell ref="G824:G825"/>
    <mergeCell ref="F833:F867"/>
    <mergeCell ref="G833:G867"/>
    <mergeCell ref="D871:D872"/>
    <mergeCell ref="E871:E872"/>
    <mergeCell ref="F871:F872"/>
    <mergeCell ref="G871:G872"/>
    <mergeCell ref="C833:C867"/>
    <mergeCell ref="D833:D867"/>
    <mergeCell ref="E833:E867"/>
    <mergeCell ref="C871:C872"/>
    <mergeCell ref="C883:C884"/>
    <mergeCell ref="D885:D887"/>
    <mergeCell ref="E885:E887"/>
    <mergeCell ref="C885:C887"/>
    <mergeCell ref="D880:D881"/>
    <mergeCell ref="E880:E881"/>
    <mergeCell ref="C890:C895"/>
    <mergeCell ref="F874:F875"/>
    <mergeCell ref="G874:G875"/>
    <mergeCell ref="C874:C875"/>
    <mergeCell ref="D876:D878"/>
    <mergeCell ref="E876:E878"/>
    <mergeCell ref="F876:F878"/>
    <mergeCell ref="G876:G878"/>
    <mergeCell ref="C876:C878"/>
    <mergeCell ref="D874:D875"/>
    <mergeCell ref="E874:E875"/>
    <mergeCell ref="H898:I898"/>
    <mergeCell ref="H907:I907"/>
    <mergeCell ref="A900:A907"/>
    <mergeCell ref="B900:B907"/>
    <mergeCell ref="C904:C905"/>
    <mergeCell ref="D904:D905"/>
    <mergeCell ref="E904:E905"/>
    <mergeCell ref="F904:F905"/>
    <mergeCell ref="G904:G905"/>
    <mergeCell ref="A833:A898"/>
    <mergeCell ref="B833:B898"/>
    <mergeCell ref="F885:F887"/>
    <mergeCell ref="G885:G887"/>
    <mergeCell ref="D890:D895"/>
    <mergeCell ref="E890:E895"/>
    <mergeCell ref="F890:F895"/>
    <mergeCell ref="G890:G895"/>
    <mergeCell ref="F880:F881"/>
    <mergeCell ref="G880:G881"/>
    <mergeCell ref="C880:C881"/>
    <mergeCell ref="D883:D884"/>
    <mergeCell ref="E883:E884"/>
    <mergeCell ref="F883:F884"/>
    <mergeCell ref="G883:G884"/>
    <mergeCell ref="D911:D912"/>
    <mergeCell ref="E911:E912"/>
    <mergeCell ref="F911:F912"/>
    <mergeCell ref="G911:G912"/>
    <mergeCell ref="C915:C916"/>
    <mergeCell ref="D915:D916"/>
    <mergeCell ref="E915:E916"/>
    <mergeCell ref="F915:F916"/>
    <mergeCell ref="G915:G916"/>
    <mergeCell ref="A4:I4"/>
    <mergeCell ref="H941:I941"/>
    <mergeCell ref="H944:I944"/>
    <mergeCell ref="A943:A944"/>
    <mergeCell ref="B943:B944"/>
    <mergeCell ref="G921:G922"/>
    <mergeCell ref="C921:C922"/>
    <mergeCell ref="D924:D940"/>
    <mergeCell ref="E924:E940"/>
    <mergeCell ref="F924:F940"/>
    <mergeCell ref="G924:G940"/>
    <mergeCell ref="C924:C940"/>
    <mergeCell ref="A921:A941"/>
    <mergeCell ref="B921:B941"/>
    <mergeCell ref="D921:D922"/>
    <mergeCell ref="E921:E922"/>
    <mergeCell ref="F921:F922"/>
    <mergeCell ref="H919:I919"/>
    <mergeCell ref="H910:I910"/>
    <mergeCell ref="A909:A910"/>
    <mergeCell ref="A911:A919"/>
    <mergeCell ref="B909:B910"/>
    <mergeCell ref="B911:B919"/>
    <mergeCell ref="C911:C912"/>
  </mergeCells>
  <pageMargins left="0.23622047244094488" right="0.23622047244094488" top="0.74803149606299213" bottom="0.74803149606299213" header="0.31496062992125984" footer="0.31496062992125984"/>
  <pageSetup paperSize="129" scale="80" fitToHeight="0" orientation="landscape" r:id="rId9"/>
  <headerFooter differentFirst="1">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889"/>
  <sheetViews>
    <sheetView workbookViewId="0">
      <selection activeCell="D13" sqref="D13"/>
    </sheetView>
  </sheetViews>
  <sheetFormatPr defaultRowHeight="15"/>
  <cols>
    <col min="1" max="1" width="16.5703125" style="75" customWidth="1"/>
    <col min="2" max="2" width="9.5703125" style="300" customWidth="1"/>
    <col min="3" max="3" width="18.28515625" style="75" customWidth="1"/>
    <col min="4" max="4" width="9.85546875" style="206" customWidth="1"/>
    <col min="5" max="5" width="49.42578125" style="75" customWidth="1"/>
    <col min="6" max="6" width="11.140625" style="206" customWidth="1"/>
    <col min="7" max="7" width="12.28515625" style="209" bestFit="1" customWidth="1"/>
    <col min="8" max="8" width="12.7109375" style="209" customWidth="1"/>
    <col min="9" max="9" width="9.7109375" style="209" bestFit="1" customWidth="1"/>
    <col min="10" max="10" width="10.7109375" style="209" customWidth="1"/>
    <col min="11" max="11" width="11.85546875" style="387" bestFit="1" customWidth="1"/>
    <col min="12" max="12" width="12.5703125" style="436" customWidth="1"/>
    <col min="13" max="13" width="67.85546875" style="76" customWidth="1"/>
  </cols>
  <sheetData>
    <row r="1" spans="1:13">
      <c r="A1" s="206"/>
      <c r="B1" s="338"/>
      <c r="C1" s="82"/>
      <c r="D1" s="82"/>
      <c r="E1" s="82"/>
      <c r="F1" s="82"/>
      <c r="G1" s="193"/>
      <c r="H1" s="193"/>
      <c r="I1" s="193"/>
      <c r="J1" s="193"/>
      <c r="K1" s="380"/>
      <c r="L1" s="378"/>
      <c r="M1" s="83"/>
    </row>
    <row r="2" spans="1:13">
      <c r="A2" s="278"/>
      <c r="B2" s="336"/>
      <c r="C2" s="52"/>
      <c r="D2" s="82">
        <v>1</v>
      </c>
      <c r="E2" s="82">
        <v>2</v>
      </c>
      <c r="F2" s="82">
        <v>3</v>
      </c>
      <c r="G2" s="184">
        <v>4</v>
      </c>
      <c r="H2" s="184">
        <v>5</v>
      </c>
      <c r="I2" s="184">
        <v>6</v>
      </c>
      <c r="J2" s="184">
        <v>7</v>
      </c>
      <c r="K2" s="380">
        <v>8</v>
      </c>
      <c r="L2" s="184">
        <v>9</v>
      </c>
      <c r="M2" s="81">
        <v>10</v>
      </c>
    </row>
    <row r="3" spans="1:13" ht="25.5">
      <c r="A3" s="75" t="e">
        <f>VLOOKUP(B3,#REF!,3,FALSE)</f>
        <v>#REF!</v>
      </c>
      <c r="B3" s="12">
        <v>1</v>
      </c>
      <c r="C3" s="24" t="s">
        <v>6</v>
      </c>
      <c r="D3" s="10" t="s">
        <v>5</v>
      </c>
      <c r="E3" s="23" t="s">
        <v>652</v>
      </c>
      <c r="F3" s="10" t="s">
        <v>7</v>
      </c>
      <c r="G3" s="60">
        <v>3695</v>
      </c>
      <c r="H3" s="60">
        <v>3068.9</v>
      </c>
      <c r="I3" s="8">
        <f t="shared" ref="I3:I74" si="0">IF(ISBLANK(H3),"",+H3/G3*100)</f>
        <v>83.055480378890394</v>
      </c>
      <c r="J3" s="8">
        <f t="shared" ref="J3:J74" si="1">+H3-G3</f>
        <v>-626.09999999999991</v>
      </c>
      <c r="K3" s="60">
        <v>-1.7</v>
      </c>
      <c r="L3" s="74" t="s">
        <v>26</v>
      </c>
      <c r="M3" s="13" t="s">
        <v>1295</v>
      </c>
    </row>
    <row r="4" spans="1:13" ht="25.5">
      <c r="A4" s="75" t="e">
        <f>VLOOKUP(B4,#REF!,3,FALSE)</f>
        <v>#REF!</v>
      </c>
      <c r="B4" s="12">
        <v>1</v>
      </c>
      <c r="C4" s="24" t="s">
        <v>6</v>
      </c>
      <c r="D4" s="10" t="s">
        <v>5</v>
      </c>
      <c r="E4" s="23" t="s">
        <v>652</v>
      </c>
      <c r="F4" s="10" t="s">
        <v>7</v>
      </c>
      <c r="G4" s="60"/>
      <c r="H4" s="60"/>
      <c r="I4" s="8" t="str">
        <f t="shared" si="0"/>
        <v/>
      </c>
      <c r="J4" s="8"/>
      <c r="K4" s="60">
        <v>-384.6</v>
      </c>
      <c r="L4" s="10" t="s">
        <v>55</v>
      </c>
      <c r="M4" s="13" t="s">
        <v>1296</v>
      </c>
    </row>
    <row r="5" spans="1:13" ht="25.5">
      <c r="A5" s="75" t="e">
        <f>VLOOKUP(B5,#REF!,3,FALSE)</f>
        <v>#REF!</v>
      </c>
      <c r="B5" s="12">
        <v>1</v>
      </c>
      <c r="C5" s="24" t="s">
        <v>6</v>
      </c>
      <c r="D5" s="10" t="s">
        <v>5</v>
      </c>
      <c r="E5" s="23" t="s">
        <v>652</v>
      </c>
      <c r="F5" s="10" t="s">
        <v>7</v>
      </c>
      <c r="G5" s="60"/>
      <c r="H5" s="60"/>
      <c r="I5" s="8"/>
      <c r="J5" s="8"/>
      <c r="K5" s="60">
        <v>-18.399999999999999</v>
      </c>
      <c r="L5" s="10" t="s">
        <v>49</v>
      </c>
      <c r="M5" s="13" t="s">
        <v>1297</v>
      </c>
    </row>
    <row r="6" spans="1:13" ht="25.5">
      <c r="A6" s="75" t="e">
        <f>VLOOKUP(B6,#REF!,3,FALSE)</f>
        <v>#REF!</v>
      </c>
      <c r="B6" s="12">
        <v>1</v>
      </c>
      <c r="C6" s="24" t="s">
        <v>6</v>
      </c>
      <c r="D6" s="10" t="s">
        <v>5</v>
      </c>
      <c r="E6" s="23" t="s">
        <v>652</v>
      </c>
      <c r="F6" s="10" t="s">
        <v>7</v>
      </c>
      <c r="G6" s="60"/>
      <c r="H6" s="60"/>
      <c r="I6" s="8"/>
      <c r="J6" s="8"/>
      <c r="K6" s="60">
        <v>-45.1</v>
      </c>
      <c r="L6" s="10" t="s">
        <v>154</v>
      </c>
      <c r="M6" s="13" t="s">
        <v>1298</v>
      </c>
    </row>
    <row r="7" spans="1:13" ht="25.5">
      <c r="A7" s="75" t="e">
        <f>VLOOKUP(B7,#REF!,3,FALSE)</f>
        <v>#REF!</v>
      </c>
      <c r="B7" s="12">
        <v>1</v>
      </c>
      <c r="C7" s="24" t="s">
        <v>6</v>
      </c>
      <c r="D7" s="10" t="s">
        <v>5</v>
      </c>
      <c r="E7" s="23" t="s">
        <v>652</v>
      </c>
      <c r="F7" s="10" t="s">
        <v>7</v>
      </c>
      <c r="G7" s="60"/>
      <c r="H7" s="60"/>
      <c r="I7" s="8"/>
      <c r="J7" s="8"/>
      <c r="K7" s="60">
        <v>-78.3</v>
      </c>
      <c r="L7" s="10" t="s">
        <v>154</v>
      </c>
      <c r="M7" s="13" t="s">
        <v>1301</v>
      </c>
    </row>
    <row r="8" spans="1:13" ht="25.5">
      <c r="A8" s="75" t="e">
        <f>VLOOKUP(B8,#REF!,3,FALSE)</f>
        <v>#REF!</v>
      </c>
      <c r="B8" s="12">
        <v>1</v>
      </c>
      <c r="C8" s="24" t="s">
        <v>6</v>
      </c>
      <c r="D8" s="10" t="s">
        <v>5</v>
      </c>
      <c r="E8" s="23" t="s">
        <v>652</v>
      </c>
      <c r="F8" s="10" t="s">
        <v>7</v>
      </c>
      <c r="G8" s="60"/>
      <c r="H8" s="60"/>
      <c r="I8" s="8"/>
      <c r="J8" s="8"/>
      <c r="K8" s="60">
        <v>-45.2</v>
      </c>
      <c r="L8" s="10" t="s">
        <v>121</v>
      </c>
      <c r="M8" s="13" t="s">
        <v>1302</v>
      </c>
    </row>
    <row r="9" spans="1:13" ht="25.5">
      <c r="A9" s="75" t="e">
        <f>VLOOKUP(B9,#REF!,3,FALSE)</f>
        <v>#REF!</v>
      </c>
      <c r="B9" s="12">
        <v>1</v>
      </c>
      <c r="C9" s="24" t="s">
        <v>6</v>
      </c>
      <c r="D9" s="10" t="s">
        <v>5</v>
      </c>
      <c r="E9" s="23" t="s">
        <v>652</v>
      </c>
      <c r="F9" s="10" t="s">
        <v>7</v>
      </c>
      <c r="G9" s="60"/>
      <c r="H9" s="60"/>
      <c r="I9" s="8"/>
      <c r="J9" s="8"/>
      <c r="K9" s="60">
        <v>-10.8</v>
      </c>
      <c r="L9" s="10" t="s">
        <v>8</v>
      </c>
      <c r="M9" s="13" t="s">
        <v>1299</v>
      </c>
    </row>
    <row r="10" spans="1:13" ht="38.25">
      <c r="A10" s="75" t="e">
        <f>VLOOKUP(B10,#REF!,3,FALSE)</f>
        <v>#REF!</v>
      </c>
      <c r="B10" s="12">
        <v>1</v>
      </c>
      <c r="C10" s="24" t="s">
        <v>6</v>
      </c>
      <c r="D10" s="10" t="s">
        <v>5</v>
      </c>
      <c r="E10" s="23" t="s">
        <v>652</v>
      </c>
      <c r="F10" s="10" t="s">
        <v>7</v>
      </c>
      <c r="G10" s="60"/>
      <c r="H10" s="60"/>
      <c r="I10" s="8"/>
      <c r="J10" s="8"/>
      <c r="K10" s="60">
        <v>-42</v>
      </c>
      <c r="L10" s="10" t="s">
        <v>8</v>
      </c>
      <c r="M10" s="13" t="s">
        <v>1300</v>
      </c>
    </row>
    <row r="11" spans="1:13" ht="38.25">
      <c r="A11" s="75" t="e">
        <f>VLOOKUP(B11,#REF!,3,FALSE)</f>
        <v>#REF!</v>
      </c>
      <c r="B11" s="101">
        <v>1</v>
      </c>
      <c r="C11" s="62" t="s">
        <v>6</v>
      </c>
      <c r="D11" s="84" t="s">
        <v>5</v>
      </c>
      <c r="E11" s="85" t="s">
        <v>652</v>
      </c>
      <c r="F11" s="49" t="s">
        <v>11</v>
      </c>
      <c r="G11" s="26">
        <f>SUM(G3:G10)</f>
        <v>3695</v>
      </c>
      <c r="H11" s="26">
        <f>SUM(H3:H10)</f>
        <v>3068.9</v>
      </c>
      <c r="I11" s="26">
        <f t="shared" si="0"/>
        <v>83.055480378890394</v>
      </c>
      <c r="J11" s="26">
        <f t="shared" si="1"/>
        <v>-626.09999999999991</v>
      </c>
      <c r="K11" s="26">
        <f>SUM(K3:K10)</f>
        <v>-626.1</v>
      </c>
      <c r="L11" s="185"/>
      <c r="M11" s="132"/>
    </row>
    <row r="12" spans="1:13" ht="38.25">
      <c r="A12" s="75" t="e">
        <f>VLOOKUP(B12,#REF!,3,FALSE)</f>
        <v>#REF!</v>
      </c>
      <c r="B12" s="86">
        <v>1</v>
      </c>
      <c r="C12" s="87" t="s">
        <v>6</v>
      </c>
      <c r="D12" s="88"/>
      <c r="E12" s="89"/>
      <c r="F12" s="90" t="s">
        <v>12</v>
      </c>
      <c r="G12" s="70">
        <f>+G11</f>
        <v>3695</v>
      </c>
      <c r="H12" s="70">
        <f t="shared" ref="H12:K12" si="2">+H11</f>
        <v>3068.9</v>
      </c>
      <c r="I12" s="70">
        <f t="shared" si="0"/>
        <v>83.055480378890394</v>
      </c>
      <c r="J12" s="70">
        <f t="shared" si="1"/>
        <v>-626.09999999999991</v>
      </c>
      <c r="K12" s="70">
        <f t="shared" si="2"/>
        <v>-626.1</v>
      </c>
      <c r="L12" s="186"/>
      <c r="M12" s="152"/>
    </row>
    <row r="13" spans="1:13" ht="25.5">
      <c r="A13" s="75" t="e">
        <f>VLOOKUP(B13,#REF!,3,FALSE)</f>
        <v>#REF!</v>
      </c>
      <c r="B13" s="12">
        <v>2</v>
      </c>
      <c r="C13" s="24" t="s">
        <v>15</v>
      </c>
      <c r="D13" s="10" t="s">
        <v>5</v>
      </c>
      <c r="E13" s="23" t="s">
        <v>618</v>
      </c>
      <c r="F13" s="11" t="s">
        <v>7</v>
      </c>
      <c r="G13" s="8">
        <v>17196</v>
      </c>
      <c r="H13" s="8">
        <v>16231.6</v>
      </c>
      <c r="I13" s="8">
        <f t="shared" si="0"/>
        <v>94.391719004419642</v>
      </c>
      <c r="J13" s="8">
        <f t="shared" si="1"/>
        <v>-964.39999999999964</v>
      </c>
      <c r="K13" s="8">
        <v>799.4</v>
      </c>
      <c r="L13" s="15" t="s">
        <v>26</v>
      </c>
      <c r="M13" s="13" t="s">
        <v>617</v>
      </c>
    </row>
    <row r="14" spans="1:13" ht="25.5">
      <c r="A14" s="75" t="e">
        <f>VLOOKUP(B14,#REF!,3,FALSE)</f>
        <v>#REF!</v>
      </c>
      <c r="B14" s="12">
        <v>2</v>
      </c>
      <c r="C14" s="24" t="s">
        <v>15</v>
      </c>
      <c r="D14" s="10" t="s">
        <v>5</v>
      </c>
      <c r="E14" s="23" t="s">
        <v>618</v>
      </c>
      <c r="F14" s="11" t="s">
        <v>7</v>
      </c>
      <c r="G14" s="16"/>
      <c r="H14" s="16"/>
      <c r="I14" s="8" t="str">
        <f t="shared" si="0"/>
        <v/>
      </c>
      <c r="J14" s="8">
        <f t="shared" si="1"/>
        <v>0</v>
      </c>
      <c r="K14" s="8">
        <v>-1763.7999999999997</v>
      </c>
      <c r="L14" s="15" t="s">
        <v>49</v>
      </c>
      <c r="M14" s="13" t="s">
        <v>616</v>
      </c>
    </row>
    <row r="15" spans="1:13" ht="25.5">
      <c r="A15" s="75" t="e">
        <f>VLOOKUP(B15,#REF!,3,FALSE)</f>
        <v>#REF!</v>
      </c>
      <c r="B15" s="12">
        <v>2</v>
      </c>
      <c r="C15" s="24" t="s">
        <v>15</v>
      </c>
      <c r="D15" s="10" t="s">
        <v>5</v>
      </c>
      <c r="E15" s="23" t="s">
        <v>618</v>
      </c>
      <c r="F15" s="11" t="s">
        <v>10</v>
      </c>
      <c r="G15" s="8">
        <v>24.9</v>
      </c>
      <c r="H15" s="8">
        <v>13.8</v>
      </c>
      <c r="I15" s="8">
        <f t="shared" si="0"/>
        <v>55.421686746987952</v>
      </c>
      <c r="J15" s="8">
        <f t="shared" si="1"/>
        <v>-11.099999999999998</v>
      </c>
      <c r="K15" s="8">
        <v>-11.1</v>
      </c>
      <c r="L15" s="15" t="s">
        <v>49</v>
      </c>
      <c r="M15" s="13" t="s">
        <v>616</v>
      </c>
    </row>
    <row r="16" spans="1:13" ht="25.5">
      <c r="A16" s="75" t="e">
        <f>VLOOKUP(B16,#REF!,3,FALSE)</f>
        <v>#REF!</v>
      </c>
      <c r="B16" s="101">
        <v>2</v>
      </c>
      <c r="C16" s="62" t="s">
        <v>15</v>
      </c>
      <c r="D16" s="84" t="s">
        <v>5</v>
      </c>
      <c r="E16" s="85" t="s">
        <v>618</v>
      </c>
      <c r="F16" s="49" t="s">
        <v>11</v>
      </c>
      <c r="G16" s="26">
        <f>SUM(G13:G15)</f>
        <v>17220.900000000001</v>
      </c>
      <c r="H16" s="26">
        <f>SUM(H13:H15)</f>
        <v>16245.4</v>
      </c>
      <c r="I16" s="26">
        <f t="shared" si="0"/>
        <v>94.335371554332227</v>
      </c>
      <c r="J16" s="26">
        <f t="shared" si="1"/>
        <v>-975.50000000000182</v>
      </c>
      <c r="K16" s="26">
        <f>SUM(K13:K15)</f>
        <v>-975.49999999999977</v>
      </c>
      <c r="L16" s="185"/>
      <c r="M16" s="51"/>
    </row>
    <row r="17" spans="1:13" ht="25.5">
      <c r="A17" s="75" t="e">
        <f>VLOOKUP(B17,#REF!,3,FALSE)</f>
        <v>#REF!</v>
      </c>
      <c r="B17" s="86">
        <v>2</v>
      </c>
      <c r="C17" s="87" t="s">
        <v>15</v>
      </c>
      <c r="D17" s="88"/>
      <c r="E17" s="89"/>
      <c r="F17" s="90" t="s">
        <v>12</v>
      </c>
      <c r="G17" s="70">
        <f>+G16</f>
        <v>17220.900000000001</v>
      </c>
      <c r="H17" s="70">
        <f>+H16</f>
        <v>16245.4</v>
      </c>
      <c r="I17" s="70">
        <f>IF(ISBLANK(H17),"",+H17/G17*100)</f>
        <v>94.335371554332227</v>
      </c>
      <c r="J17" s="70">
        <f>+H17-G17</f>
        <v>-975.50000000000182</v>
      </c>
      <c r="K17" s="70">
        <f>+K16</f>
        <v>-975.49999999999977</v>
      </c>
      <c r="L17" s="186"/>
      <c r="M17" s="339"/>
    </row>
    <row r="18" spans="1:13" ht="38.25">
      <c r="A18" s="75" t="e">
        <f>VLOOKUP(B18,#REF!,3,FALSE)</f>
        <v>#REF!</v>
      </c>
      <c r="B18" s="12">
        <v>3</v>
      </c>
      <c r="C18" s="44" t="s">
        <v>256</v>
      </c>
      <c r="D18" s="10" t="s">
        <v>5</v>
      </c>
      <c r="E18" s="14" t="s">
        <v>257</v>
      </c>
      <c r="F18" s="11" t="s">
        <v>7</v>
      </c>
      <c r="G18" s="20">
        <v>1058.5999999999999</v>
      </c>
      <c r="H18" s="20">
        <v>721.5</v>
      </c>
      <c r="I18" s="20">
        <f t="shared" si="0"/>
        <v>68.15605516720197</v>
      </c>
      <c r="J18" s="8">
        <f t="shared" si="1"/>
        <v>-337.09999999999991</v>
      </c>
      <c r="K18" s="178">
        <v>-0.2</v>
      </c>
      <c r="L18" s="10" t="s">
        <v>26</v>
      </c>
      <c r="M18" s="13" t="s">
        <v>544</v>
      </c>
    </row>
    <row r="19" spans="1:13" ht="38.25">
      <c r="A19" s="75" t="e">
        <f>VLOOKUP(B19,#REF!,3,FALSE)</f>
        <v>#REF!</v>
      </c>
      <c r="B19" s="12">
        <v>3</v>
      </c>
      <c r="C19" s="44" t="s">
        <v>256</v>
      </c>
      <c r="D19" s="10" t="s">
        <v>5</v>
      </c>
      <c r="E19" s="14" t="s">
        <v>257</v>
      </c>
      <c r="F19" s="11" t="s">
        <v>7</v>
      </c>
      <c r="G19" s="20"/>
      <c r="H19" s="20"/>
      <c r="I19" s="20" t="str">
        <f t="shared" si="0"/>
        <v/>
      </c>
      <c r="J19" s="8"/>
      <c r="K19" s="178">
        <v>-226.5</v>
      </c>
      <c r="L19" s="10" t="s">
        <v>49</v>
      </c>
      <c r="M19" s="13" t="s">
        <v>543</v>
      </c>
    </row>
    <row r="20" spans="1:13" ht="38.25">
      <c r="A20" s="75" t="e">
        <f>VLOOKUP(B20,#REF!,3,FALSE)</f>
        <v>#REF!</v>
      </c>
      <c r="B20" s="12">
        <v>3</v>
      </c>
      <c r="C20" s="44" t="s">
        <v>256</v>
      </c>
      <c r="D20" s="10" t="s">
        <v>5</v>
      </c>
      <c r="E20" s="14" t="s">
        <v>257</v>
      </c>
      <c r="F20" s="11" t="s">
        <v>7</v>
      </c>
      <c r="G20" s="20"/>
      <c r="H20" s="20"/>
      <c r="I20" s="20" t="str">
        <f t="shared" si="0"/>
        <v/>
      </c>
      <c r="J20" s="8"/>
      <c r="K20" s="178">
        <v>-32.799999999999997</v>
      </c>
      <c r="L20" s="10" t="s">
        <v>154</v>
      </c>
      <c r="M20" s="13" t="s">
        <v>542</v>
      </c>
    </row>
    <row r="21" spans="1:13" ht="51">
      <c r="A21" s="75" t="e">
        <f>VLOOKUP(B21,#REF!,3,FALSE)</f>
        <v>#REF!</v>
      </c>
      <c r="B21" s="12">
        <v>3</v>
      </c>
      <c r="C21" s="44" t="s">
        <v>256</v>
      </c>
      <c r="D21" s="11" t="s">
        <v>5</v>
      </c>
      <c r="E21" s="14" t="s">
        <v>257</v>
      </c>
      <c r="F21" s="11" t="s">
        <v>7</v>
      </c>
      <c r="G21" s="20"/>
      <c r="H21" s="20"/>
      <c r="I21" s="20" t="str">
        <f t="shared" si="0"/>
        <v/>
      </c>
      <c r="J21" s="8"/>
      <c r="K21" s="178">
        <v>-77.599999999999994</v>
      </c>
      <c r="L21" s="10" t="s">
        <v>49</v>
      </c>
      <c r="M21" s="13" t="s">
        <v>541</v>
      </c>
    </row>
    <row r="22" spans="1:13" ht="38.25">
      <c r="A22" s="75" t="e">
        <f>VLOOKUP(B22,#REF!,3,FALSE)</f>
        <v>#REF!</v>
      </c>
      <c r="B22" s="101">
        <v>3</v>
      </c>
      <c r="C22" s="62" t="s">
        <v>256</v>
      </c>
      <c r="D22" s="84" t="s">
        <v>5</v>
      </c>
      <c r="E22" s="85" t="s">
        <v>257</v>
      </c>
      <c r="F22" s="49" t="s">
        <v>11</v>
      </c>
      <c r="G22" s="26">
        <f>SUM(G18:G21)</f>
        <v>1058.5999999999999</v>
      </c>
      <c r="H22" s="26">
        <f>SUM(H18:H21)</f>
        <v>721.5</v>
      </c>
      <c r="I22" s="26">
        <f t="shared" si="0"/>
        <v>68.15605516720197</v>
      </c>
      <c r="J22" s="26">
        <f t="shared" si="1"/>
        <v>-337.09999999999991</v>
      </c>
      <c r="K22" s="26">
        <f>SUM(K18:K21)</f>
        <v>-337.1</v>
      </c>
      <c r="L22" s="185"/>
      <c r="M22" s="51"/>
    </row>
    <row r="23" spans="1:13" ht="38.25">
      <c r="A23" s="75" t="e">
        <f>VLOOKUP(B23,#REF!,3,FALSE)</f>
        <v>#REF!</v>
      </c>
      <c r="B23" s="12">
        <v>3</v>
      </c>
      <c r="C23" s="47" t="s">
        <v>256</v>
      </c>
      <c r="D23" s="11" t="s">
        <v>14</v>
      </c>
      <c r="E23" s="14" t="s">
        <v>258</v>
      </c>
      <c r="F23" s="11" t="s">
        <v>7</v>
      </c>
      <c r="G23" s="8">
        <v>2927</v>
      </c>
      <c r="H23" s="8">
        <v>2926.9</v>
      </c>
      <c r="I23" s="8">
        <f t="shared" si="0"/>
        <v>99.99658353262727</v>
      </c>
      <c r="J23" s="8">
        <f t="shared" si="1"/>
        <v>-9.9999999999909051E-2</v>
      </c>
      <c r="K23" s="178">
        <v>-0.1</v>
      </c>
      <c r="L23" s="324" t="s">
        <v>8</v>
      </c>
      <c r="M23" s="325" t="s">
        <v>545</v>
      </c>
    </row>
    <row r="24" spans="1:13" ht="38.25">
      <c r="A24" s="75" t="e">
        <f>VLOOKUP(B24,#REF!,3,FALSE)</f>
        <v>#REF!</v>
      </c>
      <c r="B24" s="101">
        <v>3</v>
      </c>
      <c r="C24" s="62" t="s">
        <v>256</v>
      </c>
      <c r="D24" s="84" t="s">
        <v>14</v>
      </c>
      <c r="E24" s="85" t="s">
        <v>258</v>
      </c>
      <c r="F24" s="49" t="s">
        <v>11</v>
      </c>
      <c r="G24" s="26">
        <f>SUM(G23:G23)</f>
        <v>2927</v>
      </c>
      <c r="H24" s="26">
        <f>SUM(H23:H23)</f>
        <v>2926.9</v>
      </c>
      <c r="I24" s="26">
        <f t="shared" si="0"/>
        <v>99.99658353262727</v>
      </c>
      <c r="J24" s="26">
        <f t="shared" si="1"/>
        <v>-9.9999999999909051E-2</v>
      </c>
      <c r="K24" s="26">
        <f>SUM(K23:K23)</f>
        <v>-0.1</v>
      </c>
      <c r="L24" s="185"/>
      <c r="M24" s="51"/>
    </row>
    <row r="25" spans="1:13" ht="38.25">
      <c r="A25" s="75" t="e">
        <f>VLOOKUP(B25,#REF!,3,FALSE)</f>
        <v>#REF!</v>
      </c>
      <c r="B25" s="86">
        <v>3</v>
      </c>
      <c r="C25" s="87" t="s">
        <v>256</v>
      </c>
      <c r="D25" s="106"/>
      <c r="E25" s="161"/>
      <c r="F25" s="90" t="s">
        <v>12</v>
      </c>
      <c r="G25" s="70">
        <f>+G24+G22</f>
        <v>3985.6</v>
      </c>
      <c r="H25" s="70">
        <f>+H24+H22</f>
        <v>3648.4</v>
      </c>
      <c r="I25" s="70">
        <f t="shared" si="0"/>
        <v>91.539542352468899</v>
      </c>
      <c r="J25" s="70">
        <f t="shared" si="1"/>
        <v>-337.19999999999982</v>
      </c>
      <c r="K25" s="70">
        <f>+K24+K22</f>
        <v>-337.20000000000005</v>
      </c>
      <c r="L25" s="186"/>
      <c r="M25" s="152"/>
    </row>
    <row r="26" spans="1:13" ht="38.25">
      <c r="A26" s="75" t="e">
        <f>VLOOKUP(B26,#REF!,3,FALSE)</f>
        <v>#REF!</v>
      </c>
      <c r="B26" s="12">
        <v>4</v>
      </c>
      <c r="C26" s="47" t="s">
        <v>254</v>
      </c>
      <c r="D26" s="10" t="s">
        <v>5</v>
      </c>
      <c r="E26" s="96" t="s">
        <v>255</v>
      </c>
      <c r="F26" s="11" t="s">
        <v>7</v>
      </c>
      <c r="G26" s="20">
        <v>674.5</v>
      </c>
      <c r="H26" s="20">
        <v>546.4</v>
      </c>
      <c r="I26" s="20">
        <f t="shared" si="0"/>
        <v>81.008154188287619</v>
      </c>
      <c r="J26" s="8">
        <f t="shared" si="1"/>
        <v>-128.10000000000002</v>
      </c>
      <c r="K26" s="236">
        <v>-112.5</v>
      </c>
      <c r="L26" s="228" t="s">
        <v>55</v>
      </c>
      <c r="M26" s="234" t="s">
        <v>423</v>
      </c>
    </row>
    <row r="27" spans="1:13" ht="38.25">
      <c r="A27" s="75" t="e">
        <f>VLOOKUP(B27,#REF!,3,FALSE)</f>
        <v>#REF!</v>
      </c>
      <c r="B27" s="12">
        <v>4</v>
      </c>
      <c r="C27" s="47" t="s">
        <v>254</v>
      </c>
      <c r="D27" s="10" t="s">
        <v>5</v>
      </c>
      <c r="E27" s="96" t="s">
        <v>255</v>
      </c>
      <c r="F27" s="11" t="s">
        <v>7</v>
      </c>
      <c r="G27" s="20"/>
      <c r="H27" s="20"/>
      <c r="I27" s="20" t="str">
        <f t="shared" si="0"/>
        <v/>
      </c>
      <c r="J27" s="8">
        <f t="shared" si="1"/>
        <v>0</v>
      </c>
      <c r="K27" s="236">
        <v>-1.2</v>
      </c>
      <c r="L27" s="228" t="s">
        <v>55</v>
      </c>
      <c r="M27" s="289" t="s">
        <v>424</v>
      </c>
    </row>
    <row r="28" spans="1:13" ht="38.25">
      <c r="A28" s="75" t="e">
        <f>VLOOKUP(B28,#REF!,3,FALSE)</f>
        <v>#REF!</v>
      </c>
      <c r="B28" s="12">
        <v>4</v>
      </c>
      <c r="C28" s="47" t="s">
        <v>254</v>
      </c>
      <c r="D28" s="10" t="s">
        <v>5</v>
      </c>
      <c r="E28" s="96" t="s">
        <v>255</v>
      </c>
      <c r="F28" s="11" t="s">
        <v>7</v>
      </c>
      <c r="G28" s="20"/>
      <c r="H28" s="20"/>
      <c r="I28" s="20"/>
      <c r="J28" s="8">
        <f t="shared" si="1"/>
        <v>0</v>
      </c>
      <c r="K28" s="236">
        <v>-0.5</v>
      </c>
      <c r="L28" s="228" t="s">
        <v>8</v>
      </c>
      <c r="M28" s="289" t="s">
        <v>425</v>
      </c>
    </row>
    <row r="29" spans="1:13" ht="38.25">
      <c r="A29" s="75" t="e">
        <f>VLOOKUP(B29,#REF!,3,FALSE)</f>
        <v>#REF!</v>
      </c>
      <c r="B29" s="12">
        <v>4</v>
      </c>
      <c r="C29" s="47" t="s">
        <v>254</v>
      </c>
      <c r="D29" s="10" t="s">
        <v>5</v>
      </c>
      <c r="E29" s="96" t="s">
        <v>255</v>
      </c>
      <c r="F29" s="11" t="s">
        <v>7</v>
      </c>
      <c r="G29" s="20"/>
      <c r="H29" s="20"/>
      <c r="I29" s="20" t="str">
        <f t="shared" si="0"/>
        <v/>
      </c>
      <c r="J29" s="8">
        <f t="shared" si="1"/>
        <v>0</v>
      </c>
      <c r="K29" s="236">
        <v>-13.9</v>
      </c>
      <c r="L29" s="228" t="s">
        <v>9</v>
      </c>
      <c r="M29" s="289" t="s">
        <v>323</v>
      </c>
    </row>
    <row r="30" spans="1:13" ht="38.25">
      <c r="A30" s="75" t="e">
        <f>VLOOKUP(B30,#REF!,3,FALSE)</f>
        <v>#REF!</v>
      </c>
      <c r="B30" s="101">
        <v>4</v>
      </c>
      <c r="C30" s="62" t="s">
        <v>254</v>
      </c>
      <c r="D30" s="84" t="s">
        <v>5</v>
      </c>
      <c r="E30" s="85" t="s">
        <v>255</v>
      </c>
      <c r="F30" s="49" t="s">
        <v>11</v>
      </c>
      <c r="G30" s="26">
        <f>SUM(G26:G29)</f>
        <v>674.5</v>
      </c>
      <c r="H30" s="26">
        <f>SUM(H26:H29)</f>
        <v>546.4</v>
      </c>
      <c r="I30" s="26">
        <f t="shared" si="0"/>
        <v>81.008154188287619</v>
      </c>
      <c r="J30" s="26">
        <f t="shared" si="1"/>
        <v>-128.10000000000002</v>
      </c>
      <c r="K30" s="26">
        <f>SUM(K26:K29)</f>
        <v>-128.1</v>
      </c>
      <c r="L30" s="185"/>
      <c r="M30" s="295"/>
    </row>
    <row r="31" spans="1:13" ht="38.25">
      <c r="A31" s="75" t="e">
        <f>VLOOKUP(B31,#REF!,3,FALSE)</f>
        <v>#REF!</v>
      </c>
      <c r="B31" s="86">
        <v>4</v>
      </c>
      <c r="C31" s="87" t="s">
        <v>254</v>
      </c>
      <c r="D31" s="88"/>
      <c r="E31" s="80"/>
      <c r="F31" s="90" t="s">
        <v>12</v>
      </c>
      <c r="G31" s="70">
        <f>+G30</f>
        <v>674.5</v>
      </c>
      <c r="H31" s="70">
        <f t="shared" ref="H31" si="3">+H30</f>
        <v>546.4</v>
      </c>
      <c r="I31" s="70">
        <f t="shared" si="0"/>
        <v>81.008154188287619</v>
      </c>
      <c r="J31" s="70">
        <f t="shared" si="1"/>
        <v>-128.10000000000002</v>
      </c>
      <c r="K31" s="70">
        <f>+K30</f>
        <v>-128.1</v>
      </c>
      <c r="L31" s="186"/>
      <c r="M31" s="340"/>
    </row>
    <row r="32" spans="1:13" ht="38.25">
      <c r="A32" s="75" t="e">
        <f>VLOOKUP(B32,#REF!,3,FALSE)</f>
        <v>#REF!</v>
      </c>
      <c r="B32" s="12">
        <v>6</v>
      </c>
      <c r="C32" s="13" t="s">
        <v>253</v>
      </c>
      <c r="D32" s="10" t="s">
        <v>5</v>
      </c>
      <c r="E32" s="14" t="s">
        <v>552</v>
      </c>
      <c r="F32" s="11" t="s">
        <v>7</v>
      </c>
      <c r="G32" s="20">
        <v>3728.7</v>
      </c>
      <c r="H32" s="20">
        <v>2829.4</v>
      </c>
      <c r="I32" s="20">
        <f t="shared" si="0"/>
        <v>75.881674578271259</v>
      </c>
      <c r="J32" s="8">
        <f t="shared" si="1"/>
        <v>-899.29999999999973</v>
      </c>
      <c r="K32" s="55">
        <v>-698.9</v>
      </c>
      <c r="L32" s="52" t="s">
        <v>26</v>
      </c>
      <c r="M32" s="13" t="s">
        <v>553</v>
      </c>
    </row>
    <row r="33" spans="1:13" ht="38.25">
      <c r="A33" s="75" t="e">
        <f>VLOOKUP(B33,#REF!,3,FALSE)</f>
        <v>#REF!</v>
      </c>
      <c r="B33" s="12">
        <v>6</v>
      </c>
      <c r="C33" s="13" t="s">
        <v>253</v>
      </c>
      <c r="D33" s="10" t="s">
        <v>5</v>
      </c>
      <c r="E33" s="14" t="s">
        <v>552</v>
      </c>
      <c r="F33" s="11" t="s">
        <v>7</v>
      </c>
      <c r="G33" s="20"/>
      <c r="H33" s="20"/>
      <c r="I33" s="20"/>
      <c r="J33" s="8"/>
      <c r="K33" s="55">
        <v>-21.1</v>
      </c>
      <c r="L33" s="52" t="s">
        <v>17</v>
      </c>
      <c r="M33" s="13" t="s">
        <v>554</v>
      </c>
    </row>
    <row r="34" spans="1:13" ht="25.5">
      <c r="A34" s="75" t="e">
        <f>VLOOKUP(B34,#REF!,3,FALSE)</f>
        <v>#REF!</v>
      </c>
      <c r="B34" s="12">
        <v>6</v>
      </c>
      <c r="C34" s="13" t="s">
        <v>253</v>
      </c>
      <c r="D34" s="10" t="s">
        <v>5</v>
      </c>
      <c r="E34" s="14" t="s">
        <v>552</v>
      </c>
      <c r="F34" s="11" t="s">
        <v>7</v>
      </c>
      <c r="G34" s="20"/>
      <c r="H34" s="20"/>
      <c r="I34" s="20"/>
      <c r="J34" s="8"/>
      <c r="K34" s="55">
        <v>-101.4</v>
      </c>
      <c r="L34" s="52" t="s">
        <v>9</v>
      </c>
      <c r="M34" s="13" t="s">
        <v>447</v>
      </c>
    </row>
    <row r="35" spans="1:13" ht="25.5">
      <c r="A35" s="75" t="e">
        <f>VLOOKUP(B35,#REF!,3,FALSE)</f>
        <v>#REF!</v>
      </c>
      <c r="B35" s="12">
        <v>6</v>
      </c>
      <c r="C35" s="13" t="s">
        <v>253</v>
      </c>
      <c r="D35" s="10" t="s">
        <v>5</v>
      </c>
      <c r="E35" s="14" t="s">
        <v>552</v>
      </c>
      <c r="F35" s="11" t="s">
        <v>7</v>
      </c>
      <c r="G35" s="20"/>
      <c r="H35" s="20"/>
      <c r="I35" s="20"/>
      <c r="J35" s="8"/>
      <c r="K35" s="55">
        <v>-77.900000000000006</v>
      </c>
      <c r="L35" s="52" t="s">
        <v>121</v>
      </c>
      <c r="M35" s="13" t="s">
        <v>555</v>
      </c>
    </row>
    <row r="36" spans="1:13" ht="38.25">
      <c r="A36" s="75" t="e">
        <f>VLOOKUP(B36,#REF!,3,FALSE)</f>
        <v>#REF!</v>
      </c>
      <c r="B36" s="12">
        <v>6</v>
      </c>
      <c r="C36" s="13" t="s">
        <v>253</v>
      </c>
      <c r="D36" s="10" t="s">
        <v>5</v>
      </c>
      <c r="E36" s="14" t="s">
        <v>552</v>
      </c>
      <c r="F36" s="11" t="s">
        <v>24</v>
      </c>
      <c r="G36" s="20">
        <v>120.5</v>
      </c>
      <c r="H36" s="20">
        <v>76.3</v>
      </c>
      <c r="I36" s="20">
        <f t="shared" si="0"/>
        <v>63.319502074688792</v>
      </c>
      <c r="J36" s="8">
        <f t="shared" si="1"/>
        <v>-44.2</v>
      </c>
      <c r="K36" s="71">
        <v>-28.6</v>
      </c>
      <c r="L36" s="52" t="s">
        <v>26</v>
      </c>
      <c r="M36" s="13" t="s">
        <v>553</v>
      </c>
    </row>
    <row r="37" spans="1:13" ht="25.5">
      <c r="A37" s="75" t="e">
        <f>VLOOKUP(B37,#REF!,3,FALSE)</f>
        <v>#REF!</v>
      </c>
      <c r="B37" s="12">
        <v>6</v>
      </c>
      <c r="C37" s="13" t="s">
        <v>253</v>
      </c>
      <c r="D37" s="10" t="s">
        <v>5</v>
      </c>
      <c r="E37" s="14" t="s">
        <v>552</v>
      </c>
      <c r="F37" s="11" t="s">
        <v>24</v>
      </c>
      <c r="G37" s="20"/>
      <c r="H37" s="20"/>
      <c r="I37" s="20" t="str">
        <f t="shared" si="0"/>
        <v/>
      </c>
      <c r="J37" s="8"/>
      <c r="K37" s="55">
        <v>-10.4</v>
      </c>
      <c r="L37" s="52" t="s">
        <v>9</v>
      </c>
      <c r="M37" s="13" t="s">
        <v>447</v>
      </c>
    </row>
    <row r="38" spans="1:13" ht="25.5">
      <c r="A38" s="75" t="e">
        <f>VLOOKUP(B38,#REF!,3,FALSE)</f>
        <v>#REF!</v>
      </c>
      <c r="B38" s="12">
        <v>6</v>
      </c>
      <c r="C38" s="13" t="s">
        <v>253</v>
      </c>
      <c r="D38" s="10" t="s">
        <v>5</v>
      </c>
      <c r="E38" s="14" t="s">
        <v>552</v>
      </c>
      <c r="F38" s="11" t="s">
        <v>24</v>
      </c>
      <c r="G38" s="20"/>
      <c r="H38" s="20"/>
      <c r="I38" s="20" t="str">
        <f t="shared" si="0"/>
        <v/>
      </c>
      <c r="J38" s="8"/>
      <c r="K38" s="71">
        <v>-5.2</v>
      </c>
      <c r="L38" s="52" t="s">
        <v>121</v>
      </c>
      <c r="M38" s="13" t="s">
        <v>556</v>
      </c>
    </row>
    <row r="39" spans="1:13" ht="38.25">
      <c r="A39" s="75" t="e">
        <f>VLOOKUP(B39,#REF!,3,FALSE)</f>
        <v>#REF!</v>
      </c>
      <c r="B39" s="12">
        <v>6</v>
      </c>
      <c r="C39" s="13" t="s">
        <v>253</v>
      </c>
      <c r="D39" s="10" t="s">
        <v>5</v>
      </c>
      <c r="E39" s="14" t="s">
        <v>552</v>
      </c>
      <c r="F39" s="11" t="s">
        <v>25</v>
      </c>
      <c r="G39" s="28">
        <v>679.5</v>
      </c>
      <c r="H39" s="28">
        <v>428</v>
      </c>
      <c r="I39" s="20">
        <f t="shared" si="0"/>
        <v>62.987490802060343</v>
      </c>
      <c r="J39" s="8">
        <f t="shared" si="1"/>
        <v>-251.5</v>
      </c>
      <c r="K39" s="71">
        <v>-164.2</v>
      </c>
      <c r="L39" s="52" t="s">
        <v>26</v>
      </c>
      <c r="M39" s="13" t="s">
        <v>553</v>
      </c>
    </row>
    <row r="40" spans="1:13" ht="25.5">
      <c r="A40" s="75" t="e">
        <f>VLOOKUP(B40,#REF!,3,FALSE)</f>
        <v>#REF!</v>
      </c>
      <c r="B40" s="12">
        <v>6</v>
      </c>
      <c r="C40" s="13" t="s">
        <v>253</v>
      </c>
      <c r="D40" s="10" t="s">
        <v>5</v>
      </c>
      <c r="E40" s="14" t="s">
        <v>552</v>
      </c>
      <c r="F40" s="11" t="s">
        <v>25</v>
      </c>
      <c r="G40" s="28"/>
      <c r="H40" s="28"/>
      <c r="I40" s="20"/>
      <c r="J40" s="8"/>
      <c r="K40" s="71">
        <v>-58.9</v>
      </c>
      <c r="L40" s="52" t="s">
        <v>9</v>
      </c>
      <c r="M40" s="13" t="s">
        <v>447</v>
      </c>
    </row>
    <row r="41" spans="1:13" ht="25.5">
      <c r="A41" s="75" t="e">
        <f>VLOOKUP(B41,#REF!,3,FALSE)</f>
        <v>#REF!</v>
      </c>
      <c r="B41" s="12">
        <v>6</v>
      </c>
      <c r="C41" s="13" t="s">
        <v>253</v>
      </c>
      <c r="D41" s="10" t="s">
        <v>5</v>
      </c>
      <c r="E41" s="14" t="s">
        <v>552</v>
      </c>
      <c r="F41" s="11" t="s">
        <v>25</v>
      </c>
      <c r="G41" s="28"/>
      <c r="H41" s="28"/>
      <c r="I41" s="20" t="str">
        <f t="shared" si="0"/>
        <v/>
      </c>
      <c r="J41" s="8"/>
      <c r="K41" s="71">
        <v>-28.4</v>
      </c>
      <c r="L41" s="52" t="s">
        <v>121</v>
      </c>
      <c r="M41" s="13" t="s">
        <v>556</v>
      </c>
    </row>
    <row r="42" spans="1:13" ht="25.5">
      <c r="A42" s="75" t="e">
        <f>VLOOKUP(B42,#REF!,3,FALSE)</f>
        <v>#REF!</v>
      </c>
      <c r="B42" s="101">
        <v>6</v>
      </c>
      <c r="C42" s="62" t="s">
        <v>253</v>
      </c>
      <c r="D42" s="84" t="s">
        <v>5</v>
      </c>
      <c r="E42" s="85" t="s">
        <v>552</v>
      </c>
      <c r="F42" s="49" t="s">
        <v>11</v>
      </c>
      <c r="G42" s="26">
        <f>SUM(G32:G41)</f>
        <v>4528.7</v>
      </c>
      <c r="H42" s="26">
        <f>SUM(H32:H39)</f>
        <v>3333.7000000000003</v>
      </c>
      <c r="I42" s="26">
        <f t="shared" si="0"/>
        <v>73.612736546911933</v>
      </c>
      <c r="J42" s="26">
        <f t="shared" si="1"/>
        <v>-1194.9999999999995</v>
      </c>
      <c r="K42" s="26">
        <f>SUM(K32:K41)</f>
        <v>-1195.0000000000002</v>
      </c>
      <c r="L42" s="187"/>
      <c r="M42" s="341"/>
    </row>
    <row r="43" spans="1:13" ht="25.5">
      <c r="A43" s="75" t="e">
        <f>VLOOKUP(B43,#REF!,3,FALSE)</f>
        <v>#REF!</v>
      </c>
      <c r="B43" s="86">
        <v>6</v>
      </c>
      <c r="C43" s="87" t="s">
        <v>253</v>
      </c>
      <c r="D43" s="88"/>
      <c r="E43" s="80"/>
      <c r="F43" s="90" t="s">
        <v>12</v>
      </c>
      <c r="G43" s="70">
        <f>+G42</f>
        <v>4528.7</v>
      </c>
      <c r="H43" s="70">
        <f t="shared" ref="H43" si="4">+H42</f>
        <v>3333.7000000000003</v>
      </c>
      <c r="I43" s="70">
        <f t="shared" si="0"/>
        <v>73.612736546911933</v>
      </c>
      <c r="J43" s="70">
        <f t="shared" si="1"/>
        <v>-1194.9999999999995</v>
      </c>
      <c r="K43" s="70">
        <f>+K42</f>
        <v>-1195.0000000000002</v>
      </c>
      <c r="L43" s="186"/>
      <c r="M43" s="342"/>
    </row>
    <row r="44" spans="1:13" ht="25.5">
      <c r="A44" s="75" t="e">
        <f>VLOOKUP(B44,#REF!,3,FALSE)</f>
        <v>#REF!</v>
      </c>
      <c r="B44" s="22">
        <v>1576</v>
      </c>
      <c r="C44" s="24" t="s">
        <v>20</v>
      </c>
      <c r="D44" s="10" t="s">
        <v>395</v>
      </c>
      <c r="E44" s="23" t="s">
        <v>22</v>
      </c>
      <c r="F44" s="11" t="s">
        <v>7</v>
      </c>
      <c r="G44" s="8">
        <v>172</v>
      </c>
      <c r="H44" s="8">
        <v>155.5</v>
      </c>
      <c r="I44" s="8">
        <f t="shared" si="0"/>
        <v>90.406976744186053</v>
      </c>
      <c r="J44" s="8">
        <f t="shared" si="1"/>
        <v>-16.5</v>
      </c>
      <c r="K44" s="8">
        <v>-16.5</v>
      </c>
      <c r="L44" s="10" t="s">
        <v>9</v>
      </c>
      <c r="M44" s="47" t="s">
        <v>399</v>
      </c>
    </row>
    <row r="45" spans="1:13" ht="25.5">
      <c r="A45" s="75" t="e">
        <f>VLOOKUP(B45,#REF!,3,FALSE)</f>
        <v>#REF!</v>
      </c>
      <c r="B45" s="101">
        <v>1576</v>
      </c>
      <c r="C45" s="62" t="s">
        <v>20</v>
      </c>
      <c r="D45" s="84" t="s">
        <v>395</v>
      </c>
      <c r="E45" s="85" t="s">
        <v>22</v>
      </c>
      <c r="F45" s="49" t="s">
        <v>11</v>
      </c>
      <c r="G45" s="26">
        <f>SUM(G44)</f>
        <v>172</v>
      </c>
      <c r="H45" s="26">
        <f>SUM(H44)</f>
        <v>155.5</v>
      </c>
      <c r="I45" s="26">
        <f t="shared" si="0"/>
        <v>90.406976744186053</v>
      </c>
      <c r="J45" s="26">
        <f t="shared" si="1"/>
        <v>-16.5</v>
      </c>
      <c r="K45" s="26">
        <f>SUM(K44)</f>
        <v>-16.5</v>
      </c>
      <c r="L45" s="185"/>
      <c r="M45" s="51"/>
    </row>
    <row r="46" spans="1:13" ht="25.5">
      <c r="A46" s="75" t="e">
        <f>VLOOKUP(B46,#REF!,3,FALSE)</f>
        <v>#REF!</v>
      </c>
      <c r="B46" s="22">
        <v>1576</v>
      </c>
      <c r="C46" s="24" t="s">
        <v>20</v>
      </c>
      <c r="D46" s="10" t="s">
        <v>419</v>
      </c>
      <c r="E46" s="23" t="s">
        <v>292</v>
      </c>
      <c r="F46" s="11" t="s">
        <v>7</v>
      </c>
      <c r="G46" s="8">
        <v>48.7</v>
      </c>
      <c r="H46" s="8">
        <v>19.3</v>
      </c>
      <c r="I46" s="8">
        <f t="shared" si="0"/>
        <v>39.630390143737166</v>
      </c>
      <c r="J46" s="8">
        <f t="shared" si="1"/>
        <v>-29.400000000000002</v>
      </c>
      <c r="K46" s="8">
        <v>-29.4</v>
      </c>
      <c r="L46" s="10" t="s">
        <v>9</v>
      </c>
      <c r="M46" s="47" t="s">
        <v>399</v>
      </c>
    </row>
    <row r="47" spans="1:13" ht="25.5">
      <c r="A47" s="75" t="e">
        <f>VLOOKUP(B47,#REF!,3,FALSE)</f>
        <v>#REF!</v>
      </c>
      <c r="B47" s="101">
        <v>1576</v>
      </c>
      <c r="C47" s="62" t="s">
        <v>20</v>
      </c>
      <c r="D47" s="84" t="s">
        <v>419</v>
      </c>
      <c r="E47" s="85" t="s">
        <v>292</v>
      </c>
      <c r="F47" s="49" t="s">
        <v>11</v>
      </c>
      <c r="G47" s="26">
        <f>SUM(G46)</f>
        <v>48.7</v>
      </c>
      <c r="H47" s="26">
        <f>SUM(H46)</f>
        <v>19.3</v>
      </c>
      <c r="I47" s="26">
        <f t="shared" si="0"/>
        <v>39.630390143737166</v>
      </c>
      <c r="J47" s="26">
        <f t="shared" si="1"/>
        <v>-29.400000000000002</v>
      </c>
      <c r="K47" s="26">
        <f>SUM(K46)</f>
        <v>-29.4</v>
      </c>
      <c r="L47" s="185"/>
      <c r="M47" s="51"/>
    </row>
    <row r="48" spans="1:13" ht="25.5">
      <c r="A48" s="75" t="e">
        <f>VLOOKUP(B48,#REF!,3,FALSE)</f>
        <v>#REF!</v>
      </c>
      <c r="B48" s="22">
        <v>1576</v>
      </c>
      <c r="C48" s="24" t="s">
        <v>20</v>
      </c>
      <c r="D48" s="10" t="s">
        <v>396</v>
      </c>
      <c r="E48" s="23" t="s">
        <v>420</v>
      </c>
      <c r="F48" s="11" t="s">
        <v>7</v>
      </c>
      <c r="G48" s="8">
        <v>245</v>
      </c>
      <c r="H48" s="8">
        <v>232.2</v>
      </c>
      <c r="I48" s="8">
        <f t="shared" si="0"/>
        <v>94.775510204081627</v>
      </c>
      <c r="J48" s="8">
        <f t="shared" si="1"/>
        <v>-12.800000000000011</v>
      </c>
      <c r="K48" s="8">
        <v>-12.8</v>
      </c>
      <c r="L48" s="10" t="s">
        <v>154</v>
      </c>
      <c r="M48" s="47" t="s">
        <v>421</v>
      </c>
    </row>
    <row r="49" spans="1:13" ht="25.5">
      <c r="A49" s="75" t="e">
        <f>VLOOKUP(B49,#REF!,3,FALSE)</f>
        <v>#REF!</v>
      </c>
      <c r="B49" s="101">
        <v>1576</v>
      </c>
      <c r="C49" s="62" t="s">
        <v>20</v>
      </c>
      <c r="D49" s="84" t="s">
        <v>396</v>
      </c>
      <c r="E49" s="85" t="s">
        <v>420</v>
      </c>
      <c r="F49" s="49" t="s">
        <v>11</v>
      </c>
      <c r="G49" s="26">
        <f>SUM(G48)</f>
        <v>245</v>
      </c>
      <c r="H49" s="26">
        <f>SUM(H48)</f>
        <v>232.2</v>
      </c>
      <c r="I49" s="26">
        <f t="shared" si="0"/>
        <v>94.775510204081627</v>
      </c>
      <c r="J49" s="26">
        <f t="shared" si="1"/>
        <v>-12.800000000000011</v>
      </c>
      <c r="K49" s="26">
        <f>SUM(K48)</f>
        <v>-12.8</v>
      </c>
      <c r="L49" s="185"/>
      <c r="M49" s="51"/>
    </row>
    <row r="50" spans="1:13" ht="25.5">
      <c r="A50" s="75" t="e">
        <f>VLOOKUP(B50,#REF!,3,FALSE)</f>
        <v>#REF!</v>
      </c>
      <c r="B50" s="86">
        <v>1576</v>
      </c>
      <c r="C50" s="87" t="s">
        <v>20</v>
      </c>
      <c r="D50" s="88"/>
      <c r="E50" s="87"/>
      <c r="F50" s="90" t="s">
        <v>12</v>
      </c>
      <c r="G50" s="70">
        <f>+G49+G47+G45</f>
        <v>465.7</v>
      </c>
      <c r="H50" s="70">
        <f>+H49+H47+H45</f>
        <v>407</v>
      </c>
      <c r="I50" s="70">
        <f t="shared" si="0"/>
        <v>87.395318874812105</v>
      </c>
      <c r="J50" s="70">
        <f t="shared" si="1"/>
        <v>-58.699999999999989</v>
      </c>
      <c r="K50" s="70">
        <f>+K49+K47+K45</f>
        <v>-58.7</v>
      </c>
      <c r="L50" s="186"/>
      <c r="M50" s="100"/>
    </row>
    <row r="51" spans="1:13" ht="25.5">
      <c r="A51" s="75" t="e">
        <f>VLOOKUP(B51,#REF!,3,FALSE)</f>
        <v>#REF!</v>
      </c>
      <c r="B51" s="12">
        <v>1049</v>
      </c>
      <c r="C51" s="24" t="s">
        <v>23</v>
      </c>
      <c r="D51" s="10" t="s">
        <v>474</v>
      </c>
      <c r="E51" s="23" t="s">
        <v>655</v>
      </c>
      <c r="F51" s="11" t="s">
        <v>7</v>
      </c>
      <c r="G51" s="466">
        <v>19.5</v>
      </c>
      <c r="H51" s="466">
        <v>19.5</v>
      </c>
      <c r="I51" s="8">
        <f t="shared" si="0"/>
        <v>100</v>
      </c>
      <c r="J51" s="8">
        <f t="shared" si="1"/>
        <v>0</v>
      </c>
      <c r="K51" s="8"/>
      <c r="L51" s="11"/>
      <c r="M51" s="14"/>
    </row>
    <row r="52" spans="1:13" ht="25.5">
      <c r="A52" s="75" t="e">
        <f>VLOOKUP(B52,#REF!,3,FALSE)</f>
        <v>#REF!</v>
      </c>
      <c r="B52" s="103">
        <v>1049</v>
      </c>
      <c r="C52" s="62" t="s">
        <v>23</v>
      </c>
      <c r="D52" s="84" t="s">
        <v>474</v>
      </c>
      <c r="E52" s="85" t="s">
        <v>655</v>
      </c>
      <c r="F52" s="49" t="s">
        <v>11</v>
      </c>
      <c r="G52" s="335">
        <f>SUM(G51)</f>
        <v>19.5</v>
      </c>
      <c r="H52" s="26">
        <f>SUM(H51)</f>
        <v>19.5</v>
      </c>
      <c r="I52" s="26">
        <f>IF(ISBLANK(H52),"",+H52/G52*100)</f>
        <v>100</v>
      </c>
      <c r="J52" s="26">
        <f>+H52-G52</f>
        <v>0</v>
      </c>
      <c r="K52" s="26">
        <f>SUM(K51)</f>
        <v>0</v>
      </c>
      <c r="L52" s="26"/>
      <c r="M52" s="99"/>
    </row>
    <row r="53" spans="1:13" ht="25.5">
      <c r="A53" s="75" t="e">
        <f>VLOOKUP(B53,#REF!,3,FALSE)</f>
        <v>#REF!</v>
      </c>
      <c r="B53" s="12">
        <v>1049</v>
      </c>
      <c r="C53" s="24" t="s">
        <v>23</v>
      </c>
      <c r="D53" s="10" t="s">
        <v>611</v>
      </c>
      <c r="E53" s="23" t="s">
        <v>656</v>
      </c>
      <c r="F53" s="11" t="s">
        <v>7</v>
      </c>
      <c r="G53" s="8">
        <v>1168.5999999999999</v>
      </c>
      <c r="H53" s="8">
        <v>1041.7</v>
      </c>
      <c r="I53" s="8">
        <f t="shared" si="0"/>
        <v>89.140852301899713</v>
      </c>
      <c r="J53" s="8">
        <f t="shared" si="1"/>
        <v>-126.89999999999986</v>
      </c>
      <c r="K53" s="8">
        <v>-57.1</v>
      </c>
      <c r="L53" s="10" t="s">
        <v>55</v>
      </c>
      <c r="M53" s="24" t="s">
        <v>657</v>
      </c>
    </row>
    <row r="54" spans="1:13" ht="25.5">
      <c r="A54" s="75" t="e">
        <f>VLOOKUP(B54,#REF!,3,FALSE)</f>
        <v>#REF!</v>
      </c>
      <c r="B54" s="12">
        <v>1049</v>
      </c>
      <c r="C54" s="24" t="s">
        <v>23</v>
      </c>
      <c r="D54" s="10" t="s">
        <v>611</v>
      </c>
      <c r="E54" s="23" t="s">
        <v>656</v>
      </c>
      <c r="F54" s="11" t="s">
        <v>7</v>
      </c>
      <c r="G54" s="16"/>
      <c r="H54" s="16"/>
      <c r="I54" s="16" t="str">
        <f t="shared" si="0"/>
        <v/>
      </c>
      <c r="J54" s="8">
        <f t="shared" si="1"/>
        <v>0</v>
      </c>
      <c r="K54" s="8">
        <v>-8.9</v>
      </c>
      <c r="L54" s="10" t="s">
        <v>49</v>
      </c>
      <c r="M54" s="24" t="s">
        <v>658</v>
      </c>
    </row>
    <row r="55" spans="1:13" ht="25.5">
      <c r="A55" s="75" t="e">
        <f>VLOOKUP(B55,#REF!,3,FALSE)</f>
        <v>#REF!</v>
      </c>
      <c r="B55" s="12">
        <v>1049</v>
      </c>
      <c r="C55" s="24" t="s">
        <v>23</v>
      </c>
      <c r="D55" s="10" t="s">
        <v>611</v>
      </c>
      <c r="E55" s="23" t="s">
        <v>656</v>
      </c>
      <c r="F55" s="11" t="s">
        <v>7</v>
      </c>
      <c r="G55" s="16"/>
      <c r="H55" s="16"/>
      <c r="I55" s="16" t="str">
        <f t="shared" si="0"/>
        <v/>
      </c>
      <c r="J55" s="8">
        <f t="shared" si="1"/>
        <v>0</v>
      </c>
      <c r="K55" s="8">
        <v>-40.299999999999997</v>
      </c>
      <c r="L55" s="10" t="s">
        <v>154</v>
      </c>
      <c r="M55" s="24" t="s">
        <v>660</v>
      </c>
    </row>
    <row r="56" spans="1:13" ht="25.5">
      <c r="A56" s="75" t="e">
        <f>VLOOKUP(B56,#REF!,3,FALSE)</f>
        <v>#REF!</v>
      </c>
      <c r="B56" s="12">
        <v>1049</v>
      </c>
      <c r="C56" s="24" t="s">
        <v>23</v>
      </c>
      <c r="D56" s="10" t="s">
        <v>611</v>
      </c>
      <c r="E56" s="23" t="s">
        <v>656</v>
      </c>
      <c r="F56" s="11" t="s">
        <v>7</v>
      </c>
      <c r="G56" s="16"/>
      <c r="H56" s="16"/>
      <c r="I56" s="16" t="str">
        <f t="shared" si="0"/>
        <v/>
      </c>
      <c r="J56" s="8">
        <f t="shared" si="1"/>
        <v>0</v>
      </c>
      <c r="K56" s="8">
        <v>-20.6</v>
      </c>
      <c r="L56" s="10" t="s">
        <v>8</v>
      </c>
      <c r="M56" s="24" t="s">
        <v>659</v>
      </c>
    </row>
    <row r="57" spans="1:13" ht="25.5">
      <c r="A57" s="75" t="e">
        <f>VLOOKUP(B57,#REF!,3,FALSE)</f>
        <v>#REF!</v>
      </c>
      <c r="B57" s="12">
        <v>1049</v>
      </c>
      <c r="C57" s="24" t="s">
        <v>23</v>
      </c>
      <c r="D57" s="10" t="s">
        <v>611</v>
      </c>
      <c r="E57" s="23" t="s">
        <v>656</v>
      </c>
      <c r="F57" s="11" t="s">
        <v>24</v>
      </c>
      <c r="G57" s="8">
        <v>9.4</v>
      </c>
      <c r="H57" s="8">
        <v>8.4</v>
      </c>
      <c r="I57" s="8">
        <f t="shared" si="0"/>
        <v>89.361702127659569</v>
      </c>
      <c r="J57" s="8">
        <f t="shared" si="1"/>
        <v>-1</v>
      </c>
      <c r="K57" s="8">
        <v>-0.8</v>
      </c>
      <c r="L57" s="10" t="s">
        <v>55</v>
      </c>
      <c r="M57" s="24" t="s">
        <v>657</v>
      </c>
    </row>
    <row r="58" spans="1:13" ht="25.5">
      <c r="A58" s="75" t="e">
        <f>VLOOKUP(B58,#REF!,3,FALSE)</f>
        <v>#REF!</v>
      </c>
      <c r="B58" s="12">
        <v>1049</v>
      </c>
      <c r="C58" s="24" t="s">
        <v>23</v>
      </c>
      <c r="D58" s="10" t="s">
        <v>611</v>
      </c>
      <c r="E58" s="23" t="s">
        <v>656</v>
      </c>
      <c r="F58" s="11" t="s">
        <v>24</v>
      </c>
      <c r="G58" s="8"/>
      <c r="H58" s="8"/>
      <c r="I58" s="8" t="str">
        <f t="shared" si="0"/>
        <v/>
      </c>
      <c r="J58" s="8">
        <f t="shared" si="1"/>
        <v>0</v>
      </c>
      <c r="K58" s="8">
        <v>-0.1</v>
      </c>
      <c r="L58" s="10" t="s">
        <v>49</v>
      </c>
      <c r="M58" s="24" t="s">
        <v>674</v>
      </c>
    </row>
    <row r="59" spans="1:13" ht="25.5">
      <c r="A59" s="75" t="e">
        <f>VLOOKUP(B59,#REF!,3,FALSE)</f>
        <v>#REF!</v>
      </c>
      <c r="B59" s="12">
        <v>1049</v>
      </c>
      <c r="C59" s="24" t="s">
        <v>23</v>
      </c>
      <c r="D59" s="10" t="s">
        <v>611</v>
      </c>
      <c r="E59" s="23" t="s">
        <v>656</v>
      </c>
      <c r="F59" s="11" t="s">
        <v>24</v>
      </c>
      <c r="G59" s="8"/>
      <c r="H59" s="8"/>
      <c r="I59" s="8" t="str">
        <f t="shared" si="0"/>
        <v/>
      </c>
      <c r="J59" s="8">
        <f t="shared" si="1"/>
        <v>0</v>
      </c>
      <c r="K59" s="8">
        <v>-0.1</v>
      </c>
      <c r="L59" s="10" t="s">
        <v>8</v>
      </c>
      <c r="M59" s="24" t="s">
        <v>721</v>
      </c>
    </row>
    <row r="60" spans="1:13" ht="25.5">
      <c r="A60" s="75" t="e">
        <f>VLOOKUP(B60,#REF!,3,FALSE)</f>
        <v>#REF!</v>
      </c>
      <c r="B60" s="12">
        <v>1049</v>
      </c>
      <c r="C60" s="24" t="s">
        <v>23</v>
      </c>
      <c r="D60" s="10" t="s">
        <v>611</v>
      </c>
      <c r="E60" s="23" t="s">
        <v>656</v>
      </c>
      <c r="F60" s="11" t="s">
        <v>25</v>
      </c>
      <c r="G60" s="8">
        <v>52.9</v>
      </c>
      <c r="H60" s="8">
        <v>47.6</v>
      </c>
      <c r="I60" s="8">
        <f t="shared" si="0"/>
        <v>89.981096408317583</v>
      </c>
      <c r="J60" s="8">
        <f t="shared" si="1"/>
        <v>-5.2999999999999972</v>
      </c>
      <c r="K60" s="8">
        <v>-4.4000000000000004</v>
      </c>
      <c r="L60" s="10" t="s">
        <v>55</v>
      </c>
      <c r="M60" s="24" t="s">
        <v>657</v>
      </c>
    </row>
    <row r="61" spans="1:13" ht="25.5">
      <c r="A61" s="75" t="e">
        <f>VLOOKUP(B61,#REF!,3,FALSE)</f>
        <v>#REF!</v>
      </c>
      <c r="B61" s="12">
        <v>1049</v>
      </c>
      <c r="C61" s="24" t="s">
        <v>23</v>
      </c>
      <c r="D61" s="10" t="s">
        <v>611</v>
      </c>
      <c r="E61" s="23" t="s">
        <v>656</v>
      </c>
      <c r="F61" s="11" t="s">
        <v>25</v>
      </c>
      <c r="G61" s="8"/>
      <c r="H61" s="8"/>
      <c r="I61" s="8"/>
      <c r="J61" s="8">
        <f>+H61-G61</f>
        <v>0</v>
      </c>
      <c r="K61" s="8">
        <v>-0.5</v>
      </c>
      <c r="L61" s="324" t="s">
        <v>49</v>
      </c>
      <c r="M61" s="24" t="s">
        <v>674</v>
      </c>
    </row>
    <row r="62" spans="1:13" ht="25.5">
      <c r="A62" s="75" t="e">
        <f>VLOOKUP(B62,#REF!,3,FALSE)</f>
        <v>#REF!</v>
      </c>
      <c r="B62" s="12">
        <v>1049</v>
      </c>
      <c r="C62" s="24" t="s">
        <v>23</v>
      </c>
      <c r="D62" s="10" t="s">
        <v>611</v>
      </c>
      <c r="E62" s="23" t="s">
        <v>656</v>
      </c>
      <c r="F62" s="11" t="s">
        <v>25</v>
      </c>
      <c r="G62" s="8"/>
      <c r="H62" s="8"/>
      <c r="I62" s="8" t="str">
        <f t="shared" si="0"/>
        <v/>
      </c>
      <c r="J62" s="8">
        <f t="shared" si="1"/>
        <v>0</v>
      </c>
      <c r="K62" s="8">
        <v>-0.4</v>
      </c>
      <c r="L62" s="10" t="s">
        <v>8</v>
      </c>
      <c r="M62" s="24" t="s">
        <v>721</v>
      </c>
    </row>
    <row r="63" spans="1:13" ht="25.5">
      <c r="A63" s="75" t="e">
        <f>VLOOKUP(B63,#REF!,3,FALSE)</f>
        <v>#REF!</v>
      </c>
      <c r="B63" s="12">
        <v>1049</v>
      </c>
      <c r="C63" s="24" t="s">
        <v>23</v>
      </c>
      <c r="D63" s="10" t="s">
        <v>611</v>
      </c>
      <c r="E63" s="23" t="s">
        <v>656</v>
      </c>
      <c r="F63" s="11" t="s">
        <v>10</v>
      </c>
      <c r="G63" s="8">
        <v>100</v>
      </c>
      <c r="H63" s="8">
        <v>13.5</v>
      </c>
      <c r="I63" s="8">
        <f t="shared" si="0"/>
        <v>13.5</v>
      </c>
      <c r="J63" s="8">
        <f t="shared" si="1"/>
        <v>-86.5</v>
      </c>
      <c r="K63" s="8">
        <v>-86.5</v>
      </c>
      <c r="L63" s="10" t="s">
        <v>55</v>
      </c>
      <c r="M63" s="24" t="s">
        <v>722</v>
      </c>
    </row>
    <row r="64" spans="1:13" ht="25.5">
      <c r="A64" s="75" t="e">
        <f>VLOOKUP(B64,#REF!,3,FALSE)</f>
        <v>#REF!</v>
      </c>
      <c r="B64" s="103">
        <v>1049</v>
      </c>
      <c r="C64" s="62" t="s">
        <v>23</v>
      </c>
      <c r="D64" s="84" t="s">
        <v>611</v>
      </c>
      <c r="E64" s="85" t="s">
        <v>656</v>
      </c>
      <c r="F64" s="49" t="s">
        <v>11</v>
      </c>
      <c r="G64" s="26">
        <f>SUM(G53:G63)</f>
        <v>1330.9</v>
      </c>
      <c r="H64" s="26">
        <f>SUM(H53:H63)</f>
        <v>1111.2</v>
      </c>
      <c r="I64" s="26">
        <f t="shared" si="0"/>
        <v>83.492373581786765</v>
      </c>
      <c r="J64" s="26">
        <f t="shared" si="1"/>
        <v>-219.70000000000005</v>
      </c>
      <c r="K64" s="26">
        <f>SUM(K51:K63)</f>
        <v>-219.7</v>
      </c>
      <c r="L64" s="185"/>
      <c r="M64" s="343"/>
    </row>
    <row r="65" spans="1:13" ht="25.5">
      <c r="A65" s="75" t="e">
        <f>VLOOKUP(B65,#REF!,3,FALSE)</f>
        <v>#REF!</v>
      </c>
      <c r="B65" s="86">
        <v>1049</v>
      </c>
      <c r="C65" s="87" t="s">
        <v>23</v>
      </c>
      <c r="D65" s="88"/>
      <c r="E65" s="92"/>
      <c r="F65" s="90" t="s">
        <v>12</v>
      </c>
      <c r="G65" s="70">
        <f>+G64+G52</f>
        <v>1350.4</v>
      </c>
      <c r="H65" s="70">
        <f>+H64+G52</f>
        <v>1130.7</v>
      </c>
      <c r="I65" s="70">
        <f t="shared" si="0"/>
        <v>83.73074644549763</v>
      </c>
      <c r="J65" s="70">
        <f t="shared" si="1"/>
        <v>-219.70000000000005</v>
      </c>
      <c r="K65" s="70">
        <f>+K64</f>
        <v>-219.7</v>
      </c>
      <c r="L65" s="186"/>
      <c r="M65" s="100"/>
    </row>
    <row r="66" spans="1:13" ht="51">
      <c r="A66" s="75" t="e">
        <f>VLOOKUP(B66,#REF!,3,FALSE)</f>
        <v>#REF!</v>
      </c>
      <c r="B66" s="12">
        <v>2942</v>
      </c>
      <c r="C66" s="24" t="s">
        <v>27</v>
      </c>
      <c r="D66" s="10" t="s">
        <v>111</v>
      </c>
      <c r="E66" s="23" t="s">
        <v>316</v>
      </c>
      <c r="F66" s="11" t="s">
        <v>7</v>
      </c>
      <c r="G66" s="71">
        <v>116.6</v>
      </c>
      <c r="H66" s="71">
        <v>86.8</v>
      </c>
      <c r="I66" s="71">
        <f t="shared" si="0"/>
        <v>74.442538593481984</v>
      </c>
      <c r="J66" s="71">
        <f t="shared" si="1"/>
        <v>-29.799999999999997</v>
      </c>
      <c r="K66" s="71">
        <v>-17.399999999999999</v>
      </c>
      <c r="L66" s="10" t="s">
        <v>26</v>
      </c>
      <c r="M66" s="13" t="s">
        <v>384</v>
      </c>
    </row>
    <row r="67" spans="1:13" ht="51">
      <c r="A67" s="75" t="e">
        <f>VLOOKUP(B67,#REF!,3,FALSE)</f>
        <v>#REF!</v>
      </c>
      <c r="B67" s="12">
        <v>2942</v>
      </c>
      <c r="C67" s="24" t="s">
        <v>27</v>
      </c>
      <c r="D67" s="10" t="s">
        <v>111</v>
      </c>
      <c r="E67" s="23" t="s">
        <v>316</v>
      </c>
      <c r="F67" s="11" t="s">
        <v>7</v>
      </c>
      <c r="G67" s="71"/>
      <c r="H67" s="71"/>
      <c r="I67" s="71" t="str">
        <f t="shared" si="0"/>
        <v/>
      </c>
      <c r="J67" s="71"/>
      <c r="K67" s="71">
        <v>-12.4</v>
      </c>
      <c r="L67" s="10" t="s">
        <v>49</v>
      </c>
      <c r="M67" s="13" t="s">
        <v>368</v>
      </c>
    </row>
    <row r="68" spans="1:13" ht="63.75">
      <c r="A68" s="75" t="e">
        <f>VLOOKUP(B68,#REF!,3,FALSE)</f>
        <v>#REF!</v>
      </c>
      <c r="B68" s="103">
        <v>2942</v>
      </c>
      <c r="C68" s="62" t="s">
        <v>27</v>
      </c>
      <c r="D68" s="84" t="s">
        <v>111</v>
      </c>
      <c r="E68" s="85" t="s">
        <v>316</v>
      </c>
      <c r="F68" s="49" t="s">
        <v>11</v>
      </c>
      <c r="G68" s="241">
        <f>SUM(G66:G67)</f>
        <v>116.6</v>
      </c>
      <c r="H68" s="241">
        <f>SUM(H66:H67)</f>
        <v>86.8</v>
      </c>
      <c r="I68" s="241">
        <f t="shared" si="0"/>
        <v>74.442538593481984</v>
      </c>
      <c r="J68" s="241">
        <f t="shared" si="1"/>
        <v>-29.799999999999997</v>
      </c>
      <c r="K68" s="241">
        <f>SUM(K66:K67)</f>
        <v>-29.799999999999997</v>
      </c>
      <c r="L68" s="185"/>
      <c r="M68" s="94"/>
    </row>
    <row r="69" spans="1:13" ht="63.75">
      <c r="A69" s="75" t="e">
        <f>VLOOKUP(B69,#REF!,3,FALSE)</f>
        <v>#REF!</v>
      </c>
      <c r="B69" s="86">
        <v>2942</v>
      </c>
      <c r="C69" s="87" t="s">
        <v>27</v>
      </c>
      <c r="D69" s="88"/>
      <c r="E69" s="89"/>
      <c r="F69" s="90" t="s">
        <v>12</v>
      </c>
      <c r="G69" s="242">
        <f>+G68</f>
        <v>116.6</v>
      </c>
      <c r="H69" s="242">
        <f>+H68</f>
        <v>86.8</v>
      </c>
      <c r="I69" s="242">
        <f t="shared" si="0"/>
        <v>74.442538593481984</v>
      </c>
      <c r="J69" s="242">
        <f t="shared" si="1"/>
        <v>-29.799999999999997</v>
      </c>
      <c r="K69" s="242">
        <f>+K68</f>
        <v>-29.799999999999997</v>
      </c>
      <c r="L69" s="186"/>
      <c r="M69" s="179"/>
    </row>
    <row r="70" spans="1:13" ht="25.5">
      <c r="A70" s="75" t="e">
        <f>VLOOKUP(B70,#REF!,3,FALSE)</f>
        <v>#REF!</v>
      </c>
      <c r="B70" s="12">
        <v>1874</v>
      </c>
      <c r="C70" s="24" t="s">
        <v>28</v>
      </c>
      <c r="D70" s="10" t="s">
        <v>5</v>
      </c>
      <c r="E70" s="44" t="s">
        <v>298</v>
      </c>
      <c r="F70" s="11" t="s">
        <v>7</v>
      </c>
      <c r="G70" s="8">
        <v>722</v>
      </c>
      <c r="H70" s="8">
        <v>567</v>
      </c>
      <c r="I70" s="16">
        <f t="shared" si="0"/>
        <v>78.531855955678679</v>
      </c>
      <c r="J70" s="8">
        <f t="shared" si="1"/>
        <v>-155</v>
      </c>
      <c r="K70" s="8">
        <v>-16</v>
      </c>
      <c r="L70" s="15" t="s">
        <v>8</v>
      </c>
      <c r="M70" s="57" t="s">
        <v>374</v>
      </c>
    </row>
    <row r="71" spans="1:13" ht="25.5">
      <c r="A71" s="75" t="e">
        <f>VLOOKUP(B71,#REF!,3,FALSE)</f>
        <v>#REF!</v>
      </c>
      <c r="B71" s="12">
        <v>1874</v>
      </c>
      <c r="C71" s="24" t="s">
        <v>28</v>
      </c>
      <c r="D71" s="10" t="s">
        <v>5</v>
      </c>
      <c r="E71" s="44" t="s">
        <v>298</v>
      </c>
      <c r="F71" s="11" t="s">
        <v>7</v>
      </c>
      <c r="G71" s="8"/>
      <c r="H71" s="8"/>
      <c r="I71" s="16"/>
      <c r="J71" s="8"/>
      <c r="K71" s="8">
        <v>-8</v>
      </c>
      <c r="L71" s="15" t="s">
        <v>26</v>
      </c>
      <c r="M71" s="57" t="s">
        <v>502</v>
      </c>
    </row>
    <row r="72" spans="1:13" ht="25.5">
      <c r="A72" s="75" t="e">
        <f>VLOOKUP(B72,#REF!,3,FALSE)</f>
        <v>#REF!</v>
      </c>
      <c r="B72" s="12">
        <v>1874</v>
      </c>
      <c r="C72" s="24" t="s">
        <v>28</v>
      </c>
      <c r="D72" s="10" t="s">
        <v>5</v>
      </c>
      <c r="E72" s="44" t="s">
        <v>298</v>
      </c>
      <c r="F72" s="11" t="s">
        <v>7</v>
      </c>
      <c r="G72" s="8"/>
      <c r="H72" s="8"/>
      <c r="I72" s="16"/>
      <c r="J72" s="8"/>
      <c r="K72" s="8">
        <v>-131</v>
      </c>
      <c r="L72" s="15" t="s">
        <v>9</v>
      </c>
      <c r="M72" s="57" t="s">
        <v>503</v>
      </c>
    </row>
    <row r="73" spans="1:13" ht="38.25">
      <c r="A73" s="75" t="e">
        <f>VLOOKUP(B73,#REF!,3,FALSE)</f>
        <v>#REF!</v>
      </c>
      <c r="B73" s="103">
        <v>1874</v>
      </c>
      <c r="C73" s="62" t="s">
        <v>28</v>
      </c>
      <c r="D73" s="84" t="s">
        <v>5</v>
      </c>
      <c r="E73" s="54" t="s">
        <v>299</v>
      </c>
      <c r="F73" s="49" t="s">
        <v>11</v>
      </c>
      <c r="G73" s="26">
        <f>SUM(G70:G72)</f>
        <v>722</v>
      </c>
      <c r="H73" s="26">
        <f t="shared" ref="H73" si="5">SUM(H70:H72)</f>
        <v>567</v>
      </c>
      <c r="I73" s="26">
        <f t="shared" si="0"/>
        <v>78.531855955678679</v>
      </c>
      <c r="J73" s="26">
        <f t="shared" si="1"/>
        <v>-155</v>
      </c>
      <c r="K73" s="26">
        <f>SUM(K70:K72)</f>
        <v>-155</v>
      </c>
      <c r="L73" s="185"/>
      <c r="M73" s="51"/>
    </row>
    <row r="74" spans="1:13" ht="38.25">
      <c r="A74" s="75" t="e">
        <f>VLOOKUP(B74,#REF!,3,FALSE)</f>
        <v>#REF!</v>
      </c>
      <c r="B74" s="86">
        <v>1874</v>
      </c>
      <c r="C74" s="87" t="s">
        <v>28</v>
      </c>
      <c r="D74" s="88"/>
      <c r="E74" s="104"/>
      <c r="F74" s="90" t="s">
        <v>12</v>
      </c>
      <c r="G74" s="70">
        <f>+G73</f>
        <v>722</v>
      </c>
      <c r="H74" s="70">
        <f t="shared" ref="H74" si="6">+H73</f>
        <v>567</v>
      </c>
      <c r="I74" s="70">
        <f t="shared" si="0"/>
        <v>78.531855955678679</v>
      </c>
      <c r="J74" s="70">
        <f t="shared" si="1"/>
        <v>-155</v>
      </c>
      <c r="K74" s="70">
        <f>+K73</f>
        <v>-155</v>
      </c>
      <c r="L74" s="186"/>
      <c r="M74" s="100"/>
    </row>
    <row r="75" spans="1:13" ht="25.5">
      <c r="A75" s="75" t="e">
        <f>VLOOKUP(B75,#REF!,3,FALSE)</f>
        <v>#REF!</v>
      </c>
      <c r="B75" s="12">
        <v>1808</v>
      </c>
      <c r="C75" s="24" t="s">
        <v>29</v>
      </c>
      <c r="D75" s="10" t="s">
        <v>396</v>
      </c>
      <c r="E75" s="14" t="s">
        <v>741</v>
      </c>
      <c r="F75" s="11" t="s">
        <v>7</v>
      </c>
      <c r="G75" s="8">
        <v>297.89999999999998</v>
      </c>
      <c r="H75" s="8">
        <v>296.5</v>
      </c>
      <c r="I75" s="8">
        <f t="shared" ref="I75:I166" si="7">IF(ISBLANK(H75),"",+H75/G75*100)</f>
        <v>99.530043638804983</v>
      </c>
      <c r="J75" s="8">
        <f t="shared" ref="J75:J166" si="8">+H75-G75</f>
        <v>-1.3999999999999773</v>
      </c>
      <c r="K75" s="8">
        <v>-1.4</v>
      </c>
      <c r="L75" s="10" t="s">
        <v>55</v>
      </c>
      <c r="M75" s="348" t="s">
        <v>742</v>
      </c>
    </row>
    <row r="76" spans="1:13" ht="38.25">
      <c r="A76" s="75" t="e">
        <f>VLOOKUP(B76,#REF!,3,FALSE)</f>
        <v>#REF!</v>
      </c>
      <c r="B76" s="103">
        <v>1808</v>
      </c>
      <c r="C76" s="62" t="s">
        <v>29</v>
      </c>
      <c r="D76" s="84" t="s">
        <v>396</v>
      </c>
      <c r="E76" s="85" t="s">
        <v>741</v>
      </c>
      <c r="F76" s="49" t="s">
        <v>11</v>
      </c>
      <c r="G76" s="26">
        <f>SUM(G75:G75)</f>
        <v>297.89999999999998</v>
      </c>
      <c r="H76" s="26">
        <f>SUM(H75:H75)</f>
        <v>296.5</v>
      </c>
      <c r="I76" s="26">
        <f t="shared" si="7"/>
        <v>99.530043638804983</v>
      </c>
      <c r="J76" s="26">
        <f t="shared" si="8"/>
        <v>-1.3999999999999773</v>
      </c>
      <c r="K76" s="26">
        <f>SUM(K75)</f>
        <v>-1.4</v>
      </c>
      <c r="L76" s="185"/>
      <c r="M76" s="306"/>
    </row>
    <row r="77" spans="1:13" ht="38.25">
      <c r="A77" s="75" t="e">
        <f>VLOOKUP(B77,#REF!,3,FALSE)</f>
        <v>#REF!</v>
      </c>
      <c r="B77" s="86">
        <v>1808</v>
      </c>
      <c r="C77" s="87" t="s">
        <v>29</v>
      </c>
      <c r="D77" s="88"/>
      <c r="E77" s="92"/>
      <c r="F77" s="90" t="s">
        <v>12</v>
      </c>
      <c r="G77" s="70">
        <f>+G76</f>
        <v>297.89999999999998</v>
      </c>
      <c r="H77" s="70">
        <f t="shared" ref="H77" si="9">+H76</f>
        <v>296.5</v>
      </c>
      <c r="I77" s="70">
        <f t="shared" si="7"/>
        <v>99.530043638804983</v>
      </c>
      <c r="J77" s="70">
        <f t="shared" si="8"/>
        <v>-1.3999999999999773</v>
      </c>
      <c r="K77" s="70">
        <f>+K76</f>
        <v>-1.4</v>
      </c>
      <c r="L77" s="186"/>
      <c r="M77" s="179"/>
    </row>
    <row r="78" spans="1:13" ht="76.5">
      <c r="A78" s="75" t="e">
        <f>VLOOKUP(B78,#REF!,3,FALSE)</f>
        <v>#REF!</v>
      </c>
      <c r="B78" s="12">
        <v>2943</v>
      </c>
      <c r="C78" s="24" t="s">
        <v>31</v>
      </c>
      <c r="D78" s="10" t="s">
        <v>395</v>
      </c>
      <c r="E78" s="68" t="s">
        <v>774</v>
      </c>
      <c r="F78" s="11" t="s">
        <v>32</v>
      </c>
      <c r="G78" s="8">
        <v>962</v>
      </c>
      <c r="H78" s="8">
        <v>555.1</v>
      </c>
      <c r="I78" s="8">
        <f t="shared" si="7"/>
        <v>57.702702702702702</v>
      </c>
      <c r="J78" s="8">
        <f t="shared" si="8"/>
        <v>-406.9</v>
      </c>
      <c r="K78" s="8">
        <v>-315</v>
      </c>
      <c r="L78" s="10" t="s">
        <v>291</v>
      </c>
      <c r="M78" s="13" t="s">
        <v>841</v>
      </c>
    </row>
    <row r="79" spans="1:13" ht="76.5">
      <c r="A79" s="75" t="e">
        <f>VLOOKUP(B79,#REF!,3,FALSE)</f>
        <v>#REF!</v>
      </c>
      <c r="B79" s="12">
        <v>2943</v>
      </c>
      <c r="C79" s="24" t="s">
        <v>31</v>
      </c>
      <c r="D79" s="10" t="s">
        <v>395</v>
      </c>
      <c r="E79" s="68" t="s">
        <v>774</v>
      </c>
      <c r="F79" s="11" t="s">
        <v>32</v>
      </c>
      <c r="G79" s="16"/>
      <c r="H79" s="16"/>
      <c r="I79" s="16" t="str">
        <f t="shared" si="7"/>
        <v/>
      </c>
      <c r="J79" s="8">
        <f t="shared" si="8"/>
        <v>0</v>
      </c>
      <c r="K79" s="8">
        <v>-91.9</v>
      </c>
      <c r="L79" s="10" t="s">
        <v>1304</v>
      </c>
      <c r="M79" s="47" t="s">
        <v>842</v>
      </c>
    </row>
    <row r="80" spans="1:13" ht="76.5">
      <c r="A80" s="75" t="e">
        <f>VLOOKUP(B80,#REF!,3,FALSE)</f>
        <v>#REF!</v>
      </c>
      <c r="B80" s="103">
        <v>2943</v>
      </c>
      <c r="C80" s="62" t="s">
        <v>31</v>
      </c>
      <c r="D80" s="84" t="s">
        <v>395</v>
      </c>
      <c r="E80" s="105" t="s">
        <v>774</v>
      </c>
      <c r="F80" s="49" t="s">
        <v>11</v>
      </c>
      <c r="G80" s="26">
        <f>SUM(G78:G79)</f>
        <v>962</v>
      </c>
      <c r="H80" s="26">
        <f>SUM(H78:H79)</f>
        <v>555.1</v>
      </c>
      <c r="I80" s="26">
        <f t="shared" si="7"/>
        <v>57.702702702702702</v>
      </c>
      <c r="J80" s="26">
        <f t="shared" si="8"/>
        <v>-406.9</v>
      </c>
      <c r="K80" s="26">
        <f>SUM(K78:K79)</f>
        <v>-406.9</v>
      </c>
      <c r="L80" s="113"/>
      <c r="M80" s="344"/>
    </row>
    <row r="81" spans="1:13" ht="25.5">
      <c r="A81" s="75" t="e">
        <f>VLOOKUP(B81,#REF!,3,FALSE)</f>
        <v>#REF!</v>
      </c>
      <c r="B81" s="86">
        <v>2943</v>
      </c>
      <c r="C81" s="87" t="s">
        <v>31</v>
      </c>
      <c r="D81" s="106"/>
      <c r="E81" s="106"/>
      <c r="F81" s="90" t="s">
        <v>12</v>
      </c>
      <c r="G81" s="70">
        <f>+G80</f>
        <v>962</v>
      </c>
      <c r="H81" s="70">
        <f t="shared" ref="H81" si="10">+H80</f>
        <v>555.1</v>
      </c>
      <c r="I81" s="70">
        <f t="shared" si="7"/>
        <v>57.702702702702702</v>
      </c>
      <c r="J81" s="70">
        <f t="shared" si="8"/>
        <v>-406.9</v>
      </c>
      <c r="K81" s="70">
        <f>+K80</f>
        <v>-406.9</v>
      </c>
      <c r="L81" s="186"/>
      <c r="M81" s="294"/>
    </row>
    <row r="82" spans="1:13" ht="25.5">
      <c r="A82" s="75" t="e">
        <f>VLOOKUP(B82,#REF!,3,FALSE)</f>
        <v>#REF!</v>
      </c>
      <c r="B82" s="12">
        <v>1983</v>
      </c>
      <c r="C82" s="24" t="s">
        <v>33</v>
      </c>
      <c r="D82" s="10" t="s">
        <v>107</v>
      </c>
      <c r="E82" s="23" t="s">
        <v>400</v>
      </c>
      <c r="F82" s="11" t="s">
        <v>7</v>
      </c>
      <c r="G82" s="8">
        <v>42.1</v>
      </c>
      <c r="H82" s="8">
        <v>30.5</v>
      </c>
      <c r="I82" s="8">
        <f t="shared" si="7"/>
        <v>72.446555819477425</v>
      </c>
      <c r="J82" s="8">
        <f t="shared" si="8"/>
        <v>-11.600000000000001</v>
      </c>
      <c r="K82" s="8">
        <v>-3.3</v>
      </c>
      <c r="L82" s="10" t="s">
        <v>1312</v>
      </c>
      <c r="M82" s="13" t="s">
        <v>398</v>
      </c>
    </row>
    <row r="83" spans="1:13" ht="25.5">
      <c r="A83" s="75" t="s">
        <v>339</v>
      </c>
      <c r="B83" s="12">
        <v>1983</v>
      </c>
      <c r="C83" s="24" t="s">
        <v>33</v>
      </c>
      <c r="D83" s="10" t="s">
        <v>107</v>
      </c>
      <c r="E83" s="23" t="s">
        <v>400</v>
      </c>
      <c r="F83" s="11" t="s">
        <v>7</v>
      </c>
      <c r="G83" s="8"/>
      <c r="H83" s="8"/>
      <c r="I83" s="8"/>
      <c r="J83" s="8">
        <f t="shared" si="8"/>
        <v>0</v>
      </c>
      <c r="K83" s="8">
        <v>-3.3</v>
      </c>
      <c r="L83" s="10" t="s">
        <v>1365</v>
      </c>
      <c r="M83" s="13" t="s">
        <v>389</v>
      </c>
    </row>
    <row r="84" spans="1:13" ht="25.5">
      <c r="A84" s="75" t="e">
        <f>VLOOKUP(B84,#REF!,3,FALSE)</f>
        <v>#REF!</v>
      </c>
      <c r="B84" s="12">
        <v>1983</v>
      </c>
      <c r="C84" s="24" t="s">
        <v>33</v>
      </c>
      <c r="D84" s="10" t="s">
        <v>107</v>
      </c>
      <c r="E84" s="23" t="s">
        <v>400</v>
      </c>
      <c r="F84" s="11" t="s">
        <v>7</v>
      </c>
      <c r="G84" s="8"/>
      <c r="H84" s="8"/>
      <c r="I84" s="8" t="str">
        <f t="shared" si="7"/>
        <v/>
      </c>
      <c r="J84" s="8">
        <f t="shared" si="8"/>
        <v>0</v>
      </c>
      <c r="K84" s="8">
        <v>-5</v>
      </c>
      <c r="L84" s="10" t="s">
        <v>1309</v>
      </c>
      <c r="M84" s="13" t="s">
        <v>399</v>
      </c>
    </row>
    <row r="85" spans="1:13" ht="25.5">
      <c r="A85" s="75" t="e">
        <f>VLOOKUP(B85,#REF!,3,FALSE)</f>
        <v>#REF!</v>
      </c>
      <c r="B85" s="103">
        <v>1983</v>
      </c>
      <c r="C85" s="62" t="s">
        <v>33</v>
      </c>
      <c r="D85" s="84" t="s">
        <v>107</v>
      </c>
      <c r="E85" s="105" t="s">
        <v>400</v>
      </c>
      <c r="F85" s="49" t="s">
        <v>11</v>
      </c>
      <c r="G85" s="26">
        <f>SUM(G82:G82)</f>
        <v>42.1</v>
      </c>
      <c r="H85" s="26">
        <f>SUM(H82:H82)</f>
        <v>30.5</v>
      </c>
      <c r="I85" s="26">
        <f t="shared" si="7"/>
        <v>72.446555819477425</v>
      </c>
      <c r="J85" s="26">
        <f t="shared" si="8"/>
        <v>-11.600000000000001</v>
      </c>
      <c r="K85" s="26">
        <f>SUM(,K82:K84)</f>
        <v>-11.6</v>
      </c>
      <c r="L85" s="185"/>
      <c r="M85" s="51"/>
    </row>
    <row r="86" spans="1:13" ht="25.5">
      <c r="A86" s="75" t="e">
        <f>VLOOKUP(B86,#REF!,3,FALSE)</f>
        <v>#REF!</v>
      </c>
      <c r="B86" s="86">
        <v>1983</v>
      </c>
      <c r="C86" s="87" t="s">
        <v>33</v>
      </c>
      <c r="D86" s="106"/>
      <c r="E86" s="106"/>
      <c r="F86" s="90" t="s">
        <v>12</v>
      </c>
      <c r="G86" s="70">
        <f>+G85</f>
        <v>42.1</v>
      </c>
      <c r="H86" s="70">
        <f t="shared" ref="H86" si="11">+H85</f>
        <v>30.5</v>
      </c>
      <c r="I86" s="70">
        <f t="shared" si="7"/>
        <v>72.446555819477425</v>
      </c>
      <c r="J86" s="70">
        <f t="shared" si="8"/>
        <v>-11.600000000000001</v>
      </c>
      <c r="K86" s="70">
        <f>+K85</f>
        <v>-11.6</v>
      </c>
      <c r="L86" s="186"/>
      <c r="M86" s="294"/>
    </row>
    <row r="87" spans="1:13" ht="25.5">
      <c r="A87" s="75" t="e">
        <f>VLOOKUP(B87,#REF!,3,FALSE)</f>
        <v>#REF!</v>
      </c>
      <c r="B87" s="12">
        <v>2076</v>
      </c>
      <c r="C87" s="24" t="s">
        <v>34</v>
      </c>
      <c r="D87" s="440">
        <v>13001</v>
      </c>
      <c r="E87" s="473" t="s">
        <v>35</v>
      </c>
      <c r="F87" s="471" t="s">
        <v>7</v>
      </c>
      <c r="G87" s="479">
        <v>333.3</v>
      </c>
      <c r="H87" s="463">
        <v>289.83</v>
      </c>
      <c r="I87" s="466">
        <f t="shared" si="7"/>
        <v>86.957695769576944</v>
      </c>
      <c r="J87" s="466">
        <f t="shared" si="8"/>
        <v>-43.470000000000027</v>
      </c>
      <c r="K87" s="359">
        <v>-23.66</v>
      </c>
      <c r="L87" s="428" t="s">
        <v>1312</v>
      </c>
      <c r="M87" s="229" t="s">
        <v>359</v>
      </c>
    </row>
    <row r="88" spans="1:13" ht="25.5">
      <c r="A88" s="75" t="e">
        <f>VLOOKUP(B88,#REF!,3,FALSE)</f>
        <v>#REF!</v>
      </c>
      <c r="B88" s="12">
        <v>2076</v>
      </c>
      <c r="C88" s="24" t="s">
        <v>34</v>
      </c>
      <c r="D88" s="440">
        <v>13001</v>
      </c>
      <c r="E88" s="473" t="s">
        <v>35</v>
      </c>
      <c r="F88" s="471" t="s">
        <v>7</v>
      </c>
      <c r="G88"/>
      <c r="H88"/>
      <c r="I88"/>
      <c r="J88"/>
      <c r="K88" s="359">
        <v>-8</v>
      </c>
      <c r="L88" s="428" t="s">
        <v>1306</v>
      </c>
      <c r="M88" s="229" t="s">
        <v>356</v>
      </c>
    </row>
    <row r="89" spans="1:13" ht="25.5">
      <c r="A89" s="75" t="e">
        <f>VLOOKUP(B89,#REF!,3,FALSE)</f>
        <v>#REF!</v>
      </c>
      <c r="B89" s="12">
        <v>2076</v>
      </c>
      <c r="C89" s="24" t="s">
        <v>34</v>
      </c>
      <c r="D89" s="440">
        <v>13001</v>
      </c>
      <c r="E89" s="473" t="s">
        <v>35</v>
      </c>
      <c r="F89" s="471" t="s">
        <v>7</v>
      </c>
      <c r="G89"/>
      <c r="H89"/>
      <c r="I89"/>
      <c r="J89"/>
      <c r="K89" s="360">
        <v>-3.75</v>
      </c>
      <c r="L89" s="438" t="s">
        <v>1313</v>
      </c>
      <c r="M89" s="345" t="s">
        <v>357</v>
      </c>
    </row>
    <row r="90" spans="1:13" ht="25.5">
      <c r="A90" s="75" t="e">
        <f>VLOOKUP(B90,#REF!,3,FALSE)</f>
        <v>#REF!</v>
      </c>
      <c r="B90" s="12">
        <v>2076</v>
      </c>
      <c r="C90" s="24" t="s">
        <v>34</v>
      </c>
      <c r="D90" s="440">
        <v>13001</v>
      </c>
      <c r="E90" s="473" t="s">
        <v>35</v>
      </c>
      <c r="F90" s="471" t="s">
        <v>7</v>
      </c>
      <c r="G90"/>
      <c r="H90"/>
      <c r="I90"/>
      <c r="J90"/>
      <c r="K90" s="359">
        <v>-8.06</v>
      </c>
      <c r="L90" s="439" t="s">
        <v>1502</v>
      </c>
      <c r="M90" s="346" t="s">
        <v>358</v>
      </c>
    </row>
    <row r="91" spans="1:13" ht="51">
      <c r="A91" s="75" t="e">
        <f>VLOOKUP(B91,#REF!,3,FALSE)</f>
        <v>#REF!</v>
      </c>
      <c r="B91" s="103">
        <v>2076</v>
      </c>
      <c r="C91" s="62" t="s">
        <v>34</v>
      </c>
      <c r="D91" s="84" t="s">
        <v>5</v>
      </c>
      <c r="E91" s="62" t="s">
        <v>35</v>
      </c>
      <c r="F91" s="49" t="s">
        <v>11</v>
      </c>
      <c r="G91" s="26">
        <f>SUM(G87:G90)</f>
        <v>333.3</v>
      </c>
      <c r="H91" s="26">
        <f>SUM(H87:H90)</f>
        <v>289.83</v>
      </c>
      <c r="I91" s="26">
        <f t="shared" si="7"/>
        <v>86.957695769576944</v>
      </c>
      <c r="J91" s="26">
        <f t="shared" si="8"/>
        <v>-43.470000000000027</v>
      </c>
      <c r="K91" s="26">
        <f>SUM(K87:K90)</f>
        <v>-43.47</v>
      </c>
      <c r="L91" s="185"/>
      <c r="M91" s="51"/>
    </row>
    <row r="92" spans="1:13" ht="51">
      <c r="A92" s="75" t="e">
        <f>VLOOKUP(B92,#REF!,3,FALSE)</f>
        <v>#REF!</v>
      </c>
      <c r="B92" s="86">
        <v>2076</v>
      </c>
      <c r="C92" s="87" t="s">
        <v>34</v>
      </c>
      <c r="D92" s="88"/>
      <c r="E92" s="89"/>
      <c r="F92" s="90" t="s">
        <v>12</v>
      </c>
      <c r="G92" s="70">
        <f>+G91</f>
        <v>333.3</v>
      </c>
      <c r="H92" s="70">
        <f t="shared" ref="H92" si="12">+H91</f>
        <v>289.83</v>
      </c>
      <c r="I92" s="70">
        <f t="shared" si="7"/>
        <v>86.957695769576944</v>
      </c>
      <c r="J92" s="70">
        <f t="shared" si="8"/>
        <v>-43.470000000000027</v>
      </c>
      <c r="K92" s="70">
        <f>+K91</f>
        <v>-43.47</v>
      </c>
      <c r="L92" s="186"/>
      <c r="M92" s="100"/>
    </row>
    <row r="93" spans="1:13" ht="25.5">
      <c r="A93" s="75" t="e">
        <f>VLOOKUP(B93,#REF!,3,FALSE)</f>
        <v>#REF!</v>
      </c>
      <c r="B93" s="12">
        <v>2004</v>
      </c>
      <c r="C93" s="24" t="s">
        <v>314</v>
      </c>
      <c r="D93" s="10" t="s">
        <v>412</v>
      </c>
      <c r="E93" s="23" t="s">
        <v>315</v>
      </c>
      <c r="F93" s="11" t="s">
        <v>7</v>
      </c>
      <c r="G93" s="8">
        <v>252.5</v>
      </c>
      <c r="H93" s="8">
        <v>216.1</v>
      </c>
      <c r="I93" s="8">
        <f t="shared" si="7"/>
        <v>85.584158415841586</v>
      </c>
      <c r="J93" s="8">
        <f t="shared" si="8"/>
        <v>-36.400000000000006</v>
      </c>
      <c r="K93" s="8">
        <v>-16.899999999999999</v>
      </c>
      <c r="L93" s="10" t="s">
        <v>26</v>
      </c>
      <c r="M93" s="24" t="s">
        <v>573</v>
      </c>
    </row>
    <row r="94" spans="1:13" ht="25.5">
      <c r="A94" s="75" t="e">
        <f>VLOOKUP(B94,#REF!,3,FALSE)</f>
        <v>#REF!</v>
      </c>
      <c r="B94" s="12">
        <v>2004</v>
      </c>
      <c r="C94" s="24" t="s">
        <v>314</v>
      </c>
      <c r="D94" s="10" t="s">
        <v>412</v>
      </c>
      <c r="E94" s="23" t="s">
        <v>315</v>
      </c>
      <c r="F94" s="11" t="s">
        <v>7</v>
      </c>
      <c r="G94" s="8"/>
      <c r="H94" s="8"/>
      <c r="I94" s="8"/>
      <c r="J94" s="8"/>
      <c r="K94" s="8">
        <v>-10.3</v>
      </c>
      <c r="L94" s="10" t="s">
        <v>154</v>
      </c>
      <c r="M94" s="24" t="s">
        <v>354</v>
      </c>
    </row>
    <row r="95" spans="1:13" ht="25.5">
      <c r="A95" s="75" t="e">
        <f>VLOOKUP(B95,#REF!,3,FALSE)</f>
        <v>#REF!</v>
      </c>
      <c r="B95" s="12">
        <v>2004</v>
      </c>
      <c r="C95" s="24" t="s">
        <v>314</v>
      </c>
      <c r="D95" s="10" t="s">
        <v>412</v>
      </c>
      <c r="E95" s="23" t="s">
        <v>315</v>
      </c>
      <c r="F95" s="11" t="s">
        <v>7</v>
      </c>
      <c r="G95" s="8"/>
      <c r="H95" s="8"/>
      <c r="I95" s="8"/>
      <c r="J95" s="8"/>
      <c r="K95" s="8">
        <v>-0.3</v>
      </c>
      <c r="L95" s="352" t="s">
        <v>49</v>
      </c>
      <c r="M95" s="37" t="s">
        <v>574</v>
      </c>
    </row>
    <row r="96" spans="1:13" ht="25.5">
      <c r="A96" s="75" t="e">
        <f>VLOOKUP(B96,#REF!,3,FALSE)</f>
        <v>#REF!</v>
      </c>
      <c r="B96" s="12">
        <v>2004</v>
      </c>
      <c r="C96" s="24" t="s">
        <v>314</v>
      </c>
      <c r="D96" s="10" t="s">
        <v>412</v>
      </c>
      <c r="E96" s="23" t="s">
        <v>315</v>
      </c>
      <c r="F96" s="11" t="s">
        <v>7</v>
      </c>
      <c r="G96" s="8"/>
      <c r="H96" s="8"/>
      <c r="I96" s="8"/>
      <c r="J96" s="8"/>
      <c r="K96" s="8">
        <v>-8.9</v>
      </c>
      <c r="L96" s="352" t="s">
        <v>8</v>
      </c>
      <c r="M96" s="24" t="s">
        <v>575</v>
      </c>
    </row>
    <row r="97" spans="1:13" ht="38.25">
      <c r="A97" s="75" t="e">
        <f>VLOOKUP(B97,#REF!,3,FALSE)</f>
        <v>#REF!</v>
      </c>
      <c r="B97" s="103">
        <v>2004</v>
      </c>
      <c r="C97" s="62" t="s">
        <v>314</v>
      </c>
      <c r="D97" s="84" t="s">
        <v>412</v>
      </c>
      <c r="E97" s="105" t="s">
        <v>315</v>
      </c>
      <c r="F97" s="49" t="s">
        <v>11</v>
      </c>
      <c r="G97" s="26">
        <f>+G93</f>
        <v>252.5</v>
      </c>
      <c r="H97" s="26">
        <f>+H93</f>
        <v>216.1</v>
      </c>
      <c r="I97" s="26">
        <f t="shared" si="7"/>
        <v>85.584158415841586</v>
      </c>
      <c r="J97" s="26">
        <f t="shared" si="8"/>
        <v>-36.400000000000006</v>
      </c>
      <c r="K97" s="26">
        <f>SUM(K93:K96)</f>
        <v>-36.4</v>
      </c>
      <c r="L97" s="185"/>
      <c r="M97" s="51"/>
    </row>
    <row r="98" spans="1:13" ht="38.25">
      <c r="A98" s="75" t="e">
        <f>VLOOKUP(B98,#REF!,3,FALSE)</f>
        <v>#REF!</v>
      </c>
      <c r="B98" s="86">
        <v>2004</v>
      </c>
      <c r="C98" s="87" t="s">
        <v>314</v>
      </c>
      <c r="D98" s="88"/>
      <c r="E98" s="89"/>
      <c r="F98" s="90" t="s">
        <v>12</v>
      </c>
      <c r="G98" s="70">
        <f>+G97</f>
        <v>252.5</v>
      </c>
      <c r="H98" s="70">
        <f t="shared" ref="H98" si="13">+H97</f>
        <v>216.1</v>
      </c>
      <c r="I98" s="70">
        <f t="shared" si="7"/>
        <v>85.584158415841586</v>
      </c>
      <c r="J98" s="70">
        <f t="shared" si="8"/>
        <v>-36.400000000000006</v>
      </c>
      <c r="K98" s="70">
        <f>+K97</f>
        <v>-36.4</v>
      </c>
      <c r="L98" s="186"/>
      <c r="M98" s="100"/>
    </row>
    <row r="99" spans="1:13" ht="38.25">
      <c r="A99" s="75" t="e">
        <f>VLOOKUP(B99,#REF!,3,FALSE)</f>
        <v>#REF!</v>
      </c>
      <c r="B99" s="12">
        <v>7</v>
      </c>
      <c r="C99" s="24" t="s">
        <v>36</v>
      </c>
      <c r="D99" s="10" t="s">
        <v>395</v>
      </c>
      <c r="E99" s="24" t="s">
        <v>736</v>
      </c>
      <c r="F99" s="11" t="s">
        <v>7</v>
      </c>
      <c r="G99" s="8">
        <v>165.8</v>
      </c>
      <c r="H99" s="8">
        <v>133</v>
      </c>
      <c r="I99" s="20">
        <f t="shared" si="7"/>
        <v>80.217129071170078</v>
      </c>
      <c r="J99" s="8">
        <f t="shared" si="8"/>
        <v>-32.800000000000011</v>
      </c>
      <c r="K99" s="8">
        <v>-25.4</v>
      </c>
      <c r="L99" s="217" t="s">
        <v>26</v>
      </c>
      <c r="M99" s="348" t="s">
        <v>737</v>
      </c>
    </row>
    <row r="100" spans="1:13" ht="38.25">
      <c r="A100" s="75" t="e">
        <f>VLOOKUP(B100,#REF!,3,FALSE)</f>
        <v>#REF!</v>
      </c>
      <c r="B100" s="12">
        <v>7</v>
      </c>
      <c r="C100" s="24" t="s">
        <v>36</v>
      </c>
      <c r="D100" s="10" t="s">
        <v>395</v>
      </c>
      <c r="E100" s="24" t="s">
        <v>736</v>
      </c>
      <c r="F100" s="11" t="s">
        <v>7</v>
      </c>
      <c r="G100" s="8"/>
      <c r="H100" s="8"/>
      <c r="I100" s="20"/>
      <c r="J100" s="8"/>
      <c r="K100" s="8">
        <v>-7.4</v>
      </c>
      <c r="L100" s="10" t="s">
        <v>154</v>
      </c>
      <c r="M100" s="348" t="s">
        <v>354</v>
      </c>
    </row>
    <row r="101" spans="1:13" ht="38.25">
      <c r="A101" s="75" t="e">
        <f>VLOOKUP(B101,#REF!,3,FALSE)</f>
        <v>#REF!</v>
      </c>
      <c r="B101" s="103">
        <v>7</v>
      </c>
      <c r="C101" s="62" t="s">
        <v>36</v>
      </c>
      <c r="D101" s="84" t="s">
        <v>395</v>
      </c>
      <c r="E101" s="62" t="s">
        <v>736</v>
      </c>
      <c r="F101" s="49" t="s">
        <v>11</v>
      </c>
      <c r="G101" s="26">
        <f>SUM(G99:G100)</f>
        <v>165.8</v>
      </c>
      <c r="H101" s="26">
        <f>SUM(H99:H100)</f>
        <v>133</v>
      </c>
      <c r="I101" s="26">
        <f t="shared" si="7"/>
        <v>80.217129071170078</v>
      </c>
      <c r="J101" s="26">
        <f t="shared" si="8"/>
        <v>-32.800000000000011</v>
      </c>
      <c r="K101" s="26">
        <f>SUM(K99:K100)</f>
        <v>-32.799999999999997</v>
      </c>
      <c r="L101" s="185"/>
      <c r="M101" s="51"/>
    </row>
    <row r="102" spans="1:13" ht="38.25">
      <c r="A102" s="75" t="e">
        <f>VLOOKUP(B102,#REF!,3,FALSE)</f>
        <v>#REF!</v>
      </c>
      <c r="B102" s="86">
        <v>7</v>
      </c>
      <c r="C102" s="87" t="s">
        <v>36</v>
      </c>
      <c r="D102" s="88"/>
      <c r="E102" s="87"/>
      <c r="F102" s="90" t="s">
        <v>12</v>
      </c>
      <c r="G102" s="70">
        <f>+G101</f>
        <v>165.8</v>
      </c>
      <c r="H102" s="70">
        <f t="shared" ref="H102:K102" si="14">+H101</f>
        <v>133</v>
      </c>
      <c r="I102" s="70">
        <f t="shared" si="7"/>
        <v>80.217129071170078</v>
      </c>
      <c r="J102" s="70">
        <f t="shared" si="8"/>
        <v>-32.800000000000011</v>
      </c>
      <c r="K102" s="70">
        <f t="shared" si="14"/>
        <v>-32.799999999999997</v>
      </c>
      <c r="L102" s="186"/>
      <c r="M102" s="100"/>
    </row>
    <row r="103" spans="1:13" ht="38.25">
      <c r="A103" s="75" t="e">
        <f>VLOOKUP(B103,#REF!,3,FALSE)</f>
        <v>#REF!</v>
      </c>
      <c r="B103" s="12">
        <v>8</v>
      </c>
      <c r="C103" s="24" t="s">
        <v>39</v>
      </c>
      <c r="D103" s="10" t="s">
        <v>5</v>
      </c>
      <c r="E103" s="23" t="s">
        <v>40</v>
      </c>
      <c r="F103" s="11" t="s">
        <v>7</v>
      </c>
      <c r="G103" s="8">
        <v>9728</v>
      </c>
      <c r="H103" s="8">
        <v>6175.2</v>
      </c>
      <c r="I103" s="8">
        <f t="shared" si="7"/>
        <v>63.478618421052637</v>
      </c>
      <c r="J103" s="8">
        <f t="shared" si="8"/>
        <v>-3552.8</v>
      </c>
      <c r="K103" s="8">
        <v>-331.9</v>
      </c>
      <c r="L103" s="10" t="s">
        <v>26</v>
      </c>
      <c r="M103" s="13" t="s">
        <v>743</v>
      </c>
    </row>
    <row r="104" spans="1:13" ht="38.25">
      <c r="A104" s="75" t="e">
        <f>VLOOKUP(B104,#REF!,3,FALSE)</f>
        <v>#REF!</v>
      </c>
      <c r="B104" s="12">
        <v>8</v>
      </c>
      <c r="C104" s="24" t="s">
        <v>39</v>
      </c>
      <c r="D104" s="10" t="s">
        <v>5</v>
      </c>
      <c r="E104" s="23" t="s">
        <v>40</v>
      </c>
      <c r="F104" s="11" t="s">
        <v>7</v>
      </c>
      <c r="G104" s="16"/>
      <c r="H104" s="16"/>
      <c r="I104" s="16" t="str">
        <f t="shared" si="7"/>
        <v/>
      </c>
      <c r="J104" s="8">
        <f t="shared" si="8"/>
        <v>0</v>
      </c>
      <c r="K104" s="8">
        <v>-2.1</v>
      </c>
      <c r="L104" s="11" t="s">
        <v>291</v>
      </c>
      <c r="M104" s="13" t="s">
        <v>744</v>
      </c>
    </row>
    <row r="105" spans="1:13" ht="38.25">
      <c r="A105" s="75" t="e">
        <f>VLOOKUP(B105,#REF!,3,FALSE)</f>
        <v>#REF!</v>
      </c>
      <c r="B105" s="12">
        <v>8</v>
      </c>
      <c r="C105" s="24" t="s">
        <v>39</v>
      </c>
      <c r="D105" s="10" t="s">
        <v>5</v>
      </c>
      <c r="E105" s="23" t="s">
        <v>40</v>
      </c>
      <c r="F105" s="11" t="s">
        <v>7</v>
      </c>
      <c r="G105" s="16"/>
      <c r="H105" s="16"/>
      <c r="I105" s="16" t="str">
        <f t="shared" si="7"/>
        <v/>
      </c>
      <c r="J105" s="8">
        <f t="shared" si="8"/>
        <v>0</v>
      </c>
      <c r="K105" s="8">
        <v>-9.1</v>
      </c>
      <c r="L105" s="59" t="s">
        <v>17</v>
      </c>
      <c r="M105" s="13" t="s">
        <v>745</v>
      </c>
    </row>
    <row r="106" spans="1:13" ht="38.25">
      <c r="A106" s="75" t="e">
        <f>VLOOKUP(B106,#REF!,3,FALSE)</f>
        <v>#REF!</v>
      </c>
      <c r="B106" s="12">
        <v>8</v>
      </c>
      <c r="C106" s="24" t="s">
        <v>39</v>
      </c>
      <c r="D106" s="10" t="s">
        <v>5</v>
      </c>
      <c r="E106" s="23" t="s">
        <v>40</v>
      </c>
      <c r="F106" s="11" t="s">
        <v>7</v>
      </c>
      <c r="G106" s="16"/>
      <c r="H106" s="16"/>
      <c r="I106" s="16" t="str">
        <f t="shared" si="7"/>
        <v/>
      </c>
      <c r="J106" s="8">
        <f t="shared" si="8"/>
        <v>0</v>
      </c>
      <c r="K106" s="8">
        <v>-12.5</v>
      </c>
      <c r="L106" s="59" t="s">
        <v>1306</v>
      </c>
      <c r="M106" s="13" t="s">
        <v>749</v>
      </c>
    </row>
    <row r="107" spans="1:13" ht="38.25">
      <c r="A107" s="75" t="e">
        <f>VLOOKUP(B107,#REF!,3,FALSE)</f>
        <v>#REF!</v>
      </c>
      <c r="B107" s="12">
        <v>8</v>
      </c>
      <c r="C107" s="24" t="s">
        <v>39</v>
      </c>
      <c r="D107" s="10" t="s">
        <v>5</v>
      </c>
      <c r="E107" s="23" t="s">
        <v>40</v>
      </c>
      <c r="F107" s="11" t="s">
        <v>7</v>
      </c>
      <c r="G107" s="16"/>
      <c r="H107" s="16"/>
      <c r="I107" s="16" t="str">
        <f t="shared" si="7"/>
        <v/>
      </c>
      <c r="J107" s="8">
        <f t="shared" si="8"/>
        <v>0</v>
      </c>
      <c r="K107" s="8">
        <v>-24.8</v>
      </c>
      <c r="L107" s="11" t="s">
        <v>154</v>
      </c>
      <c r="M107" s="13" t="s">
        <v>746</v>
      </c>
    </row>
    <row r="108" spans="1:13" ht="38.25">
      <c r="A108" s="75" t="e">
        <f>VLOOKUP(B108,#REF!,3,FALSE)</f>
        <v>#REF!</v>
      </c>
      <c r="B108" s="12">
        <v>8</v>
      </c>
      <c r="C108" s="24" t="s">
        <v>39</v>
      </c>
      <c r="D108" s="10" t="s">
        <v>5</v>
      </c>
      <c r="E108" s="23" t="s">
        <v>40</v>
      </c>
      <c r="F108" s="11" t="s">
        <v>7</v>
      </c>
      <c r="G108" s="16"/>
      <c r="H108" s="16"/>
      <c r="I108" s="16" t="str">
        <f t="shared" si="7"/>
        <v/>
      </c>
      <c r="J108" s="8">
        <f t="shared" si="8"/>
        <v>0</v>
      </c>
      <c r="K108" s="8">
        <v>-3085.2</v>
      </c>
      <c r="L108" s="11" t="s">
        <v>121</v>
      </c>
      <c r="M108" s="13" t="s">
        <v>747</v>
      </c>
    </row>
    <row r="109" spans="1:13" ht="38.25">
      <c r="A109" s="75" t="e">
        <f>VLOOKUP(B109,#REF!,3,FALSE)</f>
        <v>#REF!</v>
      </c>
      <c r="B109" s="12">
        <v>8</v>
      </c>
      <c r="C109" s="24" t="s">
        <v>39</v>
      </c>
      <c r="D109" s="10" t="s">
        <v>5</v>
      </c>
      <c r="E109" s="23" t="s">
        <v>40</v>
      </c>
      <c r="F109" s="11" t="s">
        <v>7</v>
      </c>
      <c r="G109" s="16"/>
      <c r="H109" s="16"/>
      <c r="I109" s="16" t="str">
        <f t="shared" si="7"/>
        <v/>
      </c>
      <c r="J109" s="8">
        <f t="shared" si="8"/>
        <v>0</v>
      </c>
      <c r="K109" s="8">
        <v>-16.8</v>
      </c>
      <c r="L109" s="59" t="s">
        <v>9</v>
      </c>
      <c r="M109" s="13" t="s">
        <v>399</v>
      </c>
    </row>
    <row r="110" spans="1:13" ht="38.25">
      <c r="A110" s="75" t="e">
        <f>VLOOKUP(B110,#REF!,3,FALSE)</f>
        <v>#REF!</v>
      </c>
      <c r="B110" s="12">
        <v>8</v>
      </c>
      <c r="C110" s="24" t="s">
        <v>39</v>
      </c>
      <c r="D110" s="10" t="s">
        <v>5</v>
      </c>
      <c r="E110" s="23" t="s">
        <v>40</v>
      </c>
      <c r="F110" s="11" t="s">
        <v>7</v>
      </c>
      <c r="G110" s="8"/>
      <c r="H110" s="8"/>
      <c r="I110" s="8" t="str">
        <f t="shared" si="7"/>
        <v/>
      </c>
      <c r="J110" s="8">
        <f t="shared" si="8"/>
        <v>0</v>
      </c>
      <c r="K110" s="8">
        <v>-70.400000000000006</v>
      </c>
      <c r="L110" s="10" t="s">
        <v>8</v>
      </c>
      <c r="M110" s="13" t="s">
        <v>748</v>
      </c>
    </row>
    <row r="111" spans="1:13" ht="51">
      <c r="A111" s="75" t="e">
        <f>VLOOKUP(B111,#REF!,3,FALSE)</f>
        <v>#REF!</v>
      </c>
      <c r="B111" s="12">
        <v>8</v>
      </c>
      <c r="C111" s="24" t="s">
        <v>39</v>
      </c>
      <c r="D111" s="10" t="s">
        <v>5</v>
      </c>
      <c r="E111" s="23" t="s">
        <v>40</v>
      </c>
      <c r="F111" s="11" t="s">
        <v>24</v>
      </c>
      <c r="G111" s="8">
        <v>7</v>
      </c>
      <c r="H111" s="8">
        <v>0</v>
      </c>
      <c r="I111" s="8">
        <f t="shared" si="7"/>
        <v>0</v>
      </c>
      <c r="J111" s="8">
        <f t="shared" si="8"/>
        <v>-7</v>
      </c>
      <c r="K111" s="8">
        <v>-7</v>
      </c>
      <c r="L111" s="10" t="s">
        <v>55</v>
      </c>
      <c r="M111" s="13" t="s">
        <v>765</v>
      </c>
    </row>
    <row r="112" spans="1:13" ht="51">
      <c r="A112" s="75" t="e">
        <f>VLOOKUP(B112,#REF!,3,FALSE)</f>
        <v>#REF!</v>
      </c>
      <c r="B112" s="12">
        <v>8</v>
      </c>
      <c r="C112" s="24" t="s">
        <v>39</v>
      </c>
      <c r="D112" s="10" t="s">
        <v>5</v>
      </c>
      <c r="E112" s="23" t="s">
        <v>40</v>
      </c>
      <c r="F112" s="11" t="s">
        <v>25</v>
      </c>
      <c r="G112" s="20">
        <v>36</v>
      </c>
      <c r="H112" s="20">
        <v>0</v>
      </c>
      <c r="I112" s="8">
        <v>0</v>
      </c>
      <c r="J112" s="8">
        <f t="shared" si="8"/>
        <v>-36</v>
      </c>
      <c r="K112" s="8">
        <v>-36</v>
      </c>
      <c r="L112" s="10" t="s">
        <v>55</v>
      </c>
      <c r="M112" s="13" t="s">
        <v>765</v>
      </c>
    </row>
    <row r="113" spans="1:13" ht="38.25">
      <c r="A113" s="75" t="e">
        <f>VLOOKUP(B113,#REF!,3,FALSE)</f>
        <v>#REF!</v>
      </c>
      <c r="B113" s="12">
        <v>8</v>
      </c>
      <c r="C113" s="24" t="s">
        <v>39</v>
      </c>
      <c r="D113" s="10" t="s">
        <v>5</v>
      </c>
      <c r="E113" s="23" t="s">
        <v>40</v>
      </c>
      <c r="F113" s="11" t="s">
        <v>18</v>
      </c>
      <c r="G113" s="8">
        <v>78.599999999999994</v>
      </c>
      <c r="H113" s="8">
        <v>78.599999999999994</v>
      </c>
      <c r="I113" s="8">
        <f t="shared" si="7"/>
        <v>100</v>
      </c>
      <c r="J113" s="8">
        <f t="shared" si="8"/>
        <v>0</v>
      </c>
      <c r="K113" s="8"/>
      <c r="L113" s="10"/>
      <c r="M113" s="13"/>
    </row>
    <row r="114" spans="1:13" ht="38.25">
      <c r="A114" s="75" t="e">
        <f>VLOOKUP(B114,#REF!,3,FALSE)</f>
        <v>#REF!</v>
      </c>
      <c r="B114" s="103">
        <v>8</v>
      </c>
      <c r="C114" s="62" t="s">
        <v>39</v>
      </c>
      <c r="D114" s="84" t="s">
        <v>5</v>
      </c>
      <c r="E114" s="85" t="s">
        <v>40</v>
      </c>
      <c r="F114" s="49" t="s">
        <v>11</v>
      </c>
      <c r="G114" s="26">
        <f>SUM(G103:G113)</f>
        <v>9849.6</v>
      </c>
      <c r="H114" s="26">
        <f>SUM(H103:H113)</f>
        <v>6253.8</v>
      </c>
      <c r="I114" s="26">
        <f t="shared" si="7"/>
        <v>63.492933723196877</v>
      </c>
      <c r="J114" s="26">
        <f t="shared" si="8"/>
        <v>-3595.8</v>
      </c>
      <c r="K114" s="26">
        <f>SUM(K103:K113)</f>
        <v>-3595.8</v>
      </c>
      <c r="L114" s="185"/>
      <c r="M114" s="344"/>
    </row>
    <row r="115" spans="1:13" ht="38.25">
      <c r="A115" s="75" t="e">
        <f>VLOOKUP(B115,#REF!,3,FALSE)</f>
        <v>#REF!</v>
      </c>
      <c r="B115" s="12">
        <v>8</v>
      </c>
      <c r="C115" s="24" t="s">
        <v>39</v>
      </c>
      <c r="D115" s="10" t="s">
        <v>14</v>
      </c>
      <c r="E115" s="23" t="s">
        <v>653</v>
      </c>
      <c r="F115" s="11" t="s">
        <v>7</v>
      </c>
      <c r="G115" s="8">
        <v>1298</v>
      </c>
      <c r="H115" s="8">
        <v>1103.4000000000001</v>
      </c>
      <c r="I115" s="8">
        <f t="shared" si="7"/>
        <v>85.007704160246547</v>
      </c>
      <c r="J115" s="8">
        <f t="shared" si="8"/>
        <v>-194.59999999999991</v>
      </c>
      <c r="K115" s="8">
        <v>-41.2</v>
      </c>
      <c r="L115" s="59" t="s">
        <v>26</v>
      </c>
      <c r="M115" s="13" t="s">
        <v>750</v>
      </c>
    </row>
    <row r="116" spans="1:13" ht="38.25">
      <c r="A116" s="75" t="e">
        <f>VLOOKUP(B116,#REF!,3,FALSE)</f>
        <v>#REF!</v>
      </c>
      <c r="B116" s="12">
        <v>8</v>
      </c>
      <c r="C116" s="24" t="s">
        <v>39</v>
      </c>
      <c r="D116" s="10" t="s">
        <v>14</v>
      </c>
      <c r="E116" s="23" t="s">
        <v>653</v>
      </c>
      <c r="F116" s="11" t="s">
        <v>7</v>
      </c>
      <c r="G116" s="8"/>
      <c r="H116" s="8"/>
      <c r="I116" s="8"/>
      <c r="J116" s="8"/>
      <c r="K116" s="8">
        <v>-46.4</v>
      </c>
      <c r="L116" s="59" t="s">
        <v>154</v>
      </c>
      <c r="M116" s="13" t="s">
        <v>746</v>
      </c>
    </row>
    <row r="117" spans="1:13" ht="38.25">
      <c r="A117" s="75" t="e">
        <f>VLOOKUP(B117,#REF!,3,FALSE)</f>
        <v>#REF!</v>
      </c>
      <c r="B117" s="12">
        <v>8</v>
      </c>
      <c r="C117" s="24" t="s">
        <v>39</v>
      </c>
      <c r="D117" s="10" t="s">
        <v>14</v>
      </c>
      <c r="E117" s="23" t="s">
        <v>653</v>
      </c>
      <c r="F117" s="11" t="s">
        <v>7</v>
      </c>
      <c r="G117" s="8"/>
      <c r="H117" s="8"/>
      <c r="I117" s="8"/>
      <c r="J117" s="8"/>
      <c r="K117" s="8">
        <v>-107</v>
      </c>
      <c r="L117" s="59" t="s">
        <v>9</v>
      </c>
      <c r="M117" s="13" t="s">
        <v>751</v>
      </c>
    </row>
    <row r="118" spans="1:13" ht="38.25">
      <c r="A118" s="75" t="e">
        <f>VLOOKUP(B118,#REF!,3,FALSE)</f>
        <v>#REF!</v>
      </c>
      <c r="B118" s="12">
        <v>8</v>
      </c>
      <c r="C118" s="24" t="s">
        <v>39</v>
      </c>
      <c r="D118" s="10" t="s">
        <v>14</v>
      </c>
      <c r="E118" s="23" t="s">
        <v>653</v>
      </c>
      <c r="F118" s="11" t="s">
        <v>10</v>
      </c>
      <c r="G118" s="8">
        <v>2</v>
      </c>
      <c r="H118" s="8">
        <v>0.9</v>
      </c>
      <c r="I118" s="8">
        <f t="shared" si="7"/>
        <v>45</v>
      </c>
      <c r="J118" s="8">
        <f t="shared" si="8"/>
        <v>-1.1000000000000001</v>
      </c>
      <c r="K118" s="8">
        <v>-1.1000000000000001</v>
      </c>
      <c r="L118" s="59" t="s">
        <v>154</v>
      </c>
      <c r="M118" s="13" t="s">
        <v>752</v>
      </c>
    </row>
    <row r="119" spans="1:13" ht="38.25">
      <c r="A119" s="75" t="e">
        <f>VLOOKUP(B119,#REF!,3,FALSE)</f>
        <v>#REF!</v>
      </c>
      <c r="B119" s="103">
        <v>8</v>
      </c>
      <c r="C119" s="62" t="s">
        <v>39</v>
      </c>
      <c r="D119" s="84" t="s">
        <v>14</v>
      </c>
      <c r="E119" s="85" t="s">
        <v>653</v>
      </c>
      <c r="F119" s="49" t="s">
        <v>11</v>
      </c>
      <c r="G119" s="26">
        <f>SUBTOTAL(9,G115:G118)</f>
        <v>1300</v>
      </c>
      <c r="H119" s="26">
        <f>SUBTOTAL(9,H115:H118)</f>
        <v>1104.3000000000002</v>
      </c>
      <c r="I119" s="26">
        <f t="shared" si="7"/>
        <v>84.946153846153862</v>
      </c>
      <c r="J119" s="26">
        <f t="shared" si="8"/>
        <v>-195.69999999999982</v>
      </c>
      <c r="K119" s="26">
        <f>SUBTOTAL(9,K115:K118)</f>
        <v>-195.7</v>
      </c>
      <c r="L119" s="185"/>
      <c r="M119" s="344"/>
    </row>
    <row r="120" spans="1:13" ht="38.25">
      <c r="A120" s="75" t="e">
        <f>VLOOKUP(B120,#REF!,3,FALSE)</f>
        <v>#REF!</v>
      </c>
      <c r="B120" s="86">
        <v>8</v>
      </c>
      <c r="C120" s="87" t="s">
        <v>39</v>
      </c>
      <c r="D120" s="88"/>
      <c r="E120" s="89"/>
      <c r="F120" s="90" t="s">
        <v>12</v>
      </c>
      <c r="G120" s="70">
        <f>+G114+G119</f>
        <v>11149.6</v>
      </c>
      <c r="H120" s="70">
        <f>+H114+H119</f>
        <v>7358.1</v>
      </c>
      <c r="I120" s="70">
        <f t="shared" si="7"/>
        <v>65.994295759489134</v>
      </c>
      <c r="J120" s="70">
        <f t="shared" si="8"/>
        <v>-3791.5</v>
      </c>
      <c r="K120" s="70">
        <f>+K114+K119</f>
        <v>-3791.5</v>
      </c>
      <c r="L120" s="186"/>
      <c r="M120" s="347"/>
    </row>
    <row r="121" spans="1:13" ht="38.25">
      <c r="A121" s="75" t="e">
        <f>VLOOKUP(B121,#REF!,3,FALSE)</f>
        <v>#REF!</v>
      </c>
      <c r="B121" s="12">
        <v>1773</v>
      </c>
      <c r="C121" s="24" t="s">
        <v>294</v>
      </c>
      <c r="D121" s="10" t="s">
        <v>86</v>
      </c>
      <c r="E121" s="23" t="s">
        <v>654</v>
      </c>
      <c r="F121" s="11" t="s">
        <v>32</v>
      </c>
      <c r="G121" s="8">
        <v>4313.6000000000004</v>
      </c>
      <c r="H121" s="8">
        <v>3187.3</v>
      </c>
      <c r="I121" s="33">
        <f t="shared" si="7"/>
        <v>73.88955860534125</v>
      </c>
      <c r="J121" s="8">
        <f t="shared" si="8"/>
        <v>-1126.3000000000002</v>
      </c>
      <c r="K121" s="178">
        <v>-45.7</v>
      </c>
      <c r="L121" s="10" t="s">
        <v>26</v>
      </c>
      <c r="M121" s="13" t="s">
        <v>661</v>
      </c>
    </row>
    <row r="122" spans="1:13" ht="38.25">
      <c r="A122" s="75" t="e">
        <f>VLOOKUP(B122,#REF!,3,FALSE)</f>
        <v>#REF!</v>
      </c>
      <c r="B122" s="12">
        <v>1773</v>
      </c>
      <c r="C122" s="24" t="s">
        <v>294</v>
      </c>
      <c r="D122" s="10" t="s">
        <v>86</v>
      </c>
      <c r="E122" s="23" t="s">
        <v>654</v>
      </c>
      <c r="F122" s="11" t="s">
        <v>32</v>
      </c>
      <c r="G122" s="60"/>
      <c r="H122" s="60"/>
      <c r="I122" s="19" t="str">
        <f t="shared" si="7"/>
        <v/>
      </c>
      <c r="J122" s="8"/>
      <c r="K122" s="178">
        <v>-4.5999999999999996</v>
      </c>
      <c r="L122" s="10" t="s">
        <v>17</v>
      </c>
      <c r="M122" s="13" t="s">
        <v>662</v>
      </c>
    </row>
    <row r="123" spans="1:13" ht="38.25">
      <c r="A123" s="75" t="e">
        <f>VLOOKUP(B123,#REF!,3,FALSE)</f>
        <v>#REF!</v>
      </c>
      <c r="B123" s="12">
        <v>1773</v>
      </c>
      <c r="C123" s="24" t="s">
        <v>294</v>
      </c>
      <c r="D123" s="10" t="s">
        <v>86</v>
      </c>
      <c r="E123" s="23" t="s">
        <v>654</v>
      </c>
      <c r="F123" s="11" t="s">
        <v>32</v>
      </c>
      <c r="G123" s="60"/>
      <c r="H123" s="60"/>
      <c r="I123" s="19" t="str">
        <f t="shared" si="7"/>
        <v/>
      </c>
      <c r="J123" s="8"/>
      <c r="K123" s="178">
        <v>-34.9</v>
      </c>
      <c r="L123" s="10" t="s">
        <v>49</v>
      </c>
      <c r="M123" s="13" t="s">
        <v>663</v>
      </c>
    </row>
    <row r="124" spans="1:13" ht="38.25">
      <c r="A124" s="75" t="e">
        <f>VLOOKUP(B124,#REF!,3,FALSE)</f>
        <v>#REF!</v>
      </c>
      <c r="B124" s="12">
        <v>1773</v>
      </c>
      <c r="C124" s="24" t="s">
        <v>294</v>
      </c>
      <c r="D124" s="10" t="s">
        <v>86</v>
      </c>
      <c r="E124" s="23" t="s">
        <v>654</v>
      </c>
      <c r="F124" s="11" t="s">
        <v>32</v>
      </c>
      <c r="G124" s="60"/>
      <c r="H124" s="60"/>
      <c r="I124" s="19" t="str">
        <f t="shared" si="7"/>
        <v/>
      </c>
      <c r="J124" s="8"/>
      <c r="K124" s="178">
        <v>-80.3</v>
      </c>
      <c r="L124" s="10" t="s">
        <v>49</v>
      </c>
      <c r="M124" s="47" t="s">
        <v>664</v>
      </c>
    </row>
    <row r="125" spans="1:13" ht="51">
      <c r="A125" s="75" t="e">
        <f>VLOOKUP(B125,#REF!,3,FALSE)</f>
        <v>#REF!</v>
      </c>
      <c r="B125" s="12">
        <v>1773</v>
      </c>
      <c r="C125" s="24" t="s">
        <v>294</v>
      </c>
      <c r="D125" s="10" t="s">
        <v>86</v>
      </c>
      <c r="E125" s="23" t="s">
        <v>654</v>
      </c>
      <c r="F125" s="11" t="s">
        <v>32</v>
      </c>
      <c r="G125" s="60"/>
      <c r="H125" s="60"/>
      <c r="I125" s="19" t="str">
        <f t="shared" si="7"/>
        <v/>
      </c>
      <c r="J125" s="8"/>
      <c r="K125" s="178">
        <v>-275.8</v>
      </c>
      <c r="L125" s="10" t="s">
        <v>154</v>
      </c>
      <c r="M125" s="47" t="s">
        <v>665</v>
      </c>
    </row>
    <row r="126" spans="1:13" ht="76.5">
      <c r="A126" s="75" t="e">
        <f>VLOOKUP(B126,#REF!,3,FALSE)</f>
        <v>#REF!</v>
      </c>
      <c r="B126" s="12">
        <v>1773</v>
      </c>
      <c r="C126" s="24" t="s">
        <v>294</v>
      </c>
      <c r="D126" s="10" t="s">
        <v>86</v>
      </c>
      <c r="E126" s="23" t="s">
        <v>654</v>
      </c>
      <c r="F126" s="11" t="s">
        <v>32</v>
      </c>
      <c r="G126" s="60"/>
      <c r="H126" s="60"/>
      <c r="I126" s="19" t="str">
        <f t="shared" si="7"/>
        <v/>
      </c>
      <c r="J126" s="8"/>
      <c r="K126" s="178">
        <v>-396.8</v>
      </c>
      <c r="L126" s="10" t="s">
        <v>9</v>
      </c>
      <c r="M126" s="47" t="s">
        <v>666</v>
      </c>
    </row>
    <row r="127" spans="1:13" ht="38.25">
      <c r="A127" s="75" t="e">
        <f>VLOOKUP(B127,#REF!,3,FALSE)</f>
        <v>#REF!</v>
      </c>
      <c r="B127" s="12">
        <v>1773</v>
      </c>
      <c r="C127" s="24" t="s">
        <v>294</v>
      </c>
      <c r="D127" s="10" t="s">
        <v>86</v>
      </c>
      <c r="E127" s="23" t="s">
        <v>654</v>
      </c>
      <c r="F127" s="11" t="s">
        <v>32</v>
      </c>
      <c r="G127" s="60"/>
      <c r="H127" s="60"/>
      <c r="I127" s="19"/>
      <c r="J127" s="8"/>
      <c r="K127" s="178">
        <v>-288.2</v>
      </c>
      <c r="L127" s="10" t="s">
        <v>8</v>
      </c>
      <c r="M127" s="47" t="s">
        <v>667</v>
      </c>
    </row>
    <row r="128" spans="1:13" ht="38.25">
      <c r="A128" s="75" t="e">
        <f>VLOOKUP(B128,#REF!,3,FALSE)</f>
        <v>#REF!</v>
      </c>
      <c r="B128" s="12">
        <v>1773</v>
      </c>
      <c r="C128" s="24" t="s">
        <v>294</v>
      </c>
      <c r="D128" s="10" t="s">
        <v>86</v>
      </c>
      <c r="E128" s="23" t="s">
        <v>654</v>
      </c>
      <c r="F128" s="11" t="s">
        <v>7</v>
      </c>
      <c r="G128" s="8">
        <v>29.8</v>
      </c>
      <c r="H128" s="8">
        <v>3.3</v>
      </c>
      <c r="I128" s="33">
        <f t="shared" si="7"/>
        <v>11.073825503355703</v>
      </c>
      <c r="J128" s="8">
        <f t="shared" si="8"/>
        <v>-26.5</v>
      </c>
      <c r="K128" s="178">
        <v>-18.100000000000001</v>
      </c>
      <c r="L128" s="10" t="s">
        <v>26</v>
      </c>
      <c r="M128" s="47" t="s">
        <v>661</v>
      </c>
    </row>
    <row r="129" spans="1:13" ht="38.25">
      <c r="A129" s="75" t="e">
        <f>VLOOKUP(B129,#REF!,3,FALSE)</f>
        <v>#REF!</v>
      </c>
      <c r="B129" s="12">
        <v>1773</v>
      </c>
      <c r="C129" s="24" t="s">
        <v>294</v>
      </c>
      <c r="D129" s="10" t="s">
        <v>86</v>
      </c>
      <c r="E129" s="23" t="s">
        <v>654</v>
      </c>
      <c r="F129" s="11" t="s">
        <v>7</v>
      </c>
      <c r="G129" s="60"/>
      <c r="H129" s="60"/>
      <c r="I129" s="19" t="str">
        <f t="shared" si="7"/>
        <v/>
      </c>
      <c r="J129" s="8"/>
      <c r="K129" s="8">
        <v>-8.4</v>
      </c>
      <c r="L129" s="10" t="s">
        <v>49</v>
      </c>
      <c r="M129" s="47" t="s">
        <v>668</v>
      </c>
    </row>
    <row r="130" spans="1:13" ht="38.25">
      <c r="A130" s="75" t="e">
        <f>VLOOKUP(B130,#REF!,3,FALSE)</f>
        <v>#REF!</v>
      </c>
      <c r="B130" s="103">
        <v>1773</v>
      </c>
      <c r="C130" s="62" t="s">
        <v>294</v>
      </c>
      <c r="D130" s="84" t="s">
        <v>86</v>
      </c>
      <c r="E130" s="85" t="s">
        <v>654</v>
      </c>
      <c r="F130" s="49" t="s">
        <v>11</v>
      </c>
      <c r="G130" s="26">
        <f>SUM(G121:G129)</f>
        <v>4343.4000000000005</v>
      </c>
      <c r="H130" s="26">
        <f>SUM(H121:H129)</f>
        <v>3190.6000000000004</v>
      </c>
      <c r="I130" s="26">
        <f t="shared" si="7"/>
        <v>73.45858083529032</v>
      </c>
      <c r="J130" s="26">
        <f t="shared" si="8"/>
        <v>-1152.8000000000002</v>
      </c>
      <c r="K130" s="26">
        <f>SUM(K121:K129)</f>
        <v>-1152.8</v>
      </c>
      <c r="L130" s="185"/>
      <c r="M130" s="51"/>
    </row>
    <row r="131" spans="1:13" ht="38.25">
      <c r="A131" s="75" t="e">
        <f>VLOOKUP(B131,#REF!,3,FALSE)</f>
        <v>#REF!</v>
      </c>
      <c r="B131" s="86">
        <v>1773</v>
      </c>
      <c r="C131" s="87" t="s">
        <v>294</v>
      </c>
      <c r="D131" s="106"/>
      <c r="E131" s="107"/>
      <c r="F131" s="108" t="s">
        <v>12</v>
      </c>
      <c r="G131" s="70">
        <f>+G130</f>
        <v>4343.4000000000005</v>
      </c>
      <c r="H131" s="70">
        <f t="shared" ref="H131:K131" si="15">+H130</f>
        <v>3190.6000000000004</v>
      </c>
      <c r="I131" s="70">
        <f t="shared" si="7"/>
        <v>73.45858083529032</v>
      </c>
      <c r="J131" s="70">
        <f t="shared" si="8"/>
        <v>-1152.8000000000002</v>
      </c>
      <c r="K131" s="70">
        <f t="shared" si="15"/>
        <v>-1152.8</v>
      </c>
      <c r="L131" s="186"/>
      <c r="M131" s="294"/>
    </row>
    <row r="132" spans="1:13" ht="51">
      <c r="A132" s="75" t="e">
        <f>VLOOKUP(B132,#REF!,3,FALSE)</f>
        <v>#REF!</v>
      </c>
      <c r="B132" s="12">
        <v>1056</v>
      </c>
      <c r="C132" s="24" t="s">
        <v>41</v>
      </c>
      <c r="D132" s="10" t="s">
        <v>86</v>
      </c>
      <c r="E132" s="23" t="s">
        <v>42</v>
      </c>
      <c r="F132" s="11" t="s">
        <v>7</v>
      </c>
      <c r="G132" s="8">
        <v>974.7</v>
      </c>
      <c r="H132" s="8">
        <v>812.7</v>
      </c>
      <c r="I132" s="8">
        <f t="shared" si="7"/>
        <v>83.37950138504155</v>
      </c>
      <c r="J132" s="8">
        <f t="shared" si="8"/>
        <v>-162</v>
      </c>
      <c r="K132" s="8">
        <v>-146.19999999999999</v>
      </c>
      <c r="L132" s="10" t="s">
        <v>26</v>
      </c>
      <c r="M132" s="47" t="s">
        <v>448</v>
      </c>
    </row>
    <row r="133" spans="1:13" ht="38.25">
      <c r="A133" s="75" t="e">
        <f>VLOOKUP(B133,#REF!,3,FALSE)</f>
        <v>#REF!</v>
      </c>
      <c r="B133" s="12">
        <v>1056</v>
      </c>
      <c r="C133" s="24" t="s">
        <v>41</v>
      </c>
      <c r="D133" s="10" t="s">
        <v>86</v>
      </c>
      <c r="E133" s="43" t="s">
        <v>42</v>
      </c>
      <c r="F133" s="11" t="s">
        <v>7</v>
      </c>
      <c r="G133" s="16"/>
      <c r="H133" s="16"/>
      <c r="I133" s="16" t="str">
        <f t="shared" si="7"/>
        <v/>
      </c>
      <c r="J133" s="8"/>
      <c r="K133" s="8">
        <v>-10.7</v>
      </c>
      <c r="L133" s="59" t="s">
        <v>49</v>
      </c>
      <c r="M133" s="47" t="s">
        <v>445</v>
      </c>
    </row>
    <row r="134" spans="1:13" ht="38.25">
      <c r="A134" s="75" t="e">
        <f>VLOOKUP(B134,#REF!,3,FALSE)</f>
        <v>#REF!</v>
      </c>
      <c r="B134" s="12">
        <v>1056</v>
      </c>
      <c r="C134" s="24" t="s">
        <v>41</v>
      </c>
      <c r="D134" s="10" t="s">
        <v>86</v>
      </c>
      <c r="E134" s="43" t="s">
        <v>42</v>
      </c>
      <c r="F134" s="11" t="s">
        <v>7</v>
      </c>
      <c r="G134" s="16"/>
      <c r="H134" s="16"/>
      <c r="I134" s="16"/>
      <c r="J134" s="8"/>
      <c r="K134" s="8">
        <v>-2.1</v>
      </c>
      <c r="L134" s="59" t="s">
        <v>55</v>
      </c>
      <c r="M134" s="47" t="s">
        <v>446</v>
      </c>
    </row>
    <row r="135" spans="1:13" ht="38.25">
      <c r="A135" s="75" t="e">
        <f>VLOOKUP(B135,#REF!,3,FALSE)</f>
        <v>#REF!</v>
      </c>
      <c r="B135" s="12">
        <v>1056</v>
      </c>
      <c r="C135" s="24" t="s">
        <v>41</v>
      </c>
      <c r="D135" s="10" t="s">
        <v>86</v>
      </c>
      <c r="E135" s="43" t="s">
        <v>42</v>
      </c>
      <c r="F135" s="11" t="s">
        <v>7</v>
      </c>
      <c r="G135" s="16"/>
      <c r="H135" s="16"/>
      <c r="I135" s="16"/>
      <c r="J135" s="8"/>
      <c r="K135" s="8">
        <v>-3</v>
      </c>
      <c r="L135" s="59" t="s">
        <v>9</v>
      </c>
      <c r="M135" s="47" t="s">
        <v>447</v>
      </c>
    </row>
    <row r="136" spans="1:13" ht="38.25">
      <c r="A136" s="75" t="e">
        <f>VLOOKUP(B136,#REF!,3,FALSE)</f>
        <v>#REF!</v>
      </c>
      <c r="B136" s="103">
        <v>1056</v>
      </c>
      <c r="C136" s="62" t="s">
        <v>41</v>
      </c>
      <c r="D136" s="84" t="s">
        <v>86</v>
      </c>
      <c r="E136" s="85" t="s">
        <v>42</v>
      </c>
      <c r="F136" s="49" t="s">
        <v>11</v>
      </c>
      <c r="G136" s="26">
        <f>SUM(G132:G135)</f>
        <v>974.7</v>
      </c>
      <c r="H136" s="26">
        <f>SUM(H132:H135)</f>
        <v>812.7</v>
      </c>
      <c r="I136" s="26">
        <f t="shared" si="7"/>
        <v>83.37950138504155</v>
      </c>
      <c r="J136" s="26">
        <f t="shared" si="8"/>
        <v>-162</v>
      </c>
      <c r="K136" s="26">
        <f>SUM(K132:K135)</f>
        <v>-161.99999999999997</v>
      </c>
      <c r="L136" s="185"/>
      <c r="M136" s="132"/>
    </row>
    <row r="137" spans="1:13" ht="38.25">
      <c r="A137" s="75" t="e">
        <f>VLOOKUP(B137,#REF!,3,FALSE)</f>
        <v>#REF!</v>
      </c>
      <c r="B137" s="86">
        <v>1056</v>
      </c>
      <c r="C137" s="87" t="s">
        <v>41</v>
      </c>
      <c r="D137" s="106"/>
      <c r="E137" s="107"/>
      <c r="F137" s="108" t="s">
        <v>12</v>
      </c>
      <c r="G137" s="70">
        <f>+G136</f>
        <v>974.7</v>
      </c>
      <c r="H137" s="70">
        <f t="shared" ref="H137:K137" si="16">+H136</f>
        <v>812.7</v>
      </c>
      <c r="I137" s="70">
        <f t="shared" si="7"/>
        <v>83.37950138504155</v>
      </c>
      <c r="J137" s="70">
        <f t="shared" si="8"/>
        <v>-162</v>
      </c>
      <c r="K137" s="70">
        <f t="shared" si="16"/>
        <v>-161.99999999999997</v>
      </c>
      <c r="L137" s="186"/>
      <c r="M137" s="294"/>
    </row>
    <row r="138" spans="1:13" ht="25.5">
      <c r="A138" s="75" t="e">
        <f>VLOOKUP(B138,#REF!,3,FALSE)</f>
        <v>#REF!</v>
      </c>
      <c r="B138" s="12">
        <v>2286</v>
      </c>
      <c r="C138" s="24" t="s">
        <v>43</v>
      </c>
      <c r="D138" s="10" t="s">
        <v>395</v>
      </c>
      <c r="E138" s="109" t="s">
        <v>422</v>
      </c>
      <c r="F138" s="11" t="s">
        <v>7</v>
      </c>
      <c r="G138" s="8">
        <v>135.80000000000001</v>
      </c>
      <c r="H138" s="8">
        <v>133</v>
      </c>
      <c r="I138" s="8">
        <f t="shared" si="7"/>
        <v>97.9381443298969</v>
      </c>
      <c r="J138" s="8">
        <f t="shared" si="8"/>
        <v>-2.8000000000000114</v>
      </c>
      <c r="K138" s="8">
        <v>-1.1000000000000001</v>
      </c>
      <c r="L138" s="217" t="s">
        <v>26</v>
      </c>
      <c r="M138" s="348" t="s">
        <v>394</v>
      </c>
    </row>
    <row r="139" spans="1:13" ht="25.5">
      <c r="A139" s="75" t="e">
        <f>VLOOKUP(B139,#REF!,3,FALSE)</f>
        <v>#REF!</v>
      </c>
      <c r="B139" s="12">
        <v>2286</v>
      </c>
      <c r="C139" s="24" t="s">
        <v>43</v>
      </c>
      <c r="D139" s="10" t="s">
        <v>395</v>
      </c>
      <c r="E139" s="109" t="s">
        <v>422</v>
      </c>
      <c r="F139" s="11" t="s">
        <v>7</v>
      </c>
      <c r="G139" s="8"/>
      <c r="H139" s="8"/>
      <c r="I139" s="8"/>
      <c r="J139" s="8"/>
      <c r="K139" s="8">
        <v>-1.5</v>
      </c>
      <c r="L139" s="10" t="s">
        <v>154</v>
      </c>
      <c r="M139" s="348" t="s">
        <v>354</v>
      </c>
    </row>
    <row r="140" spans="1:13" ht="25.5">
      <c r="A140" s="75" t="e">
        <f>VLOOKUP(B140,#REF!,3,FALSE)</f>
        <v>#REF!</v>
      </c>
      <c r="B140" s="12">
        <v>2286</v>
      </c>
      <c r="C140" s="24" t="s">
        <v>43</v>
      </c>
      <c r="D140" s="10" t="s">
        <v>395</v>
      </c>
      <c r="E140" s="109" t="s">
        <v>422</v>
      </c>
      <c r="F140" s="11" t="s">
        <v>7</v>
      </c>
      <c r="G140" s="8"/>
      <c r="H140" s="8"/>
      <c r="I140" s="8"/>
      <c r="J140" s="8"/>
      <c r="K140" s="8">
        <v>-0.2</v>
      </c>
      <c r="L140" s="10" t="s">
        <v>8</v>
      </c>
      <c r="M140" s="348" t="s">
        <v>393</v>
      </c>
    </row>
    <row r="141" spans="1:13" ht="25.5">
      <c r="A141" s="75" t="e">
        <f>VLOOKUP(B141,#REF!,3,FALSE)</f>
        <v>#REF!</v>
      </c>
      <c r="B141" s="103">
        <v>2286</v>
      </c>
      <c r="C141" s="62" t="s">
        <v>43</v>
      </c>
      <c r="D141" s="84" t="s">
        <v>395</v>
      </c>
      <c r="E141" s="110" t="s">
        <v>422</v>
      </c>
      <c r="F141" s="49" t="s">
        <v>11</v>
      </c>
      <c r="G141" s="26">
        <f>SUM(G138:G138)</f>
        <v>135.80000000000001</v>
      </c>
      <c r="H141" s="26">
        <f>SUM(H138:H138)</f>
        <v>133</v>
      </c>
      <c r="I141" s="26">
        <f t="shared" si="7"/>
        <v>97.9381443298969</v>
      </c>
      <c r="J141" s="26">
        <f t="shared" si="8"/>
        <v>-2.8000000000000114</v>
      </c>
      <c r="K141" s="26">
        <f>SUM(K138:K140)</f>
        <v>-2.8000000000000003</v>
      </c>
      <c r="L141" s="185"/>
      <c r="M141" s="185"/>
    </row>
    <row r="142" spans="1:13" ht="25.5">
      <c r="A142" s="75" t="e">
        <f>VLOOKUP(B142,#REF!,3,FALSE)</f>
        <v>#REF!</v>
      </c>
      <c r="B142" s="86">
        <v>2286</v>
      </c>
      <c r="C142" s="87" t="s">
        <v>43</v>
      </c>
      <c r="D142" s="88"/>
      <c r="E142" s="93"/>
      <c r="F142" s="108" t="s">
        <v>12</v>
      </c>
      <c r="G142" s="70">
        <f>+G141</f>
        <v>135.80000000000001</v>
      </c>
      <c r="H142" s="70">
        <f t="shared" ref="H142:K142" si="17">+H141</f>
        <v>133</v>
      </c>
      <c r="I142" s="70">
        <f t="shared" si="7"/>
        <v>97.9381443298969</v>
      </c>
      <c r="J142" s="70">
        <f t="shared" si="8"/>
        <v>-2.8000000000000114</v>
      </c>
      <c r="K142" s="70">
        <f t="shared" si="17"/>
        <v>-2.8000000000000003</v>
      </c>
      <c r="L142" s="186"/>
      <c r="M142" s="186"/>
    </row>
    <row r="143" spans="1:13" ht="25.5">
      <c r="A143" s="75" t="e">
        <f>VLOOKUP(B143,#REF!,3,FALSE)</f>
        <v>#REF!</v>
      </c>
      <c r="B143" s="231">
        <v>2944</v>
      </c>
      <c r="C143" s="235" t="s">
        <v>44</v>
      </c>
      <c r="D143" s="10" t="s">
        <v>474</v>
      </c>
      <c r="E143" s="24" t="s">
        <v>473</v>
      </c>
      <c r="F143" s="11" t="s">
        <v>7</v>
      </c>
      <c r="G143" s="463">
        <v>1615.2</v>
      </c>
      <c r="H143" s="463">
        <v>1416.5</v>
      </c>
      <c r="I143" s="466">
        <f t="shared" si="7"/>
        <v>87.698117880138682</v>
      </c>
      <c r="J143" s="466">
        <f t="shared" si="8"/>
        <v>-198.70000000000005</v>
      </c>
      <c r="K143" s="8">
        <v>-67.3</v>
      </c>
      <c r="L143" s="226" t="s">
        <v>26</v>
      </c>
      <c r="M143" s="348" t="s">
        <v>346</v>
      </c>
    </row>
    <row r="144" spans="1:13" ht="25.5">
      <c r="A144" s="75" t="s">
        <v>338</v>
      </c>
      <c r="B144" s="231">
        <v>2944</v>
      </c>
      <c r="C144" s="235" t="s">
        <v>44</v>
      </c>
      <c r="D144" s="10" t="s">
        <v>474</v>
      </c>
      <c r="E144" s="24" t="s">
        <v>473</v>
      </c>
      <c r="F144" s="11" t="s">
        <v>7</v>
      </c>
      <c r="G144"/>
      <c r="H144"/>
      <c r="I144"/>
      <c r="J144"/>
      <c r="K144" s="8">
        <v>-6.6</v>
      </c>
      <c r="L144" s="317" t="s">
        <v>49</v>
      </c>
      <c r="M144" s="348" t="s">
        <v>347</v>
      </c>
    </row>
    <row r="145" spans="1:13" ht="25.5">
      <c r="A145" s="75" t="s">
        <v>338</v>
      </c>
      <c r="B145" s="231">
        <v>2944</v>
      </c>
      <c r="C145" s="235" t="s">
        <v>44</v>
      </c>
      <c r="D145" s="10" t="s">
        <v>474</v>
      </c>
      <c r="E145" s="24" t="s">
        <v>473</v>
      </c>
      <c r="F145" s="11" t="s">
        <v>7</v>
      </c>
      <c r="G145"/>
      <c r="H145"/>
      <c r="I145"/>
      <c r="J145"/>
      <c r="K145" s="8">
        <v>-10</v>
      </c>
      <c r="L145" s="317" t="s">
        <v>154</v>
      </c>
      <c r="M145" s="348" t="s">
        <v>348</v>
      </c>
    </row>
    <row r="146" spans="1:13" ht="25.5">
      <c r="A146" s="75" t="s">
        <v>338</v>
      </c>
      <c r="B146" s="231">
        <v>2944</v>
      </c>
      <c r="C146" s="235" t="s">
        <v>44</v>
      </c>
      <c r="D146" s="10" t="s">
        <v>474</v>
      </c>
      <c r="E146" s="24" t="s">
        <v>473</v>
      </c>
      <c r="F146" s="11" t="s">
        <v>7</v>
      </c>
      <c r="G146"/>
      <c r="H146"/>
      <c r="I146"/>
      <c r="J146"/>
      <c r="K146" s="8">
        <v>-114.8</v>
      </c>
      <c r="L146" s="317" t="s">
        <v>121</v>
      </c>
      <c r="M146" s="348" t="s">
        <v>349</v>
      </c>
    </row>
    <row r="147" spans="1:13" ht="25.5">
      <c r="A147" s="75" t="e">
        <f>VLOOKUP(B147,#REF!,3,FALSE)</f>
        <v>#REF!</v>
      </c>
      <c r="B147" s="12">
        <v>2944</v>
      </c>
      <c r="C147" s="24" t="s">
        <v>44</v>
      </c>
      <c r="D147" s="10" t="s">
        <v>474</v>
      </c>
      <c r="E147" s="24" t="s">
        <v>473</v>
      </c>
      <c r="F147" s="11" t="s">
        <v>24</v>
      </c>
      <c r="G147" s="236">
        <v>8.5</v>
      </c>
      <c r="H147" s="236">
        <v>7.6</v>
      </c>
      <c r="I147" s="8">
        <f t="shared" si="7"/>
        <v>89.411764705882348</v>
      </c>
      <c r="J147" s="8">
        <f t="shared" si="8"/>
        <v>-0.90000000000000036</v>
      </c>
      <c r="K147" s="478">
        <v>-0.9</v>
      </c>
      <c r="L147" s="226" t="s">
        <v>291</v>
      </c>
      <c r="M147" s="348" t="s">
        <v>350</v>
      </c>
    </row>
    <row r="148" spans="1:13" ht="25.5">
      <c r="A148" s="75" t="e">
        <f>VLOOKUP(B148,#REF!,3,FALSE)</f>
        <v>#REF!</v>
      </c>
      <c r="B148" s="12">
        <v>2944</v>
      </c>
      <c r="C148" s="24" t="s">
        <v>44</v>
      </c>
      <c r="D148" s="10" t="s">
        <v>474</v>
      </c>
      <c r="E148" s="24" t="s">
        <v>473</v>
      </c>
      <c r="F148" s="11" t="s">
        <v>25</v>
      </c>
      <c r="G148" s="236">
        <v>46</v>
      </c>
      <c r="H148" s="236">
        <v>42.8</v>
      </c>
      <c r="I148" s="8">
        <f t="shared" si="7"/>
        <v>93.043478260869563</v>
      </c>
      <c r="J148" s="8">
        <f t="shared" si="8"/>
        <v>-3.2000000000000028</v>
      </c>
      <c r="K148" s="478">
        <v>-3.2</v>
      </c>
      <c r="L148" s="226" t="s">
        <v>291</v>
      </c>
      <c r="M148" s="348" t="s">
        <v>350</v>
      </c>
    </row>
    <row r="149" spans="1:13" ht="25.5">
      <c r="A149" s="75" t="e">
        <f>VLOOKUP(B149,#REF!,3,FALSE)</f>
        <v>#REF!</v>
      </c>
      <c r="B149" s="103">
        <v>2944</v>
      </c>
      <c r="C149" s="62" t="s">
        <v>44</v>
      </c>
      <c r="D149" s="84" t="s">
        <v>474</v>
      </c>
      <c r="E149" s="62" t="s">
        <v>473</v>
      </c>
      <c r="F149" s="49" t="s">
        <v>11</v>
      </c>
      <c r="G149" s="26">
        <f>SUM(G143:G148)</f>
        <v>1669.7</v>
      </c>
      <c r="H149" s="26">
        <f>SUM(H143:H148)</f>
        <v>1466.8999999999999</v>
      </c>
      <c r="I149" s="26">
        <f t="shared" si="7"/>
        <v>87.85410552793914</v>
      </c>
      <c r="J149" s="26">
        <f t="shared" si="8"/>
        <v>-202.80000000000018</v>
      </c>
      <c r="K149" s="26">
        <f>SUM(K143:K148)</f>
        <v>-202.79999999999998</v>
      </c>
      <c r="L149" s="185"/>
      <c r="M149" s="348"/>
    </row>
    <row r="150" spans="1:13" ht="25.5">
      <c r="A150" s="75" t="e">
        <f>VLOOKUP(B150,#REF!,3,FALSE)</f>
        <v>#REF!</v>
      </c>
      <c r="B150" s="86">
        <v>2944</v>
      </c>
      <c r="C150" s="87" t="s">
        <v>44</v>
      </c>
      <c r="D150" s="88"/>
      <c r="E150" s="89"/>
      <c r="F150" s="90" t="s">
        <v>12</v>
      </c>
      <c r="G150" s="70">
        <f>+G149</f>
        <v>1669.7</v>
      </c>
      <c r="H150" s="70">
        <f t="shared" ref="H150:K150" si="18">+H149</f>
        <v>1466.8999999999999</v>
      </c>
      <c r="I150" s="70">
        <f t="shared" si="7"/>
        <v>87.85410552793914</v>
      </c>
      <c r="J150" s="70">
        <f t="shared" si="8"/>
        <v>-202.80000000000018</v>
      </c>
      <c r="K150" s="70">
        <f t="shared" si="18"/>
        <v>-202.79999999999998</v>
      </c>
      <c r="L150" s="186"/>
      <c r="M150" s="348"/>
    </row>
    <row r="151" spans="1:13" ht="38.25">
      <c r="A151" s="75" t="e">
        <f>VLOOKUP(B151,#REF!,3,FALSE)</f>
        <v>#REF!</v>
      </c>
      <c r="B151" s="12">
        <v>925</v>
      </c>
      <c r="C151" s="24" t="s">
        <v>45</v>
      </c>
      <c r="D151" s="10" t="s">
        <v>428</v>
      </c>
      <c r="E151" s="23" t="s">
        <v>46</v>
      </c>
      <c r="F151" s="11" t="s">
        <v>7</v>
      </c>
      <c r="G151" s="8">
        <v>14819</v>
      </c>
      <c r="H151" s="8">
        <v>13893</v>
      </c>
      <c r="I151" s="8">
        <f t="shared" si="7"/>
        <v>93.751265267561905</v>
      </c>
      <c r="J151" s="8">
        <f t="shared" si="8"/>
        <v>-926</v>
      </c>
      <c r="K151" s="8">
        <v>-21.3</v>
      </c>
      <c r="L151" s="10" t="s">
        <v>26</v>
      </c>
      <c r="M151" s="348" t="s">
        <v>461</v>
      </c>
    </row>
    <row r="152" spans="1:13" ht="38.25">
      <c r="A152" s="75" t="e">
        <f>VLOOKUP(B152,#REF!,3,FALSE)</f>
        <v>#REF!</v>
      </c>
      <c r="B152" s="12">
        <v>925</v>
      </c>
      <c r="C152" s="24" t="s">
        <v>45</v>
      </c>
      <c r="D152" s="10" t="s">
        <v>428</v>
      </c>
      <c r="E152" s="23" t="s">
        <v>46</v>
      </c>
      <c r="F152" s="11" t="s">
        <v>7</v>
      </c>
      <c r="G152" s="8"/>
      <c r="H152" s="8"/>
      <c r="I152" s="8"/>
      <c r="J152" s="8"/>
      <c r="K152" s="8">
        <v>-612.29999999999995</v>
      </c>
      <c r="L152" s="10" t="s">
        <v>55</v>
      </c>
      <c r="M152" s="348" t="s">
        <v>462</v>
      </c>
    </row>
    <row r="153" spans="1:13" ht="38.25">
      <c r="A153" s="75" t="e">
        <f>VLOOKUP(B153,#REF!,3,FALSE)</f>
        <v>#REF!</v>
      </c>
      <c r="B153" s="12">
        <v>925</v>
      </c>
      <c r="C153" s="24" t="s">
        <v>45</v>
      </c>
      <c r="D153" s="10" t="s">
        <v>428</v>
      </c>
      <c r="E153" s="23" t="s">
        <v>46</v>
      </c>
      <c r="F153" s="11" t="s">
        <v>7</v>
      </c>
      <c r="G153" s="8"/>
      <c r="H153" s="8"/>
      <c r="I153" s="8"/>
      <c r="J153" s="8"/>
      <c r="K153" s="8">
        <v>-83.4</v>
      </c>
      <c r="L153" s="10" t="s">
        <v>291</v>
      </c>
      <c r="M153" s="348" t="s">
        <v>463</v>
      </c>
    </row>
    <row r="154" spans="1:13" ht="38.25">
      <c r="A154" s="75" t="e">
        <f>VLOOKUP(B154,#REF!,3,FALSE)</f>
        <v>#REF!</v>
      </c>
      <c r="B154" s="12">
        <v>925</v>
      </c>
      <c r="C154" s="24" t="s">
        <v>45</v>
      </c>
      <c r="D154" s="10" t="s">
        <v>428</v>
      </c>
      <c r="E154" s="23" t="s">
        <v>46</v>
      </c>
      <c r="F154" s="11" t="s">
        <v>7</v>
      </c>
      <c r="G154" s="8"/>
      <c r="H154" s="8"/>
      <c r="I154" s="8"/>
      <c r="J154" s="8"/>
      <c r="K154" s="8">
        <v>-1.6</v>
      </c>
      <c r="L154" s="10" t="s">
        <v>17</v>
      </c>
      <c r="M154" s="348" t="s">
        <v>464</v>
      </c>
    </row>
    <row r="155" spans="1:13" ht="38.25">
      <c r="A155" s="75" t="e">
        <f>VLOOKUP(B155,#REF!,3,FALSE)</f>
        <v>#REF!</v>
      </c>
      <c r="B155" s="12">
        <v>925</v>
      </c>
      <c r="C155" s="24" t="s">
        <v>45</v>
      </c>
      <c r="D155" s="10" t="s">
        <v>428</v>
      </c>
      <c r="E155" s="23" t="s">
        <v>46</v>
      </c>
      <c r="F155" s="11" t="s">
        <v>7</v>
      </c>
      <c r="G155" s="8"/>
      <c r="H155" s="8"/>
      <c r="I155" s="8"/>
      <c r="J155" s="8"/>
      <c r="K155" s="8">
        <v>-92.1</v>
      </c>
      <c r="L155" s="10" t="s">
        <v>49</v>
      </c>
      <c r="M155" s="348" t="s">
        <v>465</v>
      </c>
    </row>
    <row r="156" spans="1:13" ht="51">
      <c r="A156" s="75" t="e">
        <f>VLOOKUP(B156,#REF!,3,FALSE)</f>
        <v>#REF!</v>
      </c>
      <c r="B156" s="12">
        <v>925</v>
      </c>
      <c r="C156" s="24" t="s">
        <v>45</v>
      </c>
      <c r="D156" s="10" t="s">
        <v>428</v>
      </c>
      <c r="E156" s="23" t="s">
        <v>46</v>
      </c>
      <c r="F156" s="11" t="s">
        <v>7</v>
      </c>
      <c r="G156" s="8"/>
      <c r="H156" s="8"/>
      <c r="I156" s="8"/>
      <c r="J156" s="8"/>
      <c r="K156" s="8">
        <v>-62.3</v>
      </c>
      <c r="L156" s="10" t="s">
        <v>154</v>
      </c>
      <c r="M156" s="348" t="s">
        <v>466</v>
      </c>
    </row>
    <row r="157" spans="1:13" ht="38.25">
      <c r="A157" s="75" t="e">
        <f>VLOOKUP(B157,#REF!,3,FALSE)</f>
        <v>#REF!</v>
      </c>
      <c r="B157" s="12">
        <v>925</v>
      </c>
      <c r="C157" s="24" t="s">
        <v>45</v>
      </c>
      <c r="D157" s="10" t="s">
        <v>428</v>
      </c>
      <c r="E157" s="23" t="s">
        <v>46</v>
      </c>
      <c r="F157" s="11" t="s">
        <v>7</v>
      </c>
      <c r="G157" s="16"/>
      <c r="H157" s="16"/>
      <c r="I157" s="8" t="str">
        <f t="shared" si="7"/>
        <v/>
      </c>
      <c r="J157" s="8"/>
      <c r="K157" s="8">
        <v>-38.700000000000003</v>
      </c>
      <c r="L157" s="10" t="s">
        <v>9</v>
      </c>
      <c r="M157" s="348" t="s">
        <v>467</v>
      </c>
    </row>
    <row r="158" spans="1:13" ht="38.25">
      <c r="A158" s="75" t="e">
        <f>VLOOKUP(B158,#REF!,3,FALSE)</f>
        <v>#REF!</v>
      </c>
      <c r="B158" s="12">
        <v>925</v>
      </c>
      <c r="C158" s="24" t="s">
        <v>45</v>
      </c>
      <c r="D158" s="10" t="s">
        <v>428</v>
      </c>
      <c r="E158" s="23" t="s">
        <v>46</v>
      </c>
      <c r="F158" s="11" t="s">
        <v>7</v>
      </c>
      <c r="G158" s="16"/>
      <c r="H158" s="16"/>
      <c r="I158" s="8" t="str">
        <f t="shared" si="7"/>
        <v/>
      </c>
      <c r="J158" s="8"/>
      <c r="K158" s="8">
        <v>-10.3</v>
      </c>
      <c r="L158" s="10" t="s">
        <v>120</v>
      </c>
      <c r="M158" s="348" t="s">
        <v>468</v>
      </c>
    </row>
    <row r="159" spans="1:13" ht="38.25">
      <c r="A159" s="75" t="e">
        <f>VLOOKUP(B159,#REF!,3,FALSE)</f>
        <v>#REF!</v>
      </c>
      <c r="B159" s="12">
        <v>925</v>
      </c>
      <c r="C159" s="24" t="s">
        <v>45</v>
      </c>
      <c r="D159" s="10" t="s">
        <v>428</v>
      </c>
      <c r="E159" s="23" t="s">
        <v>46</v>
      </c>
      <c r="F159" s="11" t="s">
        <v>7</v>
      </c>
      <c r="G159" s="16"/>
      <c r="H159" s="16"/>
      <c r="I159" s="8" t="str">
        <f t="shared" si="7"/>
        <v/>
      </c>
      <c r="J159" s="8"/>
      <c r="K159" s="8">
        <v>-4</v>
      </c>
      <c r="L159" s="10" t="s">
        <v>8</v>
      </c>
      <c r="M159" s="348" t="s">
        <v>469</v>
      </c>
    </row>
    <row r="160" spans="1:13" ht="38.25">
      <c r="A160" s="75" t="e">
        <f>VLOOKUP(B160,#REF!,3,FALSE)</f>
        <v>#REF!</v>
      </c>
      <c r="B160" s="12">
        <v>925</v>
      </c>
      <c r="C160" s="24" t="s">
        <v>45</v>
      </c>
      <c r="D160" s="10" t="s">
        <v>428</v>
      </c>
      <c r="E160" s="23" t="s">
        <v>46</v>
      </c>
      <c r="F160" s="11" t="s">
        <v>232</v>
      </c>
      <c r="G160" s="8">
        <v>9.6</v>
      </c>
      <c r="H160" s="8">
        <v>9.5</v>
      </c>
      <c r="I160" s="8">
        <f>IF(ISBLANK(H160),"",+H160/G160*100)</f>
        <v>98.958333333333343</v>
      </c>
      <c r="J160" s="8">
        <f>+H160-G160</f>
        <v>-9.9999999999999645E-2</v>
      </c>
      <c r="K160" s="8">
        <v>-0.1</v>
      </c>
      <c r="L160" s="10" t="s">
        <v>8</v>
      </c>
      <c r="M160" s="348" t="s">
        <v>490</v>
      </c>
    </row>
    <row r="161" spans="1:13" ht="38.25">
      <c r="A161" s="75" t="e">
        <f>VLOOKUP(B161,#REF!,3,FALSE)</f>
        <v>#REF!</v>
      </c>
      <c r="B161" s="12">
        <v>925</v>
      </c>
      <c r="C161" s="24" t="s">
        <v>45</v>
      </c>
      <c r="D161" s="10" t="s">
        <v>428</v>
      </c>
      <c r="E161" s="23" t="s">
        <v>46</v>
      </c>
      <c r="F161" s="11" t="s">
        <v>10</v>
      </c>
      <c r="G161" s="8">
        <v>100</v>
      </c>
      <c r="H161" s="8">
        <v>2.4</v>
      </c>
      <c r="I161" s="8">
        <f>IF(ISBLANK(H161),"",+H161/G161*100)</f>
        <v>2.4</v>
      </c>
      <c r="J161" s="8">
        <f>+H161-G161</f>
        <v>-97.6</v>
      </c>
      <c r="K161" s="8">
        <v>-97.6</v>
      </c>
      <c r="L161" s="10" t="s">
        <v>8</v>
      </c>
      <c r="M161" s="348" t="s">
        <v>470</v>
      </c>
    </row>
    <row r="162" spans="1:13" ht="38.25">
      <c r="A162" s="75" t="e">
        <f>VLOOKUP(B162,#REF!,3,FALSE)</f>
        <v>#REF!</v>
      </c>
      <c r="B162" s="103">
        <v>925</v>
      </c>
      <c r="C162" s="62" t="s">
        <v>45</v>
      </c>
      <c r="D162" s="84" t="s">
        <v>428</v>
      </c>
      <c r="E162" s="62" t="s">
        <v>46</v>
      </c>
      <c r="F162" s="49" t="s">
        <v>11</v>
      </c>
      <c r="G162" s="26">
        <f>SUM(G151:G161)</f>
        <v>14928.6</v>
      </c>
      <c r="H162" s="26">
        <f>SUM(H151:H161)</f>
        <v>13904.9</v>
      </c>
      <c r="I162" s="26">
        <f>IF(ISBLANK(H162),"",+H162/G162*100)</f>
        <v>93.142692549870702</v>
      </c>
      <c r="J162" s="26">
        <f>SUM(J151:J161)</f>
        <v>-1023.7</v>
      </c>
      <c r="K162" s="26">
        <f>SUM(K151:K161)</f>
        <v>-1023.6999999999999</v>
      </c>
      <c r="L162" s="185"/>
      <c r="M162" s="348"/>
    </row>
    <row r="163" spans="1:13" ht="38.25">
      <c r="A163" s="75" t="e">
        <f>VLOOKUP(B163,#REF!,3,FALSE)</f>
        <v>#REF!</v>
      </c>
      <c r="B163" s="12">
        <v>925</v>
      </c>
      <c r="C163" s="24" t="s">
        <v>45</v>
      </c>
      <c r="D163" s="10" t="s">
        <v>472</v>
      </c>
      <c r="E163" s="23" t="s">
        <v>471</v>
      </c>
      <c r="F163" s="11" t="s">
        <v>7</v>
      </c>
      <c r="G163" s="8">
        <v>201.2</v>
      </c>
      <c r="H163" s="8">
        <v>133.30000000000001</v>
      </c>
      <c r="I163" s="8">
        <f>IF(ISBLANK(H163),"",+H163/G163*100)</f>
        <v>66.252485089463235</v>
      </c>
      <c r="J163" s="8">
        <f>+H163-G163</f>
        <v>-67.899999999999977</v>
      </c>
      <c r="K163" s="8">
        <v>-1.3</v>
      </c>
      <c r="L163" s="10" t="s">
        <v>26</v>
      </c>
      <c r="M163" s="348" t="s">
        <v>461</v>
      </c>
    </row>
    <row r="164" spans="1:13" ht="38.25">
      <c r="A164" s="75" t="e">
        <f>VLOOKUP(B164,#REF!,3,FALSE)</f>
        <v>#REF!</v>
      </c>
      <c r="B164" s="12">
        <v>925</v>
      </c>
      <c r="C164" s="24" t="s">
        <v>45</v>
      </c>
      <c r="D164" s="10" t="s">
        <v>472</v>
      </c>
      <c r="E164" s="23" t="s">
        <v>471</v>
      </c>
      <c r="F164" s="11" t="s">
        <v>7</v>
      </c>
      <c r="G164" s="16"/>
      <c r="H164" s="16"/>
      <c r="I164" s="8"/>
      <c r="J164" s="8"/>
      <c r="K164" s="8">
        <v>-56.6</v>
      </c>
      <c r="L164" s="10" t="s">
        <v>55</v>
      </c>
      <c r="M164" s="348" t="s">
        <v>462</v>
      </c>
    </row>
    <row r="165" spans="1:13" ht="38.25">
      <c r="A165" s="75" t="e">
        <f>VLOOKUP(B165,#REF!,3,FALSE)</f>
        <v>#REF!</v>
      </c>
      <c r="B165" s="12">
        <v>925</v>
      </c>
      <c r="C165" s="24" t="s">
        <v>45</v>
      </c>
      <c r="D165" s="10" t="s">
        <v>472</v>
      </c>
      <c r="E165" s="23" t="s">
        <v>471</v>
      </c>
      <c r="F165" s="11" t="s">
        <v>7</v>
      </c>
      <c r="G165" s="16"/>
      <c r="H165" s="16"/>
      <c r="I165" s="8"/>
      <c r="J165" s="8"/>
      <c r="K165" s="8">
        <v>-10</v>
      </c>
      <c r="L165" s="10" t="s">
        <v>291</v>
      </c>
      <c r="M165" s="348" t="s">
        <v>463</v>
      </c>
    </row>
    <row r="166" spans="1:13" ht="38.25">
      <c r="A166" s="75" t="e">
        <f>VLOOKUP(B166,#REF!,3,FALSE)</f>
        <v>#REF!</v>
      </c>
      <c r="B166" s="103">
        <v>925</v>
      </c>
      <c r="C166" s="62" t="s">
        <v>45</v>
      </c>
      <c r="D166" s="84" t="s">
        <v>472</v>
      </c>
      <c r="E166" s="62" t="s">
        <v>471</v>
      </c>
      <c r="F166" s="49" t="s">
        <v>11</v>
      </c>
      <c r="G166" s="26">
        <f>SUM(G163:G165)</f>
        <v>201.2</v>
      </c>
      <c r="H166" s="26">
        <f>SUM(H163:H165)</f>
        <v>133.30000000000001</v>
      </c>
      <c r="I166" s="26">
        <f t="shared" si="7"/>
        <v>66.252485089463235</v>
      </c>
      <c r="J166" s="26">
        <f t="shared" si="8"/>
        <v>-67.899999999999977</v>
      </c>
      <c r="K166" s="26">
        <f>SUM(K163:K165)</f>
        <v>-67.900000000000006</v>
      </c>
      <c r="L166" s="185"/>
      <c r="M166" s="348"/>
    </row>
    <row r="167" spans="1:13" ht="38.25">
      <c r="A167" s="75" t="e">
        <f>VLOOKUP(B167,#REF!,3,FALSE)</f>
        <v>#REF!</v>
      </c>
      <c r="B167" s="86">
        <v>925</v>
      </c>
      <c r="C167" s="87" t="s">
        <v>45</v>
      </c>
      <c r="D167" s="88"/>
      <c r="E167" s="89"/>
      <c r="F167" s="90" t="s">
        <v>12</v>
      </c>
      <c r="G167" s="70">
        <f>+G166+G162</f>
        <v>15129.800000000001</v>
      </c>
      <c r="H167" s="70">
        <f>+H166+H162</f>
        <v>14038.199999999999</v>
      </c>
      <c r="I167" s="70">
        <f t="shared" ref="I167:I218" si="19">IF(ISBLANK(H167),"",+H167/G167*100)</f>
        <v>92.785099604753512</v>
      </c>
      <c r="J167" s="70">
        <f>+J166+J162</f>
        <v>-1091.5999999999999</v>
      </c>
      <c r="K167" s="70">
        <f>+K166+K162</f>
        <v>-1091.5999999999999</v>
      </c>
      <c r="L167" s="186"/>
      <c r="M167" s="348"/>
    </row>
    <row r="168" spans="1:13" ht="38.25">
      <c r="A168" s="75" t="e">
        <f>VLOOKUP(B168,#REF!,3,FALSE)</f>
        <v>#REF!</v>
      </c>
      <c r="B168" s="12">
        <v>1902</v>
      </c>
      <c r="C168" s="24" t="s">
        <v>48</v>
      </c>
      <c r="D168" s="10" t="s">
        <v>428</v>
      </c>
      <c r="E168" s="23" t="s">
        <v>621</v>
      </c>
      <c r="F168" s="10" t="s">
        <v>7</v>
      </c>
      <c r="G168" s="8">
        <v>6839.4</v>
      </c>
      <c r="H168" s="8">
        <v>5304</v>
      </c>
      <c r="I168" s="8">
        <f t="shared" si="19"/>
        <v>77.550662338801658</v>
      </c>
      <c r="J168" s="8">
        <f t="shared" ref="J168:J231" si="20">+H168-G168</f>
        <v>-1535.3999999999996</v>
      </c>
      <c r="K168" s="71">
        <v>-118.9</v>
      </c>
      <c r="L168" s="10" t="s">
        <v>26</v>
      </c>
      <c r="M168" s="348" t="s">
        <v>626</v>
      </c>
    </row>
    <row r="169" spans="1:13" ht="38.25">
      <c r="A169" s="75" t="e">
        <f>VLOOKUP(B169,#REF!,3,FALSE)</f>
        <v>#REF!</v>
      </c>
      <c r="B169" s="12">
        <v>1902</v>
      </c>
      <c r="C169" s="24" t="s">
        <v>48</v>
      </c>
      <c r="D169" s="10" t="s">
        <v>428</v>
      </c>
      <c r="E169" s="23" t="s">
        <v>621</v>
      </c>
      <c r="F169" s="10" t="s">
        <v>7</v>
      </c>
      <c r="G169" s="8"/>
      <c r="H169" s="8"/>
      <c r="I169" s="8" t="str">
        <f t="shared" si="19"/>
        <v/>
      </c>
      <c r="J169" s="8"/>
      <c r="K169" s="71">
        <v>-17.899999999999999</v>
      </c>
      <c r="L169" s="10" t="s">
        <v>8</v>
      </c>
      <c r="M169" s="348" t="s">
        <v>624</v>
      </c>
    </row>
    <row r="170" spans="1:13" ht="38.25">
      <c r="A170" s="75" t="e">
        <f>VLOOKUP(B170,#REF!,3,FALSE)</f>
        <v>#REF!</v>
      </c>
      <c r="B170" s="12">
        <v>1902</v>
      </c>
      <c r="C170" s="24" t="s">
        <v>48</v>
      </c>
      <c r="D170" s="10" t="s">
        <v>428</v>
      </c>
      <c r="E170" s="23" t="s">
        <v>621</v>
      </c>
      <c r="F170" s="10" t="s">
        <v>7</v>
      </c>
      <c r="G170" s="8"/>
      <c r="H170" s="8"/>
      <c r="I170" s="8" t="str">
        <f t="shared" si="19"/>
        <v/>
      </c>
      <c r="J170" s="8"/>
      <c r="K170" s="71">
        <v>-232.9</v>
      </c>
      <c r="L170" s="10" t="s">
        <v>121</v>
      </c>
      <c r="M170" s="348" t="s">
        <v>627</v>
      </c>
    </row>
    <row r="171" spans="1:13" ht="38.25">
      <c r="A171" s="75" t="e">
        <f>VLOOKUP(B171,#REF!,3,FALSE)</f>
        <v>#REF!</v>
      </c>
      <c r="B171" s="12">
        <v>1902</v>
      </c>
      <c r="C171" s="24" t="s">
        <v>48</v>
      </c>
      <c r="D171" s="10" t="s">
        <v>428</v>
      </c>
      <c r="E171" s="23" t="s">
        <v>621</v>
      </c>
      <c r="F171" s="10" t="s">
        <v>7</v>
      </c>
      <c r="G171" s="8"/>
      <c r="H171" s="8"/>
      <c r="I171" s="8" t="str">
        <f t="shared" si="19"/>
        <v/>
      </c>
      <c r="J171" s="8"/>
      <c r="K171" s="71">
        <v>-93.7</v>
      </c>
      <c r="L171" s="10" t="s">
        <v>49</v>
      </c>
      <c r="M171" s="348" t="s">
        <v>368</v>
      </c>
    </row>
    <row r="172" spans="1:13" ht="38.25">
      <c r="A172" s="75" t="e">
        <f>VLOOKUP(B172,#REF!,3,FALSE)</f>
        <v>#REF!</v>
      </c>
      <c r="B172" s="12">
        <v>1902</v>
      </c>
      <c r="C172" s="24" t="s">
        <v>48</v>
      </c>
      <c r="D172" s="10" t="s">
        <v>428</v>
      </c>
      <c r="E172" s="23" t="s">
        <v>621</v>
      </c>
      <c r="F172" s="10" t="s">
        <v>7</v>
      </c>
      <c r="G172" s="8"/>
      <c r="H172" s="8"/>
      <c r="I172" s="8" t="str">
        <f t="shared" si="19"/>
        <v/>
      </c>
      <c r="J172" s="8"/>
      <c r="K172" s="71">
        <v>-68.7</v>
      </c>
      <c r="L172" s="10" t="s">
        <v>49</v>
      </c>
      <c r="M172" s="348" t="s">
        <v>625</v>
      </c>
    </row>
    <row r="173" spans="1:13" ht="38.25">
      <c r="A173" s="75" t="e">
        <f>VLOOKUP(B173,#REF!,3,FALSE)</f>
        <v>#REF!</v>
      </c>
      <c r="B173" s="12">
        <v>1902</v>
      </c>
      <c r="C173" s="24" t="s">
        <v>48</v>
      </c>
      <c r="D173" s="10" t="s">
        <v>428</v>
      </c>
      <c r="E173" s="23" t="s">
        <v>621</v>
      </c>
      <c r="F173" s="10" t="s">
        <v>7</v>
      </c>
      <c r="G173" s="8"/>
      <c r="H173" s="8"/>
      <c r="I173" s="8" t="str">
        <f t="shared" si="19"/>
        <v/>
      </c>
      <c r="J173" s="8"/>
      <c r="K173" s="71">
        <v>-45.4</v>
      </c>
      <c r="L173" s="10" t="s">
        <v>17</v>
      </c>
      <c r="M173" s="348" t="s">
        <v>389</v>
      </c>
    </row>
    <row r="174" spans="1:13" ht="38.25">
      <c r="A174" s="75" t="e">
        <f>VLOOKUP(B174,#REF!,3,FALSE)</f>
        <v>#REF!</v>
      </c>
      <c r="B174" s="12">
        <v>1902</v>
      </c>
      <c r="C174" s="24" t="s">
        <v>48</v>
      </c>
      <c r="D174" s="10" t="s">
        <v>428</v>
      </c>
      <c r="E174" s="23" t="s">
        <v>621</v>
      </c>
      <c r="F174" s="10" t="s">
        <v>7</v>
      </c>
      <c r="G174" s="8"/>
      <c r="H174" s="71"/>
      <c r="I174" s="8" t="str">
        <f t="shared" si="19"/>
        <v/>
      </c>
      <c r="J174" s="8"/>
      <c r="K174" s="71">
        <v>-229</v>
      </c>
      <c r="L174" s="10" t="s">
        <v>9</v>
      </c>
      <c r="M174" s="348" t="s">
        <v>632</v>
      </c>
    </row>
    <row r="175" spans="1:13" ht="38.25">
      <c r="A175" s="75" t="e">
        <f>VLOOKUP(B175,#REF!,3,FALSE)</f>
        <v>#REF!</v>
      </c>
      <c r="B175" s="12">
        <v>1902</v>
      </c>
      <c r="C175" s="24" t="s">
        <v>48</v>
      </c>
      <c r="D175" s="10" t="s">
        <v>428</v>
      </c>
      <c r="E175" s="23" t="s">
        <v>621</v>
      </c>
      <c r="F175" s="10" t="s">
        <v>7</v>
      </c>
      <c r="G175" s="8"/>
      <c r="H175" s="8"/>
      <c r="I175" s="8" t="str">
        <f t="shared" si="19"/>
        <v/>
      </c>
      <c r="J175" s="8"/>
      <c r="K175" s="71">
        <v>-728.9</v>
      </c>
      <c r="L175" s="10" t="s">
        <v>154</v>
      </c>
      <c r="M175" s="348" t="s">
        <v>633</v>
      </c>
    </row>
    <row r="176" spans="1:13" ht="38.25">
      <c r="A176" s="75" t="e">
        <f>VLOOKUP(B176,#REF!,3,FALSE)</f>
        <v>#REF!</v>
      </c>
      <c r="B176" s="12">
        <v>1902</v>
      </c>
      <c r="C176" s="24" t="s">
        <v>48</v>
      </c>
      <c r="D176" s="10" t="s">
        <v>428</v>
      </c>
      <c r="E176" s="23" t="s">
        <v>621</v>
      </c>
      <c r="F176" s="10" t="s">
        <v>24</v>
      </c>
      <c r="G176" s="8">
        <v>12</v>
      </c>
      <c r="H176" s="8">
        <v>11.2</v>
      </c>
      <c r="I176" s="8">
        <f>IF(ISBLANK(H176),"",+H176/G176*100)</f>
        <v>93.333333333333329</v>
      </c>
      <c r="J176" s="8">
        <f>+H176-G176</f>
        <v>-0.80000000000000071</v>
      </c>
      <c r="K176" s="71">
        <v>-0.8</v>
      </c>
      <c r="L176" s="10" t="s">
        <v>291</v>
      </c>
      <c r="M176" s="348" t="s">
        <v>739</v>
      </c>
    </row>
    <row r="177" spans="1:13" ht="38.25">
      <c r="A177" s="75" t="e">
        <f>VLOOKUP(B177,#REF!,3,FALSE)</f>
        <v>#REF!</v>
      </c>
      <c r="B177" s="12">
        <v>1902</v>
      </c>
      <c r="C177" s="24" t="s">
        <v>48</v>
      </c>
      <c r="D177" s="10" t="s">
        <v>428</v>
      </c>
      <c r="E177" s="23" t="s">
        <v>621</v>
      </c>
      <c r="F177" s="10" t="s">
        <v>25</v>
      </c>
      <c r="G177" s="8">
        <v>65</v>
      </c>
      <c r="H177" s="8">
        <v>63.6</v>
      </c>
      <c r="I177" s="8">
        <f>IF(ISBLANK(H177),"",+H177/G177*100)</f>
        <v>97.846153846153854</v>
      </c>
      <c r="J177" s="8">
        <f>+H177-G177</f>
        <v>-1.3999999999999986</v>
      </c>
      <c r="K177" s="71">
        <f>+J177</f>
        <v>-1.3999999999999986</v>
      </c>
      <c r="L177" s="10" t="s">
        <v>291</v>
      </c>
      <c r="M177" s="348" t="s">
        <v>739</v>
      </c>
    </row>
    <row r="178" spans="1:13" ht="38.25">
      <c r="A178" s="75" t="e">
        <f>VLOOKUP(B178,#REF!,3,FALSE)</f>
        <v>#REF!</v>
      </c>
      <c r="B178" s="12">
        <v>1902</v>
      </c>
      <c r="C178" s="24" t="s">
        <v>48</v>
      </c>
      <c r="D178" s="10" t="s">
        <v>428</v>
      </c>
      <c r="E178" s="23" t="s">
        <v>621</v>
      </c>
      <c r="F178" s="10" t="s">
        <v>10</v>
      </c>
      <c r="G178" s="8">
        <v>3</v>
      </c>
      <c r="H178" s="8">
        <v>0.6</v>
      </c>
      <c r="I178" s="8">
        <f>IF(ISBLANK(H178),"",+H178/G178*100)</f>
        <v>20</v>
      </c>
      <c r="J178" s="8">
        <f>+H178-G178</f>
        <v>-2.4</v>
      </c>
      <c r="K178" s="71">
        <f>+J178</f>
        <v>-2.4</v>
      </c>
      <c r="L178" s="10" t="s">
        <v>49</v>
      </c>
      <c r="M178" s="348" t="s">
        <v>368</v>
      </c>
    </row>
    <row r="179" spans="1:13" ht="38.25">
      <c r="A179" s="75" t="e">
        <f>VLOOKUP(B179,#REF!,3,FALSE)</f>
        <v>#REF!</v>
      </c>
      <c r="B179" s="103">
        <v>1902</v>
      </c>
      <c r="C179" s="328" t="s">
        <v>48</v>
      </c>
      <c r="D179" s="329" t="s">
        <v>428</v>
      </c>
      <c r="E179" s="333" t="s">
        <v>621</v>
      </c>
      <c r="F179" s="330" t="s">
        <v>11</v>
      </c>
      <c r="G179" s="331">
        <f>SUM(G168:G178)</f>
        <v>6919.4</v>
      </c>
      <c r="H179" s="331">
        <f>SUM(H168:H178)</f>
        <v>5379.4000000000005</v>
      </c>
      <c r="I179" s="331">
        <f>IF(ISBLANK(H179),"",+H179/G179*100)</f>
        <v>77.743735005925387</v>
      </c>
      <c r="J179" s="331">
        <f>+H179-G179</f>
        <v>-1539.9999999999991</v>
      </c>
      <c r="K179" s="331">
        <f>SUM(K168:K178)</f>
        <v>-1540.0000000000002</v>
      </c>
      <c r="L179" s="332"/>
      <c r="M179" s="348"/>
    </row>
    <row r="180" spans="1:13" ht="38.25">
      <c r="A180" s="75" t="e">
        <f>VLOOKUP(B180,#REF!,3,FALSE)</f>
        <v>#REF!</v>
      </c>
      <c r="B180" s="12">
        <v>1902</v>
      </c>
      <c r="C180" s="24" t="s">
        <v>48</v>
      </c>
      <c r="D180" s="10" t="s">
        <v>472</v>
      </c>
      <c r="E180" s="14" t="s">
        <v>622</v>
      </c>
      <c r="F180" s="10" t="s">
        <v>7</v>
      </c>
      <c r="G180" s="8">
        <v>212</v>
      </c>
      <c r="H180" s="8">
        <v>154.19999999999999</v>
      </c>
      <c r="I180" s="8">
        <f>IF(ISBLANK(H180),"",+H180/G180*100)</f>
        <v>72.735849056603769</v>
      </c>
      <c r="J180" s="8">
        <f>+H180-G180</f>
        <v>-57.800000000000011</v>
      </c>
      <c r="K180" s="71">
        <v>-43.7</v>
      </c>
      <c r="L180" s="10" t="s">
        <v>55</v>
      </c>
      <c r="M180" s="348" t="s">
        <v>623</v>
      </c>
    </row>
    <row r="181" spans="1:13" ht="38.25">
      <c r="A181" s="75" t="e">
        <f>VLOOKUP(B181,#REF!,3,FALSE)</f>
        <v>#REF!</v>
      </c>
      <c r="B181" s="12">
        <v>1902</v>
      </c>
      <c r="C181" s="24" t="s">
        <v>48</v>
      </c>
      <c r="D181" s="10" t="s">
        <v>472</v>
      </c>
      <c r="E181" s="14" t="s">
        <v>622</v>
      </c>
      <c r="F181" s="10" t="s">
        <v>7</v>
      </c>
      <c r="G181" s="8"/>
      <c r="H181" s="8"/>
      <c r="I181" s="8"/>
      <c r="J181" s="8"/>
      <c r="K181" s="71">
        <v>-8.6</v>
      </c>
      <c r="L181" s="10" t="s">
        <v>8</v>
      </c>
      <c r="M181" s="348" t="s">
        <v>624</v>
      </c>
    </row>
    <row r="182" spans="1:13" ht="38.25">
      <c r="A182" s="75" t="e">
        <f>VLOOKUP(B182,#REF!,3,FALSE)</f>
        <v>#REF!</v>
      </c>
      <c r="B182" s="12">
        <v>1902</v>
      </c>
      <c r="C182" s="24" t="s">
        <v>48</v>
      </c>
      <c r="D182" s="10" t="s">
        <v>472</v>
      </c>
      <c r="E182" s="14" t="s">
        <v>622</v>
      </c>
      <c r="F182" s="10" t="s">
        <v>7</v>
      </c>
      <c r="G182" s="8"/>
      <c r="H182" s="8"/>
      <c r="I182" s="8" t="str">
        <f t="shared" si="19"/>
        <v/>
      </c>
      <c r="J182" s="8"/>
      <c r="K182" s="71">
        <v>-5.5</v>
      </c>
      <c r="L182" s="10" t="s">
        <v>49</v>
      </c>
      <c r="M182" s="348" t="s">
        <v>368</v>
      </c>
    </row>
    <row r="183" spans="1:13" ht="38.25">
      <c r="A183" s="75" t="e">
        <f>VLOOKUP(B183,#REF!,3,FALSE)</f>
        <v>#REF!</v>
      </c>
      <c r="B183" s="103">
        <v>1902</v>
      </c>
      <c r="C183" s="62" t="s">
        <v>48</v>
      </c>
      <c r="D183" s="84" t="s">
        <v>472</v>
      </c>
      <c r="E183" s="94" t="s">
        <v>622</v>
      </c>
      <c r="F183" s="49" t="s">
        <v>11</v>
      </c>
      <c r="G183" s="26">
        <f>SUM(G180:G182)</f>
        <v>212</v>
      </c>
      <c r="H183" s="26">
        <f>SUM(H180:H182)</f>
        <v>154.19999999999999</v>
      </c>
      <c r="I183" s="26">
        <f t="shared" si="19"/>
        <v>72.735849056603769</v>
      </c>
      <c r="J183" s="26">
        <f>SUM(J180:J182)</f>
        <v>-57.800000000000011</v>
      </c>
      <c r="K183" s="26">
        <f>SUM(K180:K182)</f>
        <v>-57.800000000000004</v>
      </c>
      <c r="L183" s="185"/>
      <c r="M183" s="348"/>
    </row>
    <row r="184" spans="1:13" ht="38.25">
      <c r="A184" s="75" t="e">
        <f>VLOOKUP(B184,#REF!,3,FALSE)</f>
        <v>#REF!</v>
      </c>
      <c r="B184" s="86">
        <v>1902</v>
      </c>
      <c r="C184" s="87" t="s">
        <v>48</v>
      </c>
      <c r="D184" s="88"/>
      <c r="E184" s="89"/>
      <c r="F184" s="90" t="s">
        <v>12</v>
      </c>
      <c r="G184" s="70">
        <f>+G183+G179</f>
        <v>7131.4</v>
      </c>
      <c r="H184" s="70">
        <f>+H183+H179</f>
        <v>5533.6</v>
      </c>
      <c r="I184" s="70">
        <f t="shared" si="19"/>
        <v>77.594862158902885</v>
      </c>
      <c r="J184" s="70">
        <f t="shared" si="20"/>
        <v>-1597.7999999999993</v>
      </c>
      <c r="K184" s="70">
        <f>+K183+K179</f>
        <v>-1597.8000000000002</v>
      </c>
      <c r="L184" s="186"/>
      <c r="M184" s="348"/>
    </row>
    <row r="185" spans="1:13" ht="38.25">
      <c r="A185" s="75" t="e">
        <f>VLOOKUP(B185,#REF!,3,FALSE)</f>
        <v>#REF!</v>
      </c>
      <c r="B185" s="12">
        <v>3052</v>
      </c>
      <c r="C185" s="24" t="s">
        <v>319</v>
      </c>
      <c r="D185" s="10" t="s">
        <v>428</v>
      </c>
      <c r="E185" s="23" t="s">
        <v>320</v>
      </c>
      <c r="F185" s="10" t="s">
        <v>7</v>
      </c>
      <c r="G185" s="8">
        <v>10000</v>
      </c>
      <c r="H185" s="8">
        <v>8912.4</v>
      </c>
      <c r="I185" s="8">
        <f t="shared" si="19"/>
        <v>89.123999999999995</v>
      </c>
      <c r="J185" s="8">
        <f t="shared" si="20"/>
        <v>-1087.6000000000004</v>
      </c>
      <c r="K185" s="61">
        <v>-429.2</v>
      </c>
      <c r="L185" s="10" t="s">
        <v>26</v>
      </c>
      <c r="M185" s="348" t="s">
        <v>433</v>
      </c>
    </row>
    <row r="186" spans="1:13" ht="38.25">
      <c r="A186" s="75" t="e">
        <f>VLOOKUP(B186,#REF!,3,FALSE)</f>
        <v>#REF!</v>
      </c>
      <c r="B186" s="12">
        <v>3052</v>
      </c>
      <c r="C186" s="24" t="s">
        <v>319</v>
      </c>
      <c r="D186" s="10" t="s">
        <v>428</v>
      </c>
      <c r="E186" s="23" t="s">
        <v>320</v>
      </c>
      <c r="F186" s="10" t="s">
        <v>7</v>
      </c>
      <c r="G186" s="8"/>
      <c r="H186" s="8"/>
      <c r="I186" s="8"/>
      <c r="J186" s="8"/>
      <c r="K186" s="61">
        <v>-9</v>
      </c>
      <c r="L186" s="10" t="s">
        <v>17</v>
      </c>
      <c r="M186" s="348" t="s">
        <v>432</v>
      </c>
    </row>
    <row r="187" spans="1:13" ht="38.25">
      <c r="A187" s="75" t="e">
        <f>VLOOKUP(B187,#REF!,3,FALSE)</f>
        <v>#REF!</v>
      </c>
      <c r="B187" s="12">
        <v>3052</v>
      </c>
      <c r="C187" s="24" t="s">
        <v>319</v>
      </c>
      <c r="D187" s="10" t="s">
        <v>428</v>
      </c>
      <c r="E187" s="23" t="s">
        <v>320</v>
      </c>
      <c r="F187" s="10" t="s">
        <v>7</v>
      </c>
      <c r="G187" s="8"/>
      <c r="H187" s="8"/>
      <c r="I187" s="8"/>
      <c r="J187" s="8"/>
      <c r="K187" s="61">
        <v>-342.2</v>
      </c>
      <c r="L187" s="10" t="s">
        <v>49</v>
      </c>
      <c r="M187" s="348" t="s">
        <v>740</v>
      </c>
    </row>
    <row r="188" spans="1:13" ht="38.25">
      <c r="A188" s="75" t="e">
        <f>VLOOKUP(B188,#REF!,3,FALSE)</f>
        <v>#REF!</v>
      </c>
      <c r="B188" s="12">
        <v>3052</v>
      </c>
      <c r="C188" s="24" t="s">
        <v>319</v>
      </c>
      <c r="D188" s="10" t="s">
        <v>428</v>
      </c>
      <c r="E188" s="23" t="s">
        <v>320</v>
      </c>
      <c r="F188" s="10" t="s">
        <v>7</v>
      </c>
      <c r="G188" s="8"/>
      <c r="H188" s="8"/>
      <c r="I188" s="8"/>
      <c r="J188" s="8"/>
      <c r="K188" s="61">
        <v>-7.8</v>
      </c>
      <c r="L188" s="10" t="s">
        <v>8</v>
      </c>
      <c r="M188" s="348" t="s">
        <v>434</v>
      </c>
    </row>
    <row r="189" spans="1:13" ht="38.25">
      <c r="A189" s="75" t="e">
        <f>VLOOKUP(B189,#REF!,3,FALSE)</f>
        <v>#REF!</v>
      </c>
      <c r="B189" s="12">
        <v>3052</v>
      </c>
      <c r="C189" s="24" t="s">
        <v>319</v>
      </c>
      <c r="D189" s="10" t="s">
        <v>428</v>
      </c>
      <c r="E189" s="23" t="s">
        <v>320</v>
      </c>
      <c r="F189" s="10" t="s">
        <v>7</v>
      </c>
      <c r="G189" s="8"/>
      <c r="H189" s="8"/>
      <c r="I189" s="8"/>
      <c r="J189" s="8"/>
      <c r="K189" s="61">
        <v>-34.700000000000003</v>
      </c>
      <c r="L189" s="10" t="s">
        <v>120</v>
      </c>
      <c r="M189" s="348" t="s">
        <v>431</v>
      </c>
    </row>
    <row r="190" spans="1:13" ht="38.25">
      <c r="A190" s="75" t="e">
        <f>VLOOKUP(B190,#REF!,3,FALSE)</f>
        <v>#REF!</v>
      </c>
      <c r="B190" s="12">
        <v>3052</v>
      </c>
      <c r="C190" s="24" t="s">
        <v>319</v>
      </c>
      <c r="D190" s="10" t="s">
        <v>428</v>
      </c>
      <c r="E190" s="23" t="s">
        <v>320</v>
      </c>
      <c r="F190" s="10" t="s">
        <v>7</v>
      </c>
      <c r="G190" s="8"/>
      <c r="H190" s="8"/>
      <c r="I190" s="8"/>
      <c r="J190" s="8"/>
      <c r="K190" s="61">
        <v>-95.2</v>
      </c>
      <c r="L190" s="10" t="s">
        <v>154</v>
      </c>
      <c r="M190" s="348" t="s">
        <v>430</v>
      </c>
    </row>
    <row r="191" spans="1:13" ht="38.25">
      <c r="A191" s="75" t="e">
        <f>VLOOKUP(B191,#REF!,3,FALSE)</f>
        <v>#REF!</v>
      </c>
      <c r="B191" s="12">
        <v>3052</v>
      </c>
      <c r="C191" s="24" t="s">
        <v>319</v>
      </c>
      <c r="D191" s="10" t="s">
        <v>428</v>
      </c>
      <c r="E191" s="23" t="s">
        <v>320</v>
      </c>
      <c r="F191" s="10" t="s">
        <v>7</v>
      </c>
      <c r="G191" s="8"/>
      <c r="H191" s="8"/>
      <c r="I191" s="8" t="str">
        <f t="shared" si="19"/>
        <v/>
      </c>
      <c r="J191" s="8"/>
      <c r="K191" s="178">
        <v>-169.5</v>
      </c>
      <c r="L191" s="10" t="s">
        <v>9</v>
      </c>
      <c r="M191" s="348" t="s">
        <v>429</v>
      </c>
    </row>
    <row r="192" spans="1:13" ht="38.25">
      <c r="A192" s="75" t="e">
        <f>VLOOKUP(B192,#REF!,3,FALSE)</f>
        <v>#REF!</v>
      </c>
      <c r="B192" s="103">
        <v>3052</v>
      </c>
      <c r="C192" s="62" t="s">
        <v>319</v>
      </c>
      <c r="D192" s="329" t="s">
        <v>428</v>
      </c>
      <c r="E192" s="112" t="s">
        <v>320</v>
      </c>
      <c r="F192" s="49" t="s">
        <v>11</v>
      </c>
      <c r="G192" s="26">
        <f>SUM(G185:G191)</f>
        <v>10000</v>
      </c>
      <c r="H192" s="26">
        <f>SUM(H185:H191)</f>
        <v>8912.4</v>
      </c>
      <c r="I192" s="26">
        <f t="shared" si="19"/>
        <v>89.123999999999995</v>
      </c>
      <c r="J192" s="26">
        <f t="shared" si="20"/>
        <v>-1087.6000000000004</v>
      </c>
      <c r="K192" s="26">
        <f>SUM(K185:K191)</f>
        <v>-1087.5999999999999</v>
      </c>
      <c r="L192" s="185"/>
      <c r="M192" s="348"/>
    </row>
    <row r="193" spans="1:13" ht="38.25">
      <c r="A193" s="75" t="e">
        <f>VLOOKUP(B193,#REF!,3,FALSE)</f>
        <v>#REF!</v>
      </c>
      <c r="B193" s="86">
        <v>3052</v>
      </c>
      <c r="C193" s="87" t="s">
        <v>319</v>
      </c>
      <c r="D193" s="88"/>
      <c r="E193" s="89"/>
      <c r="F193" s="90" t="s">
        <v>12</v>
      </c>
      <c r="G193" s="70">
        <f>+G192</f>
        <v>10000</v>
      </c>
      <c r="H193" s="70">
        <f t="shared" ref="H193:K193" si="21">+H192</f>
        <v>8912.4</v>
      </c>
      <c r="I193" s="70">
        <f t="shared" si="19"/>
        <v>89.123999999999995</v>
      </c>
      <c r="J193" s="70">
        <f t="shared" si="20"/>
        <v>-1087.6000000000004</v>
      </c>
      <c r="K193" s="70">
        <f t="shared" si="21"/>
        <v>-1087.5999999999999</v>
      </c>
      <c r="L193" s="186"/>
      <c r="M193" s="348"/>
    </row>
    <row r="194" spans="1:13" ht="25.5">
      <c r="A194" s="75" t="e">
        <f>VLOOKUP(B194,#REF!,3,FALSE)</f>
        <v>#REF!</v>
      </c>
      <c r="B194" s="12">
        <v>9</v>
      </c>
      <c r="C194" s="24" t="s">
        <v>52</v>
      </c>
      <c r="D194" s="34" t="s">
        <v>21</v>
      </c>
      <c r="E194" s="47" t="s">
        <v>763</v>
      </c>
      <c r="F194" s="39" t="s">
        <v>7</v>
      </c>
      <c r="G194" s="8">
        <v>71730</v>
      </c>
      <c r="H194" s="8">
        <v>57584.800000000003</v>
      </c>
      <c r="I194" s="8">
        <f t="shared" si="19"/>
        <v>80.279938658859621</v>
      </c>
      <c r="J194" s="8">
        <f t="shared" si="20"/>
        <v>-14145.199999999997</v>
      </c>
      <c r="K194" s="8">
        <v>-593.6</v>
      </c>
      <c r="L194" s="10" t="s">
        <v>1312</v>
      </c>
      <c r="M194" s="13" t="s">
        <v>1062</v>
      </c>
    </row>
    <row r="195" spans="1:13" ht="25.5">
      <c r="A195" s="75" t="s">
        <v>339</v>
      </c>
      <c r="B195" s="12">
        <v>9</v>
      </c>
      <c r="C195" s="24" t="s">
        <v>52</v>
      </c>
      <c r="D195" s="34" t="s">
        <v>21</v>
      </c>
      <c r="E195" s="47" t="s">
        <v>763</v>
      </c>
      <c r="F195" s="39" t="s">
        <v>7</v>
      </c>
      <c r="G195" s="8"/>
      <c r="H195" s="8"/>
      <c r="I195" s="8"/>
      <c r="J195" s="8">
        <f t="shared" si="20"/>
        <v>0</v>
      </c>
      <c r="K195" s="8">
        <v>-2911.6</v>
      </c>
      <c r="L195" s="10" t="s">
        <v>1311</v>
      </c>
      <c r="M195" s="348" t="s">
        <v>906</v>
      </c>
    </row>
    <row r="196" spans="1:13">
      <c r="A196" s="75" t="s">
        <v>339</v>
      </c>
      <c r="B196" s="12">
        <v>9</v>
      </c>
      <c r="C196" s="24" t="s">
        <v>52</v>
      </c>
      <c r="D196" s="34" t="s">
        <v>21</v>
      </c>
      <c r="E196" s="47" t="s">
        <v>763</v>
      </c>
      <c r="F196" s="39" t="s">
        <v>7</v>
      </c>
      <c r="G196" s="8"/>
      <c r="H196" s="8"/>
      <c r="I196" s="8"/>
      <c r="J196" s="8">
        <f t="shared" si="20"/>
        <v>0</v>
      </c>
      <c r="K196" s="8">
        <v>-35.6</v>
      </c>
      <c r="L196" s="10" t="s">
        <v>1365</v>
      </c>
      <c r="M196" s="348" t="s">
        <v>1063</v>
      </c>
    </row>
    <row r="197" spans="1:13">
      <c r="A197" s="75" t="s">
        <v>339</v>
      </c>
      <c r="B197" s="12">
        <v>9</v>
      </c>
      <c r="C197" s="24" t="s">
        <v>52</v>
      </c>
      <c r="D197" s="34" t="s">
        <v>21</v>
      </c>
      <c r="E197" s="47" t="s">
        <v>763</v>
      </c>
      <c r="F197" s="39" t="s">
        <v>7</v>
      </c>
      <c r="G197" s="8"/>
      <c r="H197" s="8"/>
      <c r="I197" s="8"/>
      <c r="J197" s="8">
        <f t="shared" si="20"/>
        <v>0</v>
      </c>
      <c r="K197" s="8">
        <v>-323.2</v>
      </c>
      <c r="L197" s="10" t="s">
        <v>1306</v>
      </c>
      <c r="M197" s="348" t="s">
        <v>368</v>
      </c>
    </row>
    <row r="198" spans="1:13" ht="76.5">
      <c r="A198" s="75" t="s">
        <v>339</v>
      </c>
      <c r="B198" s="12">
        <v>9</v>
      </c>
      <c r="C198" s="24" t="s">
        <v>52</v>
      </c>
      <c r="D198" s="34" t="s">
        <v>21</v>
      </c>
      <c r="E198" s="47" t="s">
        <v>763</v>
      </c>
      <c r="F198" s="39" t="s">
        <v>7</v>
      </c>
      <c r="G198" s="8"/>
      <c r="H198" s="8"/>
      <c r="I198" s="8"/>
      <c r="J198" s="8">
        <f t="shared" si="20"/>
        <v>0</v>
      </c>
      <c r="K198" s="8">
        <v>-2160.9</v>
      </c>
      <c r="L198" s="10" t="s">
        <v>1313</v>
      </c>
      <c r="M198" s="348" t="s">
        <v>1064</v>
      </c>
    </row>
    <row r="199" spans="1:13" ht="76.5">
      <c r="A199" s="75" t="s">
        <v>339</v>
      </c>
      <c r="B199" s="12">
        <v>9</v>
      </c>
      <c r="C199" s="24" t="s">
        <v>52</v>
      </c>
      <c r="D199" s="34" t="s">
        <v>21</v>
      </c>
      <c r="E199" s="47" t="s">
        <v>763</v>
      </c>
      <c r="F199" s="39" t="s">
        <v>7</v>
      </c>
      <c r="G199" s="8"/>
      <c r="H199" s="8"/>
      <c r="I199" s="8"/>
      <c r="J199" s="8">
        <f t="shared" si="20"/>
        <v>0</v>
      </c>
      <c r="K199" s="8">
        <v>-1832.5</v>
      </c>
      <c r="L199" s="10" t="s">
        <v>1309</v>
      </c>
      <c r="M199" s="348" t="s">
        <v>1065</v>
      </c>
    </row>
    <row r="200" spans="1:13" ht="25.5">
      <c r="A200" s="75" t="s">
        <v>339</v>
      </c>
      <c r="B200" s="12">
        <v>9</v>
      </c>
      <c r="C200" s="24" t="s">
        <v>52</v>
      </c>
      <c r="D200" s="34" t="s">
        <v>21</v>
      </c>
      <c r="E200" s="47" t="s">
        <v>763</v>
      </c>
      <c r="F200" s="39" t="s">
        <v>7</v>
      </c>
      <c r="G200" s="8"/>
      <c r="H200" s="8"/>
      <c r="I200" s="8"/>
      <c r="J200" s="8">
        <f t="shared" si="20"/>
        <v>0</v>
      </c>
      <c r="K200" s="8">
        <v>-717.9</v>
      </c>
      <c r="L200" s="10" t="s">
        <v>1310</v>
      </c>
      <c r="M200" s="348" t="s">
        <v>1066</v>
      </c>
    </row>
    <row r="201" spans="1:13">
      <c r="A201" s="75" t="s">
        <v>339</v>
      </c>
      <c r="B201" s="12">
        <v>9</v>
      </c>
      <c r="C201" s="24" t="s">
        <v>52</v>
      </c>
      <c r="D201" s="34" t="s">
        <v>21</v>
      </c>
      <c r="E201" s="47" t="s">
        <v>763</v>
      </c>
      <c r="F201" s="39" t="s">
        <v>7</v>
      </c>
      <c r="G201" s="8"/>
      <c r="H201" s="8"/>
      <c r="I201" s="8"/>
      <c r="J201" s="8">
        <f t="shared" si="20"/>
        <v>0</v>
      </c>
      <c r="K201" s="8">
        <v>-14.9</v>
      </c>
      <c r="L201" s="10" t="s">
        <v>1389</v>
      </c>
      <c r="M201" s="348" t="s">
        <v>1067</v>
      </c>
    </row>
    <row r="202" spans="1:13" ht="127.5">
      <c r="A202" s="75" t="s">
        <v>339</v>
      </c>
      <c r="B202" s="12">
        <v>9</v>
      </c>
      <c r="C202" s="24" t="s">
        <v>52</v>
      </c>
      <c r="D202" s="34" t="s">
        <v>21</v>
      </c>
      <c r="E202" s="47" t="s">
        <v>763</v>
      </c>
      <c r="F202" s="39" t="s">
        <v>7</v>
      </c>
      <c r="G202" s="8"/>
      <c r="H202" s="8"/>
      <c r="I202" s="8"/>
      <c r="J202" s="8">
        <f t="shared" si="20"/>
        <v>0</v>
      </c>
      <c r="K202" s="8">
        <v>-5552.2</v>
      </c>
      <c r="L202" s="10" t="s">
        <v>1304</v>
      </c>
      <c r="M202" s="348" t="s">
        <v>1181</v>
      </c>
    </row>
    <row r="203" spans="1:13" ht="38.25">
      <c r="A203" s="75" t="e">
        <f>VLOOKUP(B203,#REF!,3,FALSE)</f>
        <v>#REF!</v>
      </c>
      <c r="B203" s="12">
        <v>9</v>
      </c>
      <c r="C203" s="24" t="s">
        <v>52</v>
      </c>
      <c r="D203" s="34" t="s">
        <v>21</v>
      </c>
      <c r="E203" s="47" t="s">
        <v>763</v>
      </c>
      <c r="F203" s="39" t="s">
        <v>60</v>
      </c>
      <c r="G203" s="8">
        <v>5</v>
      </c>
      <c r="H203" s="8">
        <v>4.0999999999999996</v>
      </c>
      <c r="I203" s="8">
        <f t="shared" si="19"/>
        <v>82</v>
      </c>
      <c r="J203" s="8">
        <f t="shared" si="20"/>
        <v>-0.90000000000000036</v>
      </c>
      <c r="K203" s="8">
        <v>-3.7</v>
      </c>
      <c r="L203" s="10" t="s">
        <v>1313</v>
      </c>
      <c r="M203" s="348" t="s">
        <v>1180</v>
      </c>
    </row>
    <row r="204" spans="1:13" ht="25.5">
      <c r="A204" s="75" t="e">
        <f>VLOOKUP(B204,#REF!,3,FALSE)</f>
        <v>#REF!</v>
      </c>
      <c r="B204" s="12">
        <v>9</v>
      </c>
      <c r="C204" s="24" t="s">
        <v>52</v>
      </c>
      <c r="D204" s="34" t="s">
        <v>21</v>
      </c>
      <c r="E204" s="47" t="s">
        <v>763</v>
      </c>
      <c r="F204" s="39" t="s">
        <v>30</v>
      </c>
      <c r="G204" s="8">
        <v>1539</v>
      </c>
      <c r="H204" s="8">
        <v>912.5</v>
      </c>
      <c r="I204" s="8">
        <f t="shared" si="19"/>
        <v>59.291747888239122</v>
      </c>
      <c r="J204" s="8">
        <f t="shared" si="20"/>
        <v>-626.5</v>
      </c>
      <c r="K204" s="8">
        <v>-626.5</v>
      </c>
      <c r="L204" s="10" t="s">
        <v>1310</v>
      </c>
      <c r="M204" s="348" t="s">
        <v>1068</v>
      </c>
    </row>
    <row r="205" spans="1:13" ht="25.5">
      <c r="A205" s="75" t="e">
        <f>VLOOKUP(B205,#REF!,3,FALSE)</f>
        <v>#REF!</v>
      </c>
      <c r="B205" s="12">
        <v>9</v>
      </c>
      <c r="C205" s="24" t="s">
        <v>52</v>
      </c>
      <c r="D205" s="34" t="s">
        <v>21</v>
      </c>
      <c r="E205" s="47" t="s">
        <v>763</v>
      </c>
      <c r="F205" s="39" t="s">
        <v>24</v>
      </c>
      <c r="G205" s="17">
        <v>117.4</v>
      </c>
      <c r="H205" s="17">
        <v>101.7</v>
      </c>
      <c r="I205" s="8">
        <f t="shared" si="19"/>
        <v>86.626916524701869</v>
      </c>
      <c r="J205" s="8">
        <f t="shared" si="20"/>
        <v>-15.700000000000003</v>
      </c>
      <c r="K205" s="8">
        <v>-15.7</v>
      </c>
      <c r="L205" s="10" t="s">
        <v>1312</v>
      </c>
      <c r="M205" s="348" t="s">
        <v>1069</v>
      </c>
    </row>
    <row r="206" spans="1:13" ht="25.5">
      <c r="A206" s="75" t="s">
        <v>339</v>
      </c>
      <c r="B206" s="12">
        <v>9</v>
      </c>
      <c r="C206" s="24" t="s">
        <v>52</v>
      </c>
      <c r="D206" s="34" t="s">
        <v>21</v>
      </c>
      <c r="E206" s="47" t="s">
        <v>763</v>
      </c>
      <c r="F206" s="39" t="s">
        <v>288</v>
      </c>
      <c r="G206" s="17">
        <v>53</v>
      </c>
      <c r="H206" s="17">
        <v>22.3</v>
      </c>
      <c r="I206" s="8">
        <f t="shared" si="19"/>
        <v>42.075471698113212</v>
      </c>
      <c r="J206" s="8">
        <f t="shared" si="20"/>
        <v>-30.7</v>
      </c>
      <c r="K206" s="8">
        <v>-30.7</v>
      </c>
      <c r="L206" s="10" t="s">
        <v>1309</v>
      </c>
      <c r="M206" s="348" t="s">
        <v>1070</v>
      </c>
    </row>
    <row r="207" spans="1:13">
      <c r="A207" s="75" t="e">
        <f>VLOOKUP(B207,#REF!,3,FALSE)</f>
        <v>#REF!</v>
      </c>
      <c r="B207" s="12">
        <v>9</v>
      </c>
      <c r="C207" s="24" t="s">
        <v>52</v>
      </c>
      <c r="D207" s="34" t="s">
        <v>21</v>
      </c>
      <c r="E207" s="47" t="s">
        <v>763</v>
      </c>
      <c r="F207" s="39" t="s">
        <v>61</v>
      </c>
      <c r="G207" s="17">
        <v>918</v>
      </c>
      <c r="H207" s="17">
        <v>582.4</v>
      </c>
      <c r="I207" s="8">
        <f t="shared" si="19"/>
        <v>63.442265795206964</v>
      </c>
      <c r="J207" s="8">
        <f t="shared" si="20"/>
        <v>-335.6</v>
      </c>
      <c r="K207" s="8">
        <v>-19</v>
      </c>
      <c r="L207" s="10" t="s">
        <v>1306</v>
      </c>
      <c r="M207" s="348" t="s">
        <v>1071</v>
      </c>
    </row>
    <row r="208" spans="1:13" ht="38.25">
      <c r="A208" s="75" t="e">
        <f>VLOOKUP(B208,#REF!,3,FALSE)</f>
        <v>#REF!</v>
      </c>
      <c r="B208" s="12">
        <v>9</v>
      </c>
      <c r="C208" s="24" t="s">
        <v>52</v>
      </c>
      <c r="D208" s="34" t="s">
        <v>21</v>
      </c>
      <c r="E208" s="47" t="s">
        <v>763</v>
      </c>
      <c r="F208" s="39" t="s">
        <v>61</v>
      </c>
      <c r="G208" s="17"/>
      <c r="H208" s="17"/>
      <c r="I208" s="8" t="str">
        <f t="shared" si="19"/>
        <v/>
      </c>
      <c r="J208" s="8">
        <f t="shared" si="20"/>
        <v>0</v>
      </c>
      <c r="K208" s="8">
        <v>-316.60000000000002</v>
      </c>
      <c r="L208" s="10" t="s">
        <v>1304</v>
      </c>
      <c r="M208" s="348" t="s">
        <v>1072</v>
      </c>
    </row>
    <row r="209" spans="1:13" ht="25.5">
      <c r="A209" s="75" t="e">
        <f>VLOOKUP(B209,#REF!,3,FALSE)</f>
        <v>#REF!</v>
      </c>
      <c r="B209" s="12">
        <v>9</v>
      </c>
      <c r="C209" s="24" t="s">
        <v>52</v>
      </c>
      <c r="D209" s="34" t="s">
        <v>21</v>
      </c>
      <c r="E209" s="47" t="s">
        <v>763</v>
      </c>
      <c r="F209" s="39" t="s">
        <v>54</v>
      </c>
      <c r="G209" s="17">
        <v>57688</v>
      </c>
      <c r="H209" s="17">
        <v>41724</v>
      </c>
      <c r="I209" s="8">
        <f t="shared" si="19"/>
        <v>72.327000416031069</v>
      </c>
      <c r="J209" s="8">
        <f t="shared" si="20"/>
        <v>-15964</v>
      </c>
      <c r="K209" s="8">
        <v>-1568.4</v>
      </c>
      <c r="L209" s="10" t="s">
        <v>1313</v>
      </c>
      <c r="M209" s="348" t="s">
        <v>1073</v>
      </c>
    </row>
    <row r="210" spans="1:13" ht="25.5">
      <c r="A210" s="75" t="e">
        <f>VLOOKUP(B210,#REF!,3,FALSE)</f>
        <v>#REF!</v>
      </c>
      <c r="B210" s="12">
        <v>9</v>
      </c>
      <c r="C210" s="24" t="s">
        <v>52</v>
      </c>
      <c r="D210" s="34" t="s">
        <v>21</v>
      </c>
      <c r="E210" s="47" t="s">
        <v>763</v>
      </c>
      <c r="F210" s="39" t="s">
        <v>54</v>
      </c>
      <c r="G210" s="16"/>
      <c r="H210" s="16"/>
      <c r="I210" s="8"/>
      <c r="J210" s="8">
        <f t="shared" si="20"/>
        <v>0</v>
      </c>
      <c r="K210" s="8">
        <v>-3199.9</v>
      </c>
      <c r="L210" s="10" t="s">
        <v>1309</v>
      </c>
      <c r="M210" s="348" t="s">
        <v>1074</v>
      </c>
    </row>
    <row r="211" spans="1:13" ht="51">
      <c r="A211" s="75" t="s">
        <v>339</v>
      </c>
      <c r="B211" s="12">
        <v>9</v>
      </c>
      <c r="C211" s="24" t="s">
        <v>52</v>
      </c>
      <c r="D211" s="34" t="s">
        <v>21</v>
      </c>
      <c r="E211" s="47" t="s">
        <v>763</v>
      </c>
      <c r="F211" s="39" t="s">
        <v>54</v>
      </c>
      <c r="G211" s="16"/>
      <c r="H211" s="16"/>
      <c r="I211" s="8"/>
      <c r="J211" s="8">
        <f t="shared" si="20"/>
        <v>0</v>
      </c>
      <c r="K211" s="8">
        <v>-7300.7</v>
      </c>
      <c r="L211" s="10" t="s">
        <v>1310</v>
      </c>
      <c r="M211" s="348" t="s">
        <v>1075</v>
      </c>
    </row>
    <row r="212" spans="1:13" ht="38.25">
      <c r="A212" s="75" t="s">
        <v>339</v>
      </c>
      <c r="B212" s="12">
        <v>9</v>
      </c>
      <c r="C212" s="24" t="s">
        <v>52</v>
      </c>
      <c r="D212" s="34" t="s">
        <v>21</v>
      </c>
      <c r="E212" s="47" t="s">
        <v>763</v>
      </c>
      <c r="F212" s="39" t="s">
        <v>54</v>
      </c>
      <c r="G212" s="16"/>
      <c r="H212" s="16"/>
      <c r="I212" s="8"/>
      <c r="J212" s="8">
        <f t="shared" si="20"/>
        <v>0</v>
      </c>
      <c r="K212" s="8">
        <v>-3895</v>
      </c>
      <c r="L212" s="10" t="s">
        <v>1309</v>
      </c>
      <c r="M212" s="348" t="s">
        <v>1076</v>
      </c>
    </row>
    <row r="213" spans="1:13" ht="25.5">
      <c r="A213" s="75" t="s">
        <v>339</v>
      </c>
      <c r="B213" s="12">
        <v>9</v>
      </c>
      <c r="C213" s="24" t="s">
        <v>52</v>
      </c>
      <c r="D213" s="34" t="s">
        <v>21</v>
      </c>
      <c r="E213" s="47" t="s">
        <v>763</v>
      </c>
      <c r="F213" s="39" t="s">
        <v>25</v>
      </c>
      <c r="G213" s="8">
        <v>666</v>
      </c>
      <c r="H213" s="8">
        <v>575.5</v>
      </c>
      <c r="I213" s="8">
        <f t="shared" si="19"/>
        <v>86.411411411411407</v>
      </c>
      <c r="J213" s="8">
        <f t="shared" si="20"/>
        <v>-90.5</v>
      </c>
      <c r="K213" s="8">
        <v>-90.5</v>
      </c>
      <c r="L213" s="10" t="s">
        <v>1312</v>
      </c>
      <c r="M213" s="348" t="s">
        <v>1069</v>
      </c>
    </row>
    <row r="214" spans="1:13" ht="38.25">
      <c r="A214" s="75" t="e">
        <f>VLOOKUP(B214,#REF!,3,FALSE)</f>
        <v>#REF!</v>
      </c>
      <c r="B214" s="12">
        <v>9</v>
      </c>
      <c r="C214" s="24" t="s">
        <v>52</v>
      </c>
      <c r="D214" s="34" t="s">
        <v>21</v>
      </c>
      <c r="E214" s="47" t="s">
        <v>763</v>
      </c>
      <c r="F214" s="39" t="s">
        <v>72</v>
      </c>
      <c r="G214" s="17">
        <v>237</v>
      </c>
      <c r="H214" s="17">
        <v>0</v>
      </c>
      <c r="I214" s="8">
        <f t="shared" si="19"/>
        <v>0</v>
      </c>
      <c r="J214" s="8">
        <f t="shared" si="20"/>
        <v>-237</v>
      </c>
      <c r="K214" s="8">
        <v>-237</v>
      </c>
      <c r="L214" s="10" t="s">
        <v>1304</v>
      </c>
      <c r="M214" s="348" t="s">
        <v>1077</v>
      </c>
    </row>
    <row r="215" spans="1:13" ht="25.5">
      <c r="A215" s="75" t="e">
        <f>VLOOKUP(B215,#REF!,3,FALSE)</f>
        <v>#REF!</v>
      </c>
      <c r="B215" s="12">
        <v>9</v>
      </c>
      <c r="C215" s="24" t="s">
        <v>52</v>
      </c>
      <c r="D215" s="34" t="s">
        <v>21</v>
      </c>
      <c r="E215" s="47" t="s">
        <v>763</v>
      </c>
      <c r="F215" s="39" t="s">
        <v>691</v>
      </c>
      <c r="G215" s="17">
        <v>144.1</v>
      </c>
      <c r="H215" s="17">
        <v>35</v>
      </c>
      <c r="I215" s="8">
        <f t="shared" si="19"/>
        <v>24.288688410825817</v>
      </c>
      <c r="J215" s="8">
        <f t="shared" si="20"/>
        <v>-109.1</v>
      </c>
      <c r="K215" s="8">
        <v>-109.1</v>
      </c>
      <c r="L215" s="10" t="s">
        <v>1304</v>
      </c>
      <c r="M215" s="348" t="s">
        <v>1078</v>
      </c>
    </row>
    <row r="216" spans="1:13" ht="38.25">
      <c r="A216" s="75" t="e">
        <f>VLOOKUP(B216,#REF!,3,FALSE)</f>
        <v>#REF!</v>
      </c>
      <c r="B216" s="12">
        <v>9</v>
      </c>
      <c r="C216" s="24" t="s">
        <v>52</v>
      </c>
      <c r="D216" s="34" t="s">
        <v>21</v>
      </c>
      <c r="E216" s="47" t="s">
        <v>763</v>
      </c>
      <c r="F216" s="39" t="s">
        <v>720</v>
      </c>
      <c r="G216" s="17">
        <v>297</v>
      </c>
      <c r="H216" s="17">
        <v>126.5</v>
      </c>
      <c r="I216" s="8">
        <f t="shared" si="19"/>
        <v>42.592592592592595</v>
      </c>
      <c r="J216" s="8">
        <f t="shared" si="20"/>
        <v>-170.5</v>
      </c>
      <c r="K216" s="8">
        <v>-170.5</v>
      </c>
      <c r="L216" s="10" t="s">
        <v>1309</v>
      </c>
      <c r="M216" s="348" t="s">
        <v>1079</v>
      </c>
    </row>
    <row r="217" spans="1:13">
      <c r="A217" s="75" t="e">
        <f>VLOOKUP(B217,#REF!,3,FALSE)</f>
        <v>#REF!</v>
      </c>
      <c r="B217" s="12">
        <v>9</v>
      </c>
      <c r="C217" s="24" t="s">
        <v>52</v>
      </c>
      <c r="D217" s="34" t="s">
        <v>21</v>
      </c>
      <c r="E217" s="47" t="s">
        <v>763</v>
      </c>
      <c r="F217" s="11" t="s">
        <v>10</v>
      </c>
      <c r="G217" s="8">
        <v>1528.2</v>
      </c>
      <c r="H217" s="8">
        <v>819.4</v>
      </c>
      <c r="I217" s="8">
        <f t="shared" si="19"/>
        <v>53.618636304148673</v>
      </c>
      <c r="J217" s="8">
        <f t="shared" si="20"/>
        <v>-708.80000000000007</v>
      </c>
      <c r="K217" s="8">
        <v>-1</v>
      </c>
      <c r="L217" s="10" t="s">
        <v>1312</v>
      </c>
      <c r="M217" s="348" t="s">
        <v>505</v>
      </c>
    </row>
    <row r="218" spans="1:13" ht="25.5">
      <c r="A218" s="75" t="e">
        <f>VLOOKUP(B218,#REF!,3,FALSE)</f>
        <v>#REF!</v>
      </c>
      <c r="B218" s="12">
        <v>9</v>
      </c>
      <c r="C218" s="24" t="s">
        <v>52</v>
      </c>
      <c r="D218" s="34" t="s">
        <v>21</v>
      </c>
      <c r="E218" s="47" t="s">
        <v>763</v>
      </c>
      <c r="F218" s="11" t="s">
        <v>10</v>
      </c>
      <c r="G218" s="16"/>
      <c r="H218" s="16"/>
      <c r="I218" s="8" t="str">
        <f t="shared" si="19"/>
        <v/>
      </c>
      <c r="J218" s="8">
        <f t="shared" si="20"/>
        <v>0</v>
      </c>
      <c r="K218" s="8">
        <v>-170.7</v>
      </c>
      <c r="L218" s="10" t="s">
        <v>1311</v>
      </c>
      <c r="M218" s="348" t="s">
        <v>1080</v>
      </c>
    </row>
    <row r="219" spans="1:13" ht="25.5">
      <c r="A219" s="75" t="s">
        <v>339</v>
      </c>
      <c r="B219" s="12">
        <v>9</v>
      </c>
      <c r="C219" s="24" t="s">
        <v>52</v>
      </c>
      <c r="D219" s="34" t="s">
        <v>21</v>
      </c>
      <c r="E219" s="47" t="s">
        <v>763</v>
      </c>
      <c r="F219" s="11" t="s">
        <v>10</v>
      </c>
      <c r="G219" s="16"/>
      <c r="H219" s="16"/>
      <c r="I219" s="8"/>
      <c r="J219" s="8">
        <f t="shared" si="20"/>
        <v>0</v>
      </c>
      <c r="K219" s="8">
        <v>-33.1</v>
      </c>
      <c r="L219" s="10" t="s">
        <v>1307</v>
      </c>
      <c r="M219" s="348" t="s">
        <v>1081</v>
      </c>
    </row>
    <row r="220" spans="1:13">
      <c r="A220" s="75" t="s">
        <v>339</v>
      </c>
      <c r="B220" s="12">
        <v>9</v>
      </c>
      <c r="C220" s="24" t="s">
        <v>52</v>
      </c>
      <c r="D220" s="34" t="s">
        <v>21</v>
      </c>
      <c r="E220" s="47" t="s">
        <v>763</v>
      </c>
      <c r="F220" s="11" t="s">
        <v>10</v>
      </c>
      <c r="G220" s="16"/>
      <c r="H220" s="16"/>
      <c r="I220" s="8"/>
      <c r="J220" s="8">
        <f t="shared" si="20"/>
        <v>0</v>
      </c>
      <c r="K220" s="8">
        <v>-0.1</v>
      </c>
      <c r="L220" s="10" t="s">
        <v>1365</v>
      </c>
      <c r="M220" s="348" t="s">
        <v>1063</v>
      </c>
    </row>
    <row r="221" spans="1:13">
      <c r="A221" s="75" t="s">
        <v>339</v>
      </c>
      <c r="B221" s="12">
        <v>9</v>
      </c>
      <c r="C221" s="24" t="s">
        <v>52</v>
      </c>
      <c r="D221" s="34" t="s">
        <v>21</v>
      </c>
      <c r="E221" s="47" t="s">
        <v>763</v>
      </c>
      <c r="F221" s="11" t="s">
        <v>10</v>
      </c>
      <c r="G221" s="16"/>
      <c r="H221" s="16"/>
      <c r="I221" s="8"/>
      <c r="J221" s="8">
        <f t="shared" si="20"/>
        <v>0</v>
      </c>
      <c r="K221" s="8">
        <v>-279.10000000000002</v>
      </c>
      <c r="L221" s="10" t="s">
        <v>1306</v>
      </c>
      <c r="M221" s="348" t="s">
        <v>356</v>
      </c>
    </row>
    <row r="222" spans="1:13" ht="25.5">
      <c r="A222" s="75" t="s">
        <v>339</v>
      </c>
      <c r="B222" s="12">
        <v>9</v>
      </c>
      <c r="C222" s="24" t="s">
        <v>52</v>
      </c>
      <c r="D222" s="34" t="s">
        <v>21</v>
      </c>
      <c r="E222" s="47" t="s">
        <v>763</v>
      </c>
      <c r="F222" s="11" t="s">
        <v>10</v>
      </c>
      <c r="G222" s="16"/>
      <c r="H222" s="16"/>
      <c r="I222" s="8"/>
      <c r="J222" s="8">
        <f t="shared" si="20"/>
        <v>0</v>
      </c>
      <c r="K222" s="8">
        <v>-158.1</v>
      </c>
      <c r="L222" s="10" t="s">
        <v>1313</v>
      </c>
      <c r="M222" s="348" t="s">
        <v>1082</v>
      </c>
    </row>
    <row r="223" spans="1:13">
      <c r="A223" s="75" t="s">
        <v>339</v>
      </c>
      <c r="B223" s="12">
        <v>9</v>
      </c>
      <c r="C223" s="24" t="s">
        <v>52</v>
      </c>
      <c r="D223" s="34" t="s">
        <v>21</v>
      </c>
      <c r="E223" s="47" t="s">
        <v>763</v>
      </c>
      <c r="F223" s="11" t="s">
        <v>10</v>
      </c>
      <c r="G223" s="16"/>
      <c r="H223" s="16"/>
      <c r="I223" s="8"/>
      <c r="J223" s="8">
        <f t="shared" si="20"/>
        <v>0</v>
      </c>
      <c r="K223" s="8">
        <v>-5.5</v>
      </c>
      <c r="L223" s="10" t="s">
        <v>1309</v>
      </c>
      <c r="M223" s="348" t="s">
        <v>399</v>
      </c>
    </row>
    <row r="224" spans="1:13">
      <c r="A224" s="75" t="s">
        <v>339</v>
      </c>
      <c r="B224" s="12">
        <v>9</v>
      </c>
      <c r="C224" s="24" t="s">
        <v>52</v>
      </c>
      <c r="D224" s="34" t="s">
        <v>21</v>
      </c>
      <c r="E224" s="47" t="s">
        <v>763</v>
      </c>
      <c r="F224" s="11" t="s">
        <v>10</v>
      </c>
      <c r="G224" s="16"/>
      <c r="H224" s="16"/>
      <c r="I224" s="8"/>
      <c r="J224" s="8">
        <f t="shared" si="20"/>
        <v>0</v>
      </c>
      <c r="K224" s="8">
        <v>-4.8</v>
      </c>
      <c r="L224" s="10" t="s">
        <v>1310</v>
      </c>
      <c r="M224" s="348" t="s">
        <v>440</v>
      </c>
    </row>
    <row r="225" spans="1:13">
      <c r="A225" s="75" t="s">
        <v>339</v>
      </c>
      <c r="B225" s="12">
        <v>9</v>
      </c>
      <c r="C225" s="24" t="s">
        <v>52</v>
      </c>
      <c r="D225" s="34" t="s">
        <v>21</v>
      </c>
      <c r="E225" s="47" t="s">
        <v>763</v>
      </c>
      <c r="F225" s="11" t="s">
        <v>10</v>
      </c>
      <c r="G225" s="16"/>
      <c r="H225" s="16"/>
      <c r="I225" s="8"/>
      <c r="J225" s="8">
        <f t="shared" si="20"/>
        <v>0</v>
      </c>
      <c r="K225" s="8">
        <v>-42.7</v>
      </c>
      <c r="L225" s="10" t="s">
        <v>1389</v>
      </c>
      <c r="M225" s="348" t="s">
        <v>1083</v>
      </c>
    </row>
    <row r="226" spans="1:13">
      <c r="A226" s="75" t="s">
        <v>339</v>
      </c>
      <c r="B226" s="12">
        <v>9</v>
      </c>
      <c r="C226" s="24" t="s">
        <v>52</v>
      </c>
      <c r="D226" s="34" t="s">
        <v>21</v>
      </c>
      <c r="E226" s="47" t="s">
        <v>763</v>
      </c>
      <c r="F226" s="11" t="s">
        <v>10</v>
      </c>
      <c r="G226" s="16"/>
      <c r="H226" s="16"/>
      <c r="I226" s="8"/>
      <c r="J226" s="8">
        <f t="shared" si="20"/>
        <v>0</v>
      </c>
      <c r="K226" s="8">
        <v>-13.7</v>
      </c>
      <c r="L226" s="10" t="s">
        <v>1304</v>
      </c>
      <c r="M226" s="348" t="s">
        <v>1084</v>
      </c>
    </row>
    <row r="227" spans="1:13" ht="25.5">
      <c r="A227" s="75" t="e">
        <f>VLOOKUP(B227,#REF!,3,FALSE)</f>
        <v>#REF!</v>
      </c>
      <c r="B227" s="12">
        <v>9</v>
      </c>
      <c r="C227" s="24" t="s">
        <v>52</v>
      </c>
      <c r="D227" s="34" t="s">
        <v>21</v>
      </c>
      <c r="E227" s="47" t="s">
        <v>763</v>
      </c>
      <c r="F227" s="11" t="s">
        <v>378</v>
      </c>
      <c r="G227" s="8">
        <v>571.6</v>
      </c>
      <c r="H227" s="8">
        <v>566.6</v>
      </c>
      <c r="I227" s="8">
        <f t="shared" ref="I227:I288" si="22">IF(ISBLANK(H227),"",+H227/G227*100)</f>
        <v>99.125262421273618</v>
      </c>
      <c r="J227" s="8">
        <f t="shared" si="20"/>
        <v>-5</v>
      </c>
      <c r="K227" s="8">
        <v>-5</v>
      </c>
      <c r="L227" s="10" t="s">
        <v>1304</v>
      </c>
      <c r="M227" s="348" t="s">
        <v>1085</v>
      </c>
    </row>
    <row r="228" spans="1:13">
      <c r="A228" s="75" t="e">
        <f>VLOOKUP(B228,#REF!,3,FALSE)</f>
        <v>#REF!</v>
      </c>
      <c r="B228" s="12">
        <v>9</v>
      </c>
      <c r="C228" s="24" t="s">
        <v>52</v>
      </c>
      <c r="D228" s="34" t="s">
        <v>21</v>
      </c>
      <c r="E228" s="47" t="s">
        <v>763</v>
      </c>
      <c r="F228" s="11" t="s">
        <v>764</v>
      </c>
      <c r="G228" s="8">
        <v>58744.4</v>
      </c>
      <c r="H228" s="8">
        <v>24804.9</v>
      </c>
      <c r="I228" s="8">
        <f t="shared" si="22"/>
        <v>42.225131246552863</v>
      </c>
      <c r="J228" s="8">
        <f t="shared" si="20"/>
        <v>-33939.5</v>
      </c>
      <c r="K228" s="8">
        <v>-122.4</v>
      </c>
      <c r="L228" s="10" t="s">
        <v>1312</v>
      </c>
      <c r="M228" s="348" t="s">
        <v>505</v>
      </c>
    </row>
    <row r="229" spans="1:13" ht="25.5">
      <c r="A229" s="75" t="s">
        <v>339</v>
      </c>
      <c r="B229" s="12">
        <v>9</v>
      </c>
      <c r="C229" s="24" t="s">
        <v>52</v>
      </c>
      <c r="D229" s="34" t="s">
        <v>21</v>
      </c>
      <c r="E229" s="47" t="s">
        <v>763</v>
      </c>
      <c r="F229" s="11" t="s">
        <v>764</v>
      </c>
      <c r="G229" s="16"/>
      <c r="H229" s="16"/>
      <c r="I229" s="8"/>
      <c r="J229" s="8">
        <f t="shared" si="20"/>
        <v>0</v>
      </c>
      <c r="K229" s="8">
        <v>-93.6</v>
      </c>
      <c r="L229" s="10" t="s">
        <v>1311</v>
      </c>
      <c r="M229" s="348" t="s">
        <v>1080</v>
      </c>
    </row>
    <row r="230" spans="1:13">
      <c r="A230" s="75" t="s">
        <v>339</v>
      </c>
      <c r="B230" s="12">
        <v>9</v>
      </c>
      <c r="C230" s="24" t="s">
        <v>52</v>
      </c>
      <c r="D230" s="34" t="s">
        <v>21</v>
      </c>
      <c r="E230" s="47" t="s">
        <v>763</v>
      </c>
      <c r="F230" s="11" t="s">
        <v>764</v>
      </c>
      <c r="G230" s="16"/>
      <c r="H230" s="16"/>
      <c r="I230" s="8"/>
      <c r="J230" s="8">
        <f t="shared" si="20"/>
        <v>0</v>
      </c>
      <c r="K230" s="8">
        <v>-20.8</v>
      </c>
      <c r="L230" s="10" t="s">
        <v>1306</v>
      </c>
      <c r="M230" s="348" t="s">
        <v>356</v>
      </c>
    </row>
    <row r="231" spans="1:13">
      <c r="A231" s="75" t="s">
        <v>339</v>
      </c>
      <c r="B231" s="12">
        <v>9</v>
      </c>
      <c r="C231" s="24" t="s">
        <v>52</v>
      </c>
      <c r="D231" s="34" t="s">
        <v>21</v>
      </c>
      <c r="E231" s="47" t="s">
        <v>763</v>
      </c>
      <c r="F231" s="11" t="s">
        <v>764</v>
      </c>
      <c r="G231" s="16"/>
      <c r="H231" s="16"/>
      <c r="I231" s="8"/>
      <c r="J231" s="8">
        <f t="shared" si="20"/>
        <v>0</v>
      </c>
      <c r="K231" s="8">
        <v>-8.1999999999999993</v>
      </c>
      <c r="L231" s="10" t="s">
        <v>1313</v>
      </c>
      <c r="M231" s="348" t="s">
        <v>1086</v>
      </c>
    </row>
    <row r="232" spans="1:13" ht="63.75">
      <c r="A232" s="75" t="s">
        <v>339</v>
      </c>
      <c r="B232" s="12">
        <v>9</v>
      </c>
      <c r="C232" s="24" t="s">
        <v>52</v>
      </c>
      <c r="D232" s="34" t="s">
        <v>21</v>
      </c>
      <c r="E232" s="47" t="s">
        <v>763</v>
      </c>
      <c r="F232" s="11" t="s">
        <v>764</v>
      </c>
      <c r="G232" s="16"/>
      <c r="H232" s="16"/>
      <c r="I232" s="8"/>
      <c r="J232" s="8">
        <f t="shared" ref="J232:J294" si="23">+H232-G232</f>
        <v>0</v>
      </c>
      <c r="K232" s="8">
        <v>-7783.4</v>
      </c>
      <c r="L232" s="10" t="s">
        <v>1309</v>
      </c>
      <c r="M232" s="348" t="s">
        <v>1088</v>
      </c>
    </row>
    <row r="233" spans="1:13" ht="25.5">
      <c r="A233" s="75" t="s">
        <v>339</v>
      </c>
      <c r="B233" s="12">
        <v>9</v>
      </c>
      <c r="C233" s="24" t="s">
        <v>52</v>
      </c>
      <c r="D233" s="34" t="s">
        <v>21</v>
      </c>
      <c r="E233" s="47" t="s">
        <v>763</v>
      </c>
      <c r="F233" s="11" t="s">
        <v>764</v>
      </c>
      <c r="G233" s="16"/>
      <c r="H233" s="16"/>
      <c r="I233" s="8"/>
      <c r="J233" s="8">
        <f>+H233-G233</f>
        <v>0</v>
      </c>
      <c r="K233" s="8">
        <v>-4982</v>
      </c>
      <c r="L233" s="10" t="s">
        <v>1365</v>
      </c>
      <c r="M233" s="348" t="s">
        <v>1089</v>
      </c>
    </row>
    <row r="234" spans="1:13" ht="76.5">
      <c r="A234" s="75" t="e">
        <f>VLOOKUP(B234,#REF!,3,FALSE)</f>
        <v>#REF!</v>
      </c>
      <c r="B234" s="12">
        <v>9</v>
      </c>
      <c r="C234" s="24" t="s">
        <v>52</v>
      </c>
      <c r="D234" s="34" t="s">
        <v>21</v>
      </c>
      <c r="E234" s="47" t="s">
        <v>763</v>
      </c>
      <c r="F234" s="11" t="s">
        <v>764</v>
      </c>
      <c r="G234" s="16"/>
      <c r="H234" s="16"/>
      <c r="I234" s="8" t="str">
        <f t="shared" si="22"/>
        <v/>
      </c>
      <c r="J234" s="8">
        <f t="shared" si="23"/>
        <v>0</v>
      </c>
      <c r="K234" s="8">
        <v>-20929.099999999999</v>
      </c>
      <c r="L234" s="10" t="s">
        <v>1304</v>
      </c>
      <c r="M234" s="348" t="s">
        <v>1087</v>
      </c>
    </row>
    <row r="235" spans="1:13" ht="25.5">
      <c r="A235" s="75" t="e">
        <f>VLOOKUP(B235,#REF!,3,FALSE)</f>
        <v>#REF!</v>
      </c>
      <c r="B235" s="103">
        <v>9</v>
      </c>
      <c r="C235" s="62" t="s">
        <v>52</v>
      </c>
      <c r="D235" s="48" t="s">
        <v>21</v>
      </c>
      <c r="E235" s="91" t="s">
        <v>763</v>
      </c>
      <c r="F235" s="49" t="s">
        <v>11</v>
      </c>
      <c r="G235" s="26">
        <f>SUM(G194:G228)</f>
        <v>194238.7</v>
      </c>
      <c r="H235" s="26">
        <f>SUM(H194:H228)</f>
        <v>127859.70000000001</v>
      </c>
      <c r="I235" s="26">
        <f t="shared" si="22"/>
        <v>65.826068646464378</v>
      </c>
      <c r="J235" s="26">
        <f t="shared" si="23"/>
        <v>-66379</v>
      </c>
      <c r="K235" s="26">
        <f>SUM(K194:K234)</f>
        <v>-66379</v>
      </c>
      <c r="L235" s="113"/>
      <c r="M235" s="348"/>
    </row>
    <row r="236" spans="1:13" ht="25.5">
      <c r="A236" s="75" t="e">
        <f>VLOOKUP(B236,#REF!,3,FALSE)</f>
        <v>#REF!</v>
      </c>
      <c r="B236" s="12">
        <v>9</v>
      </c>
      <c r="C236" s="24" t="s">
        <v>52</v>
      </c>
      <c r="D236" s="34" t="s">
        <v>84</v>
      </c>
      <c r="E236" s="47" t="s">
        <v>780</v>
      </c>
      <c r="F236" s="39" t="s">
        <v>7</v>
      </c>
      <c r="G236" s="17">
        <v>6366.9</v>
      </c>
      <c r="H236" s="17">
        <v>3831</v>
      </c>
      <c r="I236" s="8">
        <f t="shared" si="22"/>
        <v>60.170569664986104</v>
      </c>
      <c r="J236" s="8">
        <f t="shared" si="23"/>
        <v>-2535.8999999999996</v>
      </c>
      <c r="K236" s="8">
        <v>-188.2</v>
      </c>
      <c r="L236" s="10" t="s">
        <v>1312</v>
      </c>
      <c r="M236" s="348" t="s">
        <v>1165</v>
      </c>
    </row>
    <row r="237" spans="1:13" ht="25.5">
      <c r="A237" s="75" t="e">
        <f>VLOOKUP(B237,#REF!,3,FALSE)</f>
        <v>#REF!</v>
      </c>
      <c r="B237" s="12">
        <v>9</v>
      </c>
      <c r="C237" s="24" t="s">
        <v>52</v>
      </c>
      <c r="D237" s="34" t="s">
        <v>84</v>
      </c>
      <c r="E237" s="47" t="s">
        <v>780</v>
      </c>
      <c r="F237" s="39" t="s">
        <v>7</v>
      </c>
      <c r="G237" s="17"/>
      <c r="H237" s="17"/>
      <c r="I237" s="8" t="str">
        <f t="shared" si="22"/>
        <v/>
      </c>
      <c r="J237" s="8">
        <f t="shared" si="23"/>
        <v>0</v>
      </c>
      <c r="K237" s="8">
        <v>-539</v>
      </c>
      <c r="L237" s="10" t="s">
        <v>1311</v>
      </c>
      <c r="M237" s="348" t="s">
        <v>1080</v>
      </c>
    </row>
    <row r="238" spans="1:13">
      <c r="A238" s="75" t="s">
        <v>339</v>
      </c>
      <c r="B238" s="12">
        <v>9</v>
      </c>
      <c r="C238" s="24" t="s">
        <v>52</v>
      </c>
      <c r="D238" s="34" t="s">
        <v>84</v>
      </c>
      <c r="E238" s="47" t="s">
        <v>780</v>
      </c>
      <c r="F238" s="39" t="s">
        <v>7</v>
      </c>
      <c r="G238" s="17"/>
      <c r="H238" s="17"/>
      <c r="I238" s="8"/>
      <c r="J238" s="8">
        <f t="shared" si="23"/>
        <v>0</v>
      </c>
      <c r="K238" s="8">
        <v>-1078.8</v>
      </c>
      <c r="L238" s="10" t="s">
        <v>1307</v>
      </c>
      <c r="M238" s="348" t="s">
        <v>1166</v>
      </c>
    </row>
    <row r="239" spans="1:13">
      <c r="A239" s="75" t="s">
        <v>339</v>
      </c>
      <c r="B239" s="12">
        <v>9</v>
      </c>
      <c r="C239" s="24" t="s">
        <v>52</v>
      </c>
      <c r="D239" s="34" t="s">
        <v>84</v>
      </c>
      <c r="E239" s="47" t="s">
        <v>780</v>
      </c>
      <c r="F239" s="39" t="s">
        <v>7</v>
      </c>
      <c r="G239" s="17"/>
      <c r="H239" s="17"/>
      <c r="I239" s="8"/>
      <c r="J239" s="8">
        <f t="shared" si="23"/>
        <v>0</v>
      </c>
      <c r="K239" s="8">
        <v>-85.5</v>
      </c>
      <c r="L239" s="10" t="s">
        <v>1306</v>
      </c>
      <c r="M239" s="348" t="s">
        <v>1167</v>
      </c>
    </row>
    <row r="240" spans="1:13" ht="38.25">
      <c r="A240" s="75" t="s">
        <v>339</v>
      </c>
      <c r="B240" s="12">
        <v>9</v>
      </c>
      <c r="C240" s="24" t="s">
        <v>52</v>
      </c>
      <c r="D240" s="34" t="s">
        <v>84</v>
      </c>
      <c r="E240" s="47" t="s">
        <v>780</v>
      </c>
      <c r="F240" s="39" t="s">
        <v>7</v>
      </c>
      <c r="G240" s="17"/>
      <c r="H240" s="17"/>
      <c r="I240" s="8"/>
      <c r="J240" s="8">
        <f t="shared" si="23"/>
        <v>0</v>
      </c>
      <c r="K240" s="8">
        <v>-415</v>
      </c>
      <c r="L240" s="10" t="s">
        <v>1313</v>
      </c>
      <c r="M240" s="348" t="s">
        <v>1168</v>
      </c>
    </row>
    <row r="241" spans="1:13">
      <c r="A241" s="75" t="s">
        <v>339</v>
      </c>
      <c r="B241" s="12">
        <v>9</v>
      </c>
      <c r="C241" s="24" t="s">
        <v>52</v>
      </c>
      <c r="D241" s="34" t="s">
        <v>84</v>
      </c>
      <c r="E241" s="47" t="s">
        <v>780</v>
      </c>
      <c r="F241" s="39" t="s">
        <v>7</v>
      </c>
      <c r="G241" s="17"/>
      <c r="H241" s="17"/>
      <c r="I241" s="8"/>
      <c r="J241" s="8">
        <f t="shared" si="23"/>
        <v>0</v>
      </c>
      <c r="K241" s="8">
        <v>-89.7</v>
      </c>
      <c r="L241" s="10" t="s">
        <v>1309</v>
      </c>
      <c r="M241" s="348" t="s">
        <v>1169</v>
      </c>
    </row>
    <row r="242" spans="1:13">
      <c r="A242" s="75" t="s">
        <v>339</v>
      </c>
      <c r="B242" s="12">
        <v>9</v>
      </c>
      <c r="C242" s="24" t="s">
        <v>52</v>
      </c>
      <c r="D242" s="34" t="s">
        <v>84</v>
      </c>
      <c r="E242" s="47" t="s">
        <v>780</v>
      </c>
      <c r="F242" s="39" t="s">
        <v>7</v>
      </c>
      <c r="G242" s="17"/>
      <c r="H242" s="17"/>
      <c r="I242" s="8"/>
      <c r="J242" s="8">
        <f t="shared" si="23"/>
        <v>0</v>
      </c>
      <c r="K242" s="8">
        <v>-139.69999999999999</v>
      </c>
      <c r="L242" s="10" t="s">
        <v>1304</v>
      </c>
      <c r="M242" s="348" t="s">
        <v>1170</v>
      </c>
    </row>
    <row r="243" spans="1:13" ht="25.5">
      <c r="A243" s="75" t="e">
        <f>VLOOKUP(B243,#REF!,3,FALSE)</f>
        <v>#REF!</v>
      </c>
      <c r="B243" s="12">
        <v>9</v>
      </c>
      <c r="C243" s="24" t="s">
        <v>52</v>
      </c>
      <c r="D243" s="34" t="s">
        <v>84</v>
      </c>
      <c r="E243" s="47" t="s">
        <v>780</v>
      </c>
      <c r="F243" s="39" t="s">
        <v>24</v>
      </c>
      <c r="G243" s="17">
        <v>37</v>
      </c>
      <c r="H243" s="17">
        <v>14.6</v>
      </c>
      <c r="I243" s="8">
        <f t="shared" si="22"/>
        <v>39.459459459459453</v>
      </c>
      <c r="J243" s="8">
        <f t="shared" si="23"/>
        <v>-22.4</v>
      </c>
      <c r="K243" s="8">
        <v>-6</v>
      </c>
      <c r="L243" s="10" t="s">
        <v>1312</v>
      </c>
      <c r="M243" s="348" t="s">
        <v>1171</v>
      </c>
    </row>
    <row r="244" spans="1:13" ht="25.5">
      <c r="A244" s="75" t="e">
        <f>VLOOKUP(B244,#REF!,3,FALSE)</f>
        <v>#REF!</v>
      </c>
      <c r="B244" s="12">
        <v>9</v>
      </c>
      <c r="C244" s="24" t="s">
        <v>52</v>
      </c>
      <c r="D244" s="34" t="s">
        <v>84</v>
      </c>
      <c r="E244" s="47" t="s">
        <v>780</v>
      </c>
      <c r="F244" s="39" t="s">
        <v>24</v>
      </c>
      <c r="G244" s="16"/>
      <c r="H244" s="16"/>
      <c r="I244" s="8" t="str">
        <f t="shared" si="22"/>
        <v/>
      </c>
      <c r="J244" s="8">
        <f t="shared" si="23"/>
        <v>0</v>
      </c>
      <c r="K244" s="8">
        <v>-16.399999999999999</v>
      </c>
      <c r="L244" s="10" t="s">
        <v>1309</v>
      </c>
      <c r="M244" s="348" t="s">
        <v>1172</v>
      </c>
    </row>
    <row r="245" spans="1:13" ht="25.5">
      <c r="A245" s="75" t="e">
        <f>VLOOKUP(B245,#REF!,3,FALSE)</f>
        <v>#REF!</v>
      </c>
      <c r="B245" s="12">
        <v>9</v>
      </c>
      <c r="C245" s="24" t="s">
        <v>52</v>
      </c>
      <c r="D245" s="34" t="s">
        <v>84</v>
      </c>
      <c r="E245" s="47" t="s">
        <v>780</v>
      </c>
      <c r="F245" s="39" t="s">
        <v>70</v>
      </c>
      <c r="G245" s="17">
        <v>3</v>
      </c>
      <c r="H245" s="17">
        <v>0.6</v>
      </c>
      <c r="I245" s="8">
        <f t="shared" si="22"/>
        <v>20</v>
      </c>
      <c r="J245" s="8">
        <f t="shared" si="23"/>
        <v>-2.4</v>
      </c>
      <c r="K245" s="8">
        <v>-0.7</v>
      </c>
      <c r="L245" s="10" t="s">
        <v>1312</v>
      </c>
      <c r="M245" s="348" t="s">
        <v>1173</v>
      </c>
    </row>
    <row r="246" spans="1:13" ht="25.5">
      <c r="A246" s="75" t="e">
        <f>VLOOKUP(B246,#REF!,3,FALSE)</f>
        <v>#REF!</v>
      </c>
      <c r="B246" s="12">
        <v>9</v>
      </c>
      <c r="C246" s="24" t="s">
        <v>52</v>
      </c>
      <c r="D246" s="34" t="s">
        <v>84</v>
      </c>
      <c r="E246" s="47" t="s">
        <v>780</v>
      </c>
      <c r="F246" s="39" t="s">
        <v>70</v>
      </c>
      <c r="G246" s="16"/>
      <c r="H246" s="16"/>
      <c r="I246" s="8" t="str">
        <f t="shared" si="22"/>
        <v/>
      </c>
      <c r="J246" s="8">
        <f t="shared" si="23"/>
        <v>0</v>
      </c>
      <c r="K246" s="8">
        <v>-1.7</v>
      </c>
      <c r="L246" s="10" t="s">
        <v>1304</v>
      </c>
      <c r="M246" s="348" t="s">
        <v>1174</v>
      </c>
    </row>
    <row r="247" spans="1:13" ht="25.5">
      <c r="A247" s="75" t="e">
        <f>VLOOKUP(B247,#REF!,3,FALSE)</f>
        <v>#REF!</v>
      </c>
      <c r="B247" s="12">
        <v>9</v>
      </c>
      <c r="C247" s="24" t="s">
        <v>52</v>
      </c>
      <c r="D247" s="34" t="s">
        <v>84</v>
      </c>
      <c r="E247" s="47" t="s">
        <v>780</v>
      </c>
      <c r="F247" s="39" t="s">
        <v>25</v>
      </c>
      <c r="G247" s="17">
        <v>206.5</v>
      </c>
      <c r="H247" s="17">
        <v>85</v>
      </c>
      <c r="I247" s="8">
        <f t="shared" si="22"/>
        <v>41.162227602905574</v>
      </c>
      <c r="J247" s="8">
        <f t="shared" si="23"/>
        <v>-121.5</v>
      </c>
      <c r="K247" s="8">
        <v>-27.1</v>
      </c>
      <c r="L247" s="10" t="s">
        <v>1312</v>
      </c>
      <c r="M247" s="348" t="s">
        <v>1171</v>
      </c>
    </row>
    <row r="248" spans="1:13" ht="25.5">
      <c r="A248" s="75" t="e">
        <f>VLOOKUP(B248,#REF!,3,FALSE)</f>
        <v>#REF!</v>
      </c>
      <c r="B248" s="12">
        <v>9</v>
      </c>
      <c r="C248" s="24" t="s">
        <v>52</v>
      </c>
      <c r="D248" s="34" t="s">
        <v>84</v>
      </c>
      <c r="E248" s="47" t="s">
        <v>780</v>
      </c>
      <c r="F248" s="39" t="s">
        <v>25</v>
      </c>
      <c r="G248" s="16"/>
      <c r="H248" s="16"/>
      <c r="I248" s="8" t="str">
        <f t="shared" si="22"/>
        <v/>
      </c>
      <c r="J248" s="8">
        <f t="shared" si="23"/>
        <v>0</v>
      </c>
      <c r="K248" s="8">
        <v>-94.4</v>
      </c>
      <c r="L248" s="10" t="s">
        <v>1309</v>
      </c>
      <c r="M248" s="348" t="s">
        <v>1172</v>
      </c>
    </row>
    <row r="249" spans="1:13" ht="25.5">
      <c r="A249" s="75" t="e">
        <f>VLOOKUP(B249,#REF!,3,FALSE)</f>
        <v>#REF!</v>
      </c>
      <c r="B249" s="12">
        <v>9</v>
      </c>
      <c r="C249" s="24" t="s">
        <v>52</v>
      </c>
      <c r="D249" s="34" t="s">
        <v>84</v>
      </c>
      <c r="E249" s="47" t="s">
        <v>780</v>
      </c>
      <c r="F249" s="39" t="s">
        <v>605</v>
      </c>
      <c r="G249" s="8">
        <v>109.1</v>
      </c>
      <c r="H249" s="8">
        <v>56.5</v>
      </c>
      <c r="I249" s="8">
        <f t="shared" si="22"/>
        <v>51.787351054078833</v>
      </c>
      <c r="J249" s="8">
        <f t="shared" si="23"/>
        <v>-52.599999999999994</v>
      </c>
      <c r="K249" s="8">
        <v>-52.6</v>
      </c>
      <c r="L249" s="10" t="s">
        <v>1312</v>
      </c>
      <c r="M249" s="348" t="s">
        <v>1175</v>
      </c>
    </row>
    <row r="250" spans="1:13" ht="25.5">
      <c r="A250" s="75" t="e">
        <f>VLOOKUP(B250,#REF!,3,FALSE)</f>
        <v>#REF!</v>
      </c>
      <c r="B250" s="12">
        <v>9</v>
      </c>
      <c r="C250" s="24" t="s">
        <v>52</v>
      </c>
      <c r="D250" s="34" t="s">
        <v>84</v>
      </c>
      <c r="E250" s="47" t="s">
        <v>780</v>
      </c>
      <c r="F250" s="39" t="s">
        <v>71</v>
      </c>
      <c r="G250" s="17">
        <v>8.1</v>
      </c>
      <c r="H250" s="17">
        <v>3.3</v>
      </c>
      <c r="I250" s="8">
        <f t="shared" si="22"/>
        <v>40.74074074074074</v>
      </c>
      <c r="J250" s="8">
        <f t="shared" si="23"/>
        <v>-4.8</v>
      </c>
      <c r="K250" s="8">
        <v>-1</v>
      </c>
      <c r="L250" s="10" t="s">
        <v>1312</v>
      </c>
      <c r="M250" s="348" t="s">
        <v>1173</v>
      </c>
    </row>
    <row r="251" spans="1:13" ht="25.5">
      <c r="A251" s="75" t="e">
        <f>VLOOKUP(B251,#REF!,3,FALSE)</f>
        <v>#REF!</v>
      </c>
      <c r="B251" s="12">
        <v>9</v>
      </c>
      <c r="C251" s="24" t="s">
        <v>52</v>
      </c>
      <c r="D251" s="34" t="s">
        <v>84</v>
      </c>
      <c r="E251" s="47" t="s">
        <v>780</v>
      </c>
      <c r="F251" s="39" t="s">
        <v>71</v>
      </c>
      <c r="G251" s="16"/>
      <c r="H251" s="16"/>
      <c r="I251" s="8" t="str">
        <f t="shared" si="22"/>
        <v/>
      </c>
      <c r="J251" s="8">
        <f t="shared" si="23"/>
        <v>0</v>
      </c>
      <c r="K251" s="8">
        <v>-3.8</v>
      </c>
      <c r="L251" s="10" t="s">
        <v>1304</v>
      </c>
      <c r="M251" s="348" t="s">
        <v>1174</v>
      </c>
    </row>
    <row r="252" spans="1:13" ht="38.25">
      <c r="A252" s="75" t="e">
        <f>VLOOKUP(B252,#REF!,3,FALSE)</f>
        <v>#REF!</v>
      </c>
      <c r="B252" s="12">
        <v>9</v>
      </c>
      <c r="C252" s="24" t="s">
        <v>52</v>
      </c>
      <c r="D252" s="34" t="s">
        <v>84</v>
      </c>
      <c r="E252" s="47" t="s">
        <v>780</v>
      </c>
      <c r="F252" s="39" t="s">
        <v>764</v>
      </c>
      <c r="G252" s="8">
        <v>572</v>
      </c>
      <c r="H252" s="8">
        <v>225.9</v>
      </c>
      <c r="I252" s="8">
        <f t="shared" si="22"/>
        <v>39.493006993006993</v>
      </c>
      <c r="J252" s="8">
        <f t="shared" si="23"/>
        <v>-346.1</v>
      </c>
      <c r="K252" s="8">
        <v>-6.1</v>
      </c>
      <c r="L252" s="10" t="s">
        <v>1312</v>
      </c>
      <c r="M252" s="348" t="s">
        <v>1176</v>
      </c>
    </row>
    <row r="253" spans="1:13" ht="25.5">
      <c r="A253" s="75" t="e">
        <f>VLOOKUP(B253,#REF!,3,FALSE)</f>
        <v>#REF!</v>
      </c>
      <c r="B253" s="12">
        <v>9</v>
      </c>
      <c r="C253" s="24" t="s">
        <v>52</v>
      </c>
      <c r="D253" s="34" t="s">
        <v>84</v>
      </c>
      <c r="E253" s="47" t="s">
        <v>780</v>
      </c>
      <c r="F253" s="39" t="s">
        <v>764</v>
      </c>
      <c r="G253" s="8"/>
      <c r="H253" s="8"/>
      <c r="I253" s="8" t="str">
        <f t="shared" si="22"/>
        <v/>
      </c>
      <c r="J253" s="8">
        <f t="shared" si="23"/>
        <v>0</v>
      </c>
      <c r="K253" s="8">
        <v>-133.80000000000001</v>
      </c>
      <c r="L253" s="10" t="s">
        <v>1311</v>
      </c>
      <c r="M253" s="348" t="s">
        <v>1080</v>
      </c>
    </row>
    <row r="254" spans="1:13" ht="25.5">
      <c r="A254" s="75" t="s">
        <v>339</v>
      </c>
      <c r="B254" s="12">
        <v>9</v>
      </c>
      <c r="C254" s="24" t="s">
        <v>52</v>
      </c>
      <c r="D254" s="34" t="s">
        <v>84</v>
      </c>
      <c r="E254" s="47" t="s">
        <v>780</v>
      </c>
      <c r="F254" s="39" t="s">
        <v>764</v>
      </c>
      <c r="G254" s="8"/>
      <c r="H254" s="8"/>
      <c r="I254" s="8"/>
      <c r="J254" s="8">
        <f t="shared" si="23"/>
        <v>0</v>
      </c>
      <c r="K254" s="8">
        <v>-6.2</v>
      </c>
      <c r="L254" s="10" t="s">
        <v>1313</v>
      </c>
      <c r="M254" s="348" t="s">
        <v>1177</v>
      </c>
    </row>
    <row r="255" spans="1:13">
      <c r="A255" s="75" t="s">
        <v>339</v>
      </c>
      <c r="B255" s="12">
        <v>9</v>
      </c>
      <c r="C255" s="24" t="s">
        <v>52</v>
      </c>
      <c r="D255" s="34" t="s">
        <v>84</v>
      </c>
      <c r="E255" s="47" t="s">
        <v>780</v>
      </c>
      <c r="F255" s="39" t="s">
        <v>764</v>
      </c>
      <c r="G255" s="8"/>
      <c r="H255" s="8"/>
      <c r="I255" s="8"/>
      <c r="J255" s="8">
        <f t="shared" si="23"/>
        <v>0</v>
      </c>
      <c r="K255" s="8">
        <v>-50</v>
      </c>
      <c r="L255" s="10" t="s">
        <v>1310</v>
      </c>
      <c r="M255" s="348" t="s">
        <v>1178</v>
      </c>
    </row>
    <row r="256" spans="1:13">
      <c r="A256" s="75" t="e">
        <f>VLOOKUP(B256,#REF!,3,FALSE)</f>
        <v>#REF!</v>
      </c>
      <c r="B256" s="12">
        <v>9</v>
      </c>
      <c r="C256" s="24" t="s">
        <v>52</v>
      </c>
      <c r="D256" s="34" t="s">
        <v>84</v>
      </c>
      <c r="E256" s="47" t="s">
        <v>780</v>
      </c>
      <c r="F256" s="39" t="s">
        <v>764</v>
      </c>
      <c r="G256" s="17"/>
      <c r="H256" s="17"/>
      <c r="I256" s="8" t="str">
        <f t="shared" si="22"/>
        <v/>
      </c>
      <c r="J256" s="8">
        <f t="shared" si="23"/>
        <v>0</v>
      </c>
      <c r="K256" s="8">
        <v>-150</v>
      </c>
      <c r="L256" s="10" t="s">
        <v>1304</v>
      </c>
      <c r="M256" s="348" t="s">
        <v>1179</v>
      </c>
    </row>
    <row r="257" spans="1:13" ht="25.5">
      <c r="A257" s="75" t="e">
        <f>VLOOKUP(B257,#REF!,3,FALSE)</f>
        <v>#REF!</v>
      </c>
      <c r="B257" s="103">
        <v>9</v>
      </c>
      <c r="C257" s="62" t="s">
        <v>52</v>
      </c>
      <c r="D257" s="48" t="s">
        <v>84</v>
      </c>
      <c r="E257" s="91" t="s">
        <v>780</v>
      </c>
      <c r="F257" s="49" t="s">
        <v>11</v>
      </c>
      <c r="G257" s="26">
        <f>SUM(G236:G256)</f>
        <v>7302.6</v>
      </c>
      <c r="H257" s="26">
        <f>SUM(H236:H256)</f>
        <v>4216.8999999999996</v>
      </c>
      <c r="I257" s="26">
        <f t="shared" si="22"/>
        <v>57.745186645852151</v>
      </c>
      <c r="J257" s="26">
        <f t="shared" si="23"/>
        <v>-3085.7000000000007</v>
      </c>
      <c r="K257" s="26">
        <f>SUM(K236:K256)</f>
        <v>-3085.6999999999994</v>
      </c>
      <c r="L257" s="113"/>
      <c r="M257" s="348"/>
    </row>
    <row r="258" spans="1:13" ht="25.5">
      <c r="A258" s="75" t="e">
        <f>VLOOKUP(B258,#REF!,3,FALSE)</f>
        <v>#REF!</v>
      </c>
      <c r="B258" s="86">
        <v>9</v>
      </c>
      <c r="C258" s="87" t="s">
        <v>52</v>
      </c>
      <c r="D258" s="165"/>
      <c r="E258" s="114"/>
      <c r="F258" s="90" t="s">
        <v>12</v>
      </c>
      <c r="G258" s="70">
        <f>+G257+G235</f>
        <v>201541.30000000002</v>
      </c>
      <c r="H258" s="70">
        <f>+H257+H235</f>
        <v>132076.6</v>
      </c>
      <c r="I258" s="70">
        <f t="shared" si="22"/>
        <v>65.533267871150969</v>
      </c>
      <c r="J258" s="70">
        <f t="shared" si="23"/>
        <v>-69464.700000000012</v>
      </c>
      <c r="K258" s="70">
        <f>+K257+K235</f>
        <v>-69464.7</v>
      </c>
      <c r="L258" s="186"/>
      <c r="M258" s="348"/>
    </row>
    <row r="259" spans="1:13" ht="25.5">
      <c r="A259" s="75" t="e">
        <f>VLOOKUP(B259,#REF!,3,FALSE)</f>
        <v>#REF!</v>
      </c>
      <c r="B259" s="12">
        <v>1811</v>
      </c>
      <c r="C259" s="24" t="s">
        <v>118</v>
      </c>
      <c r="D259" s="441" t="s">
        <v>474</v>
      </c>
      <c r="E259" s="47" t="s">
        <v>610</v>
      </c>
      <c r="F259" s="39" t="s">
        <v>7</v>
      </c>
      <c r="G259" s="17">
        <v>62258.6</v>
      </c>
      <c r="H259" s="17">
        <v>24227.4</v>
      </c>
      <c r="I259" s="8">
        <f t="shared" si="22"/>
        <v>38.914141981991243</v>
      </c>
      <c r="J259" s="8">
        <f t="shared" si="23"/>
        <v>-38031.199999999997</v>
      </c>
      <c r="K259" s="381">
        <v>-63.1</v>
      </c>
      <c r="L259" s="393" t="s">
        <v>26</v>
      </c>
      <c r="M259" s="348" t="s">
        <v>505</v>
      </c>
    </row>
    <row r="260" spans="1:13" ht="25.5">
      <c r="A260" s="75" t="e">
        <f>VLOOKUP(B260,#REF!,3,FALSE)</f>
        <v>#REF!</v>
      </c>
      <c r="B260" s="12">
        <v>1811</v>
      </c>
      <c r="C260" s="24" t="s">
        <v>118</v>
      </c>
      <c r="D260" s="441" t="s">
        <v>474</v>
      </c>
      <c r="E260" s="47" t="s">
        <v>610</v>
      </c>
      <c r="F260" s="39" t="s">
        <v>7</v>
      </c>
      <c r="G260" s="17"/>
      <c r="H260" s="17"/>
      <c r="I260" s="8" t="str">
        <f t="shared" si="22"/>
        <v/>
      </c>
      <c r="J260" s="8">
        <f t="shared" si="23"/>
        <v>0</v>
      </c>
      <c r="K260" s="381">
        <v>-223.4</v>
      </c>
      <c r="L260" s="393" t="s">
        <v>55</v>
      </c>
      <c r="M260" s="348" t="s">
        <v>888</v>
      </c>
    </row>
    <row r="261" spans="1:13" ht="25.5">
      <c r="A261" s="75" t="e">
        <f>VLOOKUP(B261,#REF!,3,FALSE)</f>
        <v>#REF!</v>
      </c>
      <c r="B261" s="12">
        <v>1811</v>
      </c>
      <c r="C261" s="24" t="s">
        <v>118</v>
      </c>
      <c r="D261" s="441" t="s">
        <v>474</v>
      </c>
      <c r="E261" s="47" t="s">
        <v>610</v>
      </c>
      <c r="F261" s="39" t="s">
        <v>7</v>
      </c>
      <c r="G261" s="17"/>
      <c r="H261" s="17"/>
      <c r="I261" s="8"/>
      <c r="J261" s="8"/>
      <c r="K261" s="381">
        <v>-66.5</v>
      </c>
      <c r="L261" s="393" t="s">
        <v>49</v>
      </c>
      <c r="M261" s="348" t="s">
        <v>368</v>
      </c>
    </row>
    <row r="262" spans="1:13" ht="25.5">
      <c r="A262" s="75" t="e">
        <f>VLOOKUP(B262,#REF!,3,FALSE)</f>
        <v>#REF!</v>
      </c>
      <c r="B262" s="12">
        <v>1811</v>
      </c>
      <c r="C262" s="24" t="s">
        <v>118</v>
      </c>
      <c r="D262" s="441" t="s">
        <v>474</v>
      </c>
      <c r="E262" s="47" t="s">
        <v>610</v>
      </c>
      <c r="F262" s="39" t="s">
        <v>7</v>
      </c>
      <c r="G262" s="17"/>
      <c r="H262" s="17"/>
      <c r="I262" s="8"/>
      <c r="J262" s="8"/>
      <c r="K262" s="381">
        <v>-439.6</v>
      </c>
      <c r="L262" s="393" t="s">
        <v>154</v>
      </c>
      <c r="M262" s="348" t="s">
        <v>354</v>
      </c>
    </row>
    <row r="263" spans="1:13" ht="25.5">
      <c r="A263" s="75" t="e">
        <f>VLOOKUP(B263,#REF!,3,FALSE)</f>
        <v>#REF!</v>
      </c>
      <c r="B263" s="12">
        <v>1811</v>
      </c>
      <c r="C263" s="24" t="s">
        <v>118</v>
      </c>
      <c r="D263" s="441" t="s">
        <v>474</v>
      </c>
      <c r="E263" s="47" t="s">
        <v>610</v>
      </c>
      <c r="F263" s="39" t="s">
        <v>7</v>
      </c>
      <c r="G263" s="17"/>
      <c r="H263" s="17"/>
      <c r="I263" s="8"/>
      <c r="J263" s="8"/>
      <c r="K263" s="381">
        <v>-351.3</v>
      </c>
      <c r="L263" s="393" t="s">
        <v>9</v>
      </c>
      <c r="M263" s="348" t="s">
        <v>447</v>
      </c>
    </row>
    <row r="264" spans="1:13" ht="89.25">
      <c r="A264" s="75" t="e">
        <f>VLOOKUP(B264,#REF!,3,FALSE)</f>
        <v>#REF!</v>
      </c>
      <c r="B264" s="12">
        <v>1811</v>
      </c>
      <c r="C264" s="24" t="s">
        <v>118</v>
      </c>
      <c r="D264" s="441" t="s">
        <v>474</v>
      </c>
      <c r="E264" s="47" t="s">
        <v>610</v>
      </c>
      <c r="F264" s="39" t="s">
        <v>7</v>
      </c>
      <c r="G264" s="17"/>
      <c r="H264" s="17"/>
      <c r="I264" s="8"/>
      <c r="J264" s="8"/>
      <c r="K264" s="381">
        <f>-6056.2-366.5</f>
        <v>-6422.7</v>
      </c>
      <c r="L264" s="393" t="s">
        <v>121</v>
      </c>
      <c r="M264" s="348" t="s">
        <v>889</v>
      </c>
    </row>
    <row r="265" spans="1:13" ht="63.75">
      <c r="A265" s="75" t="e">
        <f>VLOOKUP(B265,#REF!,3,FALSE)</f>
        <v>#REF!</v>
      </c>
      <c r="B265" s="12">
        <v>1811</v>
      </c>
      <c r="C265" s="24" t="s">
        <v>118</v>
      </c>
      <c r="D265" s="441" t="s">
        <v>474</v>
      </c>
      <c r="E265" s="47" t="s">
        <v>610</v>
      </c>
      <c r="F265" s="39" t="s">
        <v>7</v>
      </c>
      <c r="G265" s="17"/>
      <c r="H265" s="17"/>
      <c r="I265" s="8"/>
      <c r="J265" s="8"/>
      <c r="K265" s="381">
        <f>-838.1-106-17433.5-11077</f>
        <v>-29454.6</v>
      </c>
      <c r="L265" s="393" t="s">
        <v>120</v>
      </c>
      <c r="M265" s="348" t="s">
        <v>890</v>
      </c>
    </row>
    <row r="266" spans="1:13" ht="25.5">
      <c r="A266" s="75" t="e">
        <f>VLOOKUP(B266,#REF!,3,FALSE)</f>
        <v>#REF!</v>
      </c>
      <c r="B266" s="12">
        <v>1811</v>
      </c>
      <c r="C266" s="24" t="s">
        <v>118</v>
      </c>
      <c r="D266" s="441" t="s">
        <v>474</v>
      </c>
      <c r="E266" s="47" t="s">
        <v>610</v>
      </c>
      <c r="F266" s="39" t="s">
        <v>7</v>
      </c>
      <c r="G266" s="17"/>
      <c r="H266" s="17"/>
      <c r="I266" s="8"/>
      <c r="J266" s="8"/>
      <c r="K266" s="381">
        <f>-228.6+152.8-10-60-7.5</f>
        <v>-153.29999999999998</v>
      </c>
      <c r="L266" s="393" t="s">
        <v>170</v>
      </c>
      <c r="M266" s="348" t="s">
        <v>891</v>
      </c>
    </row>
    <row r="267" spans="1:13" ht="51">
      <c r="A267" s="75" t="e">
        <f>VLOOKUP(B267,#REF!,3,FALSE)</f>
        <v>#REF!</v>
      </c>
      <c r="B267" s="12">
        <v>1811</v>
      </c>
      <c r="C267" s="24" t="s">
        <v>118</v>
      </c>
      <c r="D267" s="441" t="s">
        <v>474</v>
      </c>
      <c r="E267" s="47" t="s">
        <v>610</v>
      </c>
      <c r="F267" s="39" t="s">
        <v>7</v>
      </c>
      <c r="G267" s="17"/>
      <c r="H267" s="17"/>
      <c r="I267" s="8"/>
      <c r="J267" s="8"/>
      <c r="K267" s="381">
        <v>-17</v>
      </c>
      <c r="L267" s="393" t="s">
        <v>8</v>
      </c>
      <c r="M267" s="348" t="s">
        <v>892</v>
      </c>
    </row>
    <row r="268" spans="1:13" ht="38.25">
      <c r="A268" s="75" t="e">
        <f>VLOOKUP(B268,#REF!,3,FALSE)</f>
        <v>#REF!</v>
      </c>
      <c r="B268" s="12">
        <v>1811</v>
      </c>
      <c r="C268" s="24" t="s">
        <v>118</v>
      </c>
      <c r="D268" s="441" t="s">
        <v>474</v>
      </c>
      <c r="E268" s="47" t="s">
        <v>610</v>
      </c>
      <c r="F268" s="39" t="s">
        <v>7</v>
      </c>
      <c r="G268" s="17"/>
      <c r="H268" s="17"/>
      <c r="I268" s="8"/>
      <c r="J268" s="8"/>
      <c r="K268" s="381">
        <v>-839.7</v>
      </c>
      <c r="L268" s="393" t="s">
        <v>8</v>
      </c>
      <c r="M268" s="348" t="s">
        <v>893</v>
      </c>
    </row>
    <row r="269" spans="1:13" ht="89.25">
      <c r="A269" s="75" t="e">
        <f>VLOOKUP(B269,#REF!,3,FALSE)</f>
        <v>#REF!</v>
      </c>
      <c r="B269" s="12">
        <v>1811</v>
      </c>
      <c r="C269" s="24" t="s">
        <v>118</v>
      </c>
      <c r="D269" s="38" t="s">
        <v>474</v>
      </c>
      <c r="E269" s="47" t="s">
        <v>610</v>
      </c>
      <c r="F269" s="39" t="s">
        <v>325</v>
      </c>
      <c r="G269" s="17">
        <v>1643.4</v>
      </c>
      <c r="H269" s="17">
        <v>388.7</v>
      </c>
      <c r="I269" s="8">
        <f t="shared" si="22"/>
        <v>23.652184495557986</v>
      </c>
      <c r="J269" s="8">
        <f t="shared" si="23"/>
        <v>-1254.7</v>
      </c>
      <c r="K269" s="381">
        <v>-1130</v>
      </c>
      <c r="L269" s="393" t="s">
        <v>121</v>
      </c>
      <c r="M269" s="348" t="s">
        <v>868</v>
      </c>
    </row>
    <row r="270" spans="1:13" ht="25.5">
      <c r="A270" s="75" t="e">
        <f>VLOOKUP(B270,#REF!,3,FALSE)</f>
        <v>#REF!</v>
      </c>
      <c r="B270" s="12">
        <v>1811</v>
      </c>
      <c r="C270" s="24" t="s">
        <v>118</v>
      </c>
      <c r="D270" s="38" t="s">
        <v>474</v>
      </c>
      <c r="E270" s="47" t="s">
        <v>610</v>
      </c>
      <c r="F270" s="39"/>
      <c r="G270" s="17"/>
      <c r="H270" s="17"/>
      <c r="I270" s="8"/>
      <c r="J270" s="8"/>
      <c r="K270" s="381">
        <v>-124.7</v>
      </c>
      <c r="L270" s="393" t="s">
        <v>8</v>
      </c>
      <c r="M270" s="348" t="s">
        <v>894</v>
      </c>
    </row>
    <row r="271" spans="1:13" ht="25.5">
      <c r="A271" s="75" t="e">
        <f>VLOOKUP(B271,#REF!,3,FALSE)</f>
        <v>#REF!</v>
      </c>
      <c r="B271" s="12">
        <v>1811</v>
      </c>
      <c r="C271" s="24" t="s">
        <v>118</v>
      </c>
      <c r="D271" s="38" t="s">
        <v>474</v>
      </c>
      <c r="E271" s="47" t="s">
        <v>610</v>
      </c>
      <c r="F271" s="35" t="s">
        <v>30</v>
      </c>
      <c r="G271" s="17">
        <v>3009</v>
      </c>
      <c r="H271" s="17">
        <v>2345.5</v>
      </c>
      <c r="I271" s="8">
        <f t="shared" si="22"/>
        <v>77.949484878697234</v>
      </c>
      <c r="J271" s="8">
        <f t="shared" si="23"/>
        <v>-663.5</v>
      </c>
      <c r="K271" s="381">
        <v>-185.7</v>
      </c>
      <c r="L271" s="393" t="s">
        <v>121</v>
      </c>
      <c r="M271" s="348" t="s">
        <v>895</v>
      </c>
    </row>
    <row r="272" spans="1:13" ht="63.75">
      <c r="A272" s="75" t="e">
        <f>VLOOKUP(B272,#REF!,3,FALSE)</f>
        <v>#REF!</v>
      </c>
      <c r="B272" s="12">
        <v>1811</v>
      </c>
      <c r="C272" s="24" t="s">
        <v>118</v>
      </c>
      <c r="D272" s="38" t="s">
        <v>474</v>
      </c>
      <c r="E272" s="47" t="s">
        <v>610</v>
      </c>
      <c r="F272" s="35"/>
      <c r="G272" s="17"/>
      <c r="H272" s="17"/>
      <c r="I272" s="8"/>
      <c r="J272" s="8"/>
      <c r="K272" s="381">
        <v>-477.8</v>
      </c>
      <c r="L272" s="393" t="s">
        <v>120</v>
      </c>
      <c r="M272" s="348" t="s">
        <v>896</v>
      </c>
    </row>
    <row r="273" spans="1:13" ht="25.5">
      <c r="A273" s="75" t="e">
        <f>VLOOKUP(B273,#REF!,3,FALSE)</f>
        <v>#REF!</v>
      </c>
      <c r="B273" s="12">
        <v>1811</v>
      </c>
      <c r="C273" s="24" t="s">
        <v>118</v>
      </c>
      <c r="D273" s="38" t="s">
        <v>474</v>
      </c>
      <c r="E273" s="47" t="s">
        <v>610</v>
      </c>
      <c r="F273" s="35" t="s">
        <v>24</v>
      </c>
      <c r="G273" s="17">
        <v>664.2</v>
      </c>
      <c r="H273" s="17">
        <v>580.1</v>
      </c>
      <c r="I273" s="8">
        <f t="shared" si="22"/>
        <v>87.338151159289367</v>
      </c>
      <c r="J273" s="8">
        <f t="shared" si="23"/>
        <v>-84.100000000000023</v>
      </c>
      <c r="K273" s="381">
        <v>-36.1</v>
      </c>
      <c r="L273" s="393" t="s">
        <v>26</v>
      </c>
      <c r="M273" s="348" t="s">
        <v>505</v>
      </c>
    </row>
    <row r="274" spans="1:13" ht="25.5">
      <c r="A274" s="75" t="e">
        <f>VLOOKUP(B274,#REF!,3,FALSE)</f>
        <v>#REF!</v>
      </c>
      <c r="B274" s="12">
        <v>1811</v>
      </c>
      <c r="C274" s="24" t="s">
        <v>118</v>
      </c>
      <c r="D274" s="38" t="s">
        <v>474</v>
      </c>
      <c r="E274" s="47" t="s">
        <v>610</v>
      </c>
      <c r="F274" s="35"/>
      <c r="G274" s="17"/>
      <c r="H274" s="17"/>
      <c r="I274" s="8"/>
      <c r="J274" s="8"/>
      <c r="K274" s="381">
        <f>-40.6+31.5-4.8</f>
        <v>-13.900000000000002</v>
      </c>
      <c r="L274" s="393" t="s">
        <v>49</v>
      </c>
      <c r="M274" s="348" t="s">
        <v>897</v>
      </c>
    </row>
    <row r="275" spans="1:13" ht="25.5">
      <c r="A275" s="75" t="e">
        <f>VLOOKUP(B275,#REF!,3,FALSE)</f>
        <v>#REF!</v>
      </c>
      <c r="B275" s="12">
        <v>1811</v>
      </c>
      <c r="C275" s="24" t="s">
        <v>118</v>
      </c>
      <c r="D275" s="38" t="s">
        <v>474</v>
      </c>
      <c r="E275" s="47" t="s">
        <v>610</v>
      </c>
      <c r="F275" s="35"/>
      <c r="G275" s="17"/>
      <c r="H275" s="17"/>
      <c r="I275" s="8"/>
      <c r="J275" s="8"/>
      <c r="K275" s="381">
        <f>-23.3-3.5</f>
        <v>-26.8</v>
      </c>
      <c r="L275" s="393" t="s">
        <v>154</v>
      </c>
      <c r="M275" s="348" t="s">
        <v>899</v>
      </c>
    </row>
    <row r="276" spans="1:13" ht="25.5">
      <c r="A276" s="75" t="e">
        <f>VLOOKUP(B276,#REF!,3,FALSE)</f>
        <v>#REF!</v>
      </c>
      <c r="B276" s="12">
        <v>1811</v>
      </c>
      <c r="C276" s="24" t="s">
        <v>118</v>
      </c>
      <c r="D276" s="38" t="s">
        <v>474</v>
      </c>
      <c r="E276" s="47" t="s">
        <v>610</v>
      </c>
      <c r="F276" s="35"/>
      <c r="G276" s="17"/>
      <c r="H276" s="17"/>
      <c r="I276" s="8"/>
      <c r="J276" s="8"/>
      <c r="K276" s="381">
        <f>-4.3-3</f>
        <v>-7.3</v>
      </c>
      <c r="L276" s="393" t="s">
        <v>121</v>
      </c>
      <c r="M276" s="348" t="s">
        <v>900</v>
      </c>
    </row>
    <row r="277" spans="1:13" ht="38.25">
      <c r="A277" s="75" t="e">
        <f>VLOOKUP(B277,#REF!,3,FALSE)</f>
        <v>#REF!</v>
      </c>
      <c r="B277" s="12">
        <v>1811</v>
      </c>
      <c r="C277" s="24" t="s">
        <v>118</v>
      </c>
      <c r="D277" s="38" t="s">
        <v>474</v>
      </c>
      <c r="E277" s="47" t="s">
        <v>610</v>
      </c>
      <c r="F277" s="35" t="s">
        <v>288</v>
      </c>
      <c r="G277" s="17">
        <v>344</v>
      </c>
      <c r="H277" s="17">
        <v>218.6</v>
      </c>
      <c r="I277" s="8">
        <f t="shared" si="22"/>
        <v>63.546511627906973</v>
      </c>
      <c r="J277" s="8">
        <f t="shared" si="23"/>
        <v>-125.4</v>
      </c>
      <c r="K277" s="381">
        <v>-125.4</v>
      </c>
      <c r="L277" s="393" t="s">
        <v>120</v>
      </c>
      <c r="M277" s="348" t="s">
        <v>901</v>
      </c>
    </row>
    <row r="278" spans="1:13" ht="25.5">
      <c r="A278" s="75" t="e">
        <f>VLOOKUP(B278,#REF!,3,FALSE)</f>
        <v>#REF!</v>
      </c>
      <c r="B278" s="12">
        <v>1811</v>
      </c>
      <c r="C278" s="24" t="s">
        <v>118</v>
      </c>
      <c r="D278" s="38" t="s">
        <v>474</v>
      </c>
      <c r="E278" s="47" t="s">
        <v>610</v>
      </c>
      <c r="F278" s="35" t="s">
        <v>70</v>
      </c>
      <c r="G278" s="17">
        <v>18.3</v>
      </c>
      <c r="H278" s="17">
        <v>15.5</v>
      </c>
      <c r="I278" s="8">
        <f t="shared" si="22"/>
        <v>84.699453551912569</v>
      </c>
      <c r="J278" s="8">
        <f t="shared" si="23"/>
        <v>-2.8000000000000007</v>
      </c>
      <c r="K278" s="381">
        <v>-2.8</v>
      </c>
      <c r="L278" s="393" t="s">
        <v>9</v>
      </c>
      <c r="M278" s="348" t="s">
        <v>902</v>
      </c>
    </row>
    <row r="279" spans="1:13" ht="25.5">
      <c r="A279" s="75" t="e">
        <f>VLOOKUP(B279,#REF!,3,FALSE)</f>
        <v>#REF!</v>
      </c>
      <c r="B279" s="12">
        <v>1811</v>
      </c>
      <c r="C279" s="24" t="s">
        <v>118</v>
      </c>
      <c r="D279" s="38" t="s">
        <v>474</v>
      </c>
      <c r="E279" s="47" t="s">
        <v>610</v>
      </c>
      <c r="F279" s="39" t="s">
        <v>54</v>
      </c>
      <c r="G279" s="17">
        <v>141476</v>
      </c>
      <c r="H279" s="17">
        <v>109441</v>
      </c>
      <c r="I279" s="8">
        <f t="shared" si="22"/>
        <v>77.356583448782828</v>
      </c>
      <c r="J279" s="8">
        <f t="shared" si="23"/>
        <v>-32035</v>
      </c>
      <c r="K279" s="381">
        <f>-238.9-3781.8-6071.1</f>
        <v>-10091.800000000001</v>
      </c>
      <c r="L279" s="393" t="s">
        <v>49</v>
      </c>
      <c r="M279" s="348" t="s">
        <v>903</v>
      </c>
    </row>
    <row r="280" spans="1:13" ht="51">
      <c r="A280" s="75" t="e">
        <f>VLOOKUP(B280,#REF!,3,FALSE)</f>
        <v>#REF!</v>
      </c>
      <c r="B280" s="12">
        <v>1811</v>
      </c>
      <c r="C280" s="24" t="s">
        <v>118</v>
      </c>
      <c r="D280" s="38" t="s">
        <v>474</v>
      </c>
      <c r="E280" s="47" t="s">
        <v>610</v>
      </c>
      <c r="F280" s="39"/>
      <c r="G280" s="17"/>
      <c r="H280" s="17"/>
      <c r="I280" s="8"/>
      <c r="J280" s="8"/>
      <c r="K280" s="381">
        <v>-21943.200000000001</v>
      </c>
      <c r="L280" s="393" t="s">
        <v>120</v>
      </c>
      <c r="M280" s="348" t="s">
        <v>904</v>
      </c>
    </row>
    <row r="281" spans="1:13" ht="25.5">
      <c r="A281" s="75" t="e">
        <f>VLOOKUP(B281,#REF!,3,FALSE)</f>
        <v>#REF!</v>
      </c>
      <c r="B281" s="12">
        <v>1811</v>
      </c>
      <c r="C281" s="24" t="s">
        <v>118</v>
      </c>
      <c r="D281" s="38" t="s">
        <v>474</v>
      </c>
      <c r="E281" s="47" t="s">
        <v>610</v>
      </c>
      <c r="F281" s="39" t="s">
        <v>25</v>
      </c>
      <c r="G281" s="17">
        <v>3758</v>
      </c>
      <c r="H281" s="17">
        <v>3287.1</v>
      </c>
      <c r="I281" s="8">
        <f t="shared" si="22"/>
        <v>87.469398616285261</v>
      </c>
      <c r="J281" s="8">
        <f t="shared" si="23"/>
        <v>-470.90000000000009</v>
      </c>
      <c r="K281" s="381">
        <v>-203.5</v>
      </c>
      <c r="L281" s="393" t="s">
        <v>26</v>
      </c>
      <c r="M281" s="348" t="s">
        <v>505</v>
      </c>
    </row>
    <row r="282" spans="1:13" ht="25.5">
      <c r="A282" s="75" t="e">
        <f>VLOOKUP(B282,#REF!,3,FALSE)</f>
        <v>#REF!</v>
      </c>
      <c r="B282" s="12">
        <v>1811</v>
      </c>
      <c r="C282" s="24" t="s">
        <v>118</v>
      </c>
      <c r="D282" s="38" t="s">
        <v>474</v>
      </c>
      <c r="E282" s="47" t="s">
        <v>610</v>
      </c>
      <c r="F282" s="39"/>
      <c r="G282" s="17"/>
      <c r="H282" s="17"/>
      <c r="I282" s="8"/>
      <c r="J282" s="8"/>
      <c r="K282" s="381">
        <f>-227.9+177.5-26.8</f>
        <v>-77.2</v>
      </c>
      <c r="L282" s="393" t="s">
        <v>49</v>
      </c>
      <c r="M282" s="348" t="s">
        <v>897</v>
      </c>
    </row>
    <row r="283" spans="1:13" ht="38.25">
      <c r="A283" s="75" t="e">
        <f>VLOOKUP(B283,#REF!,3,FALSE)</f>
        <v>#REF!</v>
      </c>
      <c r="B283" s="12">
        <v>1811</v>
      </c>
      <c r="C283" s="24" t="s">
        <v>118</v>
      </c>
      <c r="D283" s="38" t="s">
        <v>474</v>
      </c>
      <c r="E283" s="47" t="s">
        <v>610</v>
      </c>
      <c r="F283" s="39"/>
      <c r="G283" s="17"/>
      <c r="H283" s="17"/>
      <c r="I283" s="8"/>
      <c r="J283" s="8"/>
      <c r="K283" s="381">
        <f>-130.2-20.5</f>
        <v>-150.69999999999999</v>
      </c>
      <c r="L283" s="393" t="s">
        <v>154</v>
      </c>
      <c r="M283" s="348" t="s">
        <v>898</v>
      </c>
    </row>
    <row r="284" spans="1:13" ht="25.5">
      <c r="A284" s="75" t="e">
        <f>VLOOKUP(B284,#REF!,3,FALSE)</f>
        <v>#REF!</v>
      </c>
      <c r="B284" s="12">
        <v>1811</v>
      </c>
      <c r="C284" s="24" t="s">
        <v>118</v>
      </c>
      <c r="D284" s="38" t="s">
        <v>474</v>
      </c>
      <c r="E284" s="47" t="s">
        <v>610</v>
      </c>
      <c r="F284" s="39"/>
      <c r="G284" s="17"/>
      <c r="H284" s="17"/>
      <c r="I284" s="8"/>
      <c r="J284" s="8"/>
      <c r="K284" s="381">
        <f>-48.5+26-17</f>
        <v>-39.5</v>
      </c>
      <c r="L284" s="393" t="s">
        <v>121</v>
      </c>
      <c r="M284" s="348" t="s">
        <v>900</v>
      </c>
    </row>
    <row r="285" spans="1:13" ht="38.25">
      <c r="A285" s="75" t="e">
        <f>VLOOKUP(B285,#REF!,3,FALSE)</f>
        <v>#REF!</v>
      </c>
      <c r="B285" s="12">
        <v>1811</v>
      </c>
      <c r="C285" s="24" t="s">
        <v>118</v>
      </c>
      <c r="D285" s="38" t="s">
        <v>474</v>
      </c>
      <c r="E285" s="47" t="s">
        <v>610</v>
      </c>
      <c r="F285" s="35" t="s">
        <v>720</v>
      </c>
      <c r="G285" s="17">
        <v>1949</v>
      </c>
      <c r="H285" s="17">
        <v>1238.7</v>
      </c>
      <c r="I285" s="8">
        <f t="shared" si="22"/>
        <v>63.55566957414058</v>
      </c>
      <c r="J285" s="8">
        <f t="shared" si="23"/>
        <v>-710.3</v>
      </c>
      <c r="K285" s="381">
        <v>-710.3</v>
      </c>
      <c r="L285" s="393" t="s">
        <v>120</v>
      </c>
      <c r="M285" s="348" t="s">
        <v>901</v>
      </c>
    </row>
    <row r="286" spans="1:13" ht="25.5">
      <c r="A286" s="75" t="e">
        <f>VLOOKUP(B286,#REF!,3,FALSE)</f>
        <v>#REF!</v>
      </c>
      <c r="B286" s="12">
        <v>1811</v>
      </c>
      <c r="C286" s="24" t="s">
        <v>118</v>
      </c>
      <c r="D286" s="38" t="s">
        <v>474</v>
      </c>
      <c r="E286" s="47" t="s">
        <v>610</v>
      </c>
      <c r="F286" s="35" t="s">
        <v>71</v>
      </c>
      <c r="G286" s="17">
        <v>102.6</v>
      </c>
      <c r="H286" s="17">
        <v>87.8</v>
      </c>
      <c r="I286" s="8">
        <f t="shared" si="22"/>
        <v>85.575048732943472</v>
      </c>
      <c r="J286" s="8">
        <f t="shared" si="23"/>
        <v>-14.799999999999997</v>
      </c>
      <c r="K286" s="381">
        <v>-2.6</v>
      </c>
      <c r="L286" s="393" t="s">
        <v>26</v>
      </c>
      <c r="M286" s="348" t="s">
        <v>505</v>
      </c>
    </row>
    <row r="287" spans="1:13" ht="25.5">
      <c r="A287" s="75" t="e">
        <f>VLOOKUP(B287,#REF!,3,FALSE)</f>
        <v>#REF!</v>
      </c>
      <c r="B287" s="12">
        <v>1811</v>
      </c>
      <c r="C287" s="24" t="s">
        <v>118</v>
      </c>
      <c r="D287" s="38" t="s">
        <v>474</v>
      </c>
      <c r="E287" s="47" t="s">
        <v>610</v>
      </c>
      <c r="F287" s="35"/>
      <c r="G287" s="17"/>
      <c r="H287" s="17"/>
      <c r="I287" s="8"/>
      <c r="J287" s="8"/>
      <c r="K287" s="381">
        <v>-12.2</v>
      </c>
      <c r="L287" s="393" t="s">
        <v>9</v>
      </c>
      <c r="M287" s="348" t="s">
        <v>905</v>
      </c>
    </row>
    <row r="288" spans="1:13" ht="25.5">
      <c r="A288" s="75" t="e">
        <f>VLOOKUP(B288,#REF!,3,FALSE)</f>
        <v>#REF!</v>
      </c>
      <c r="B288" s="12">
        <v>1811</v>
      </c>
      <c r="C288" s="24" t="s">
        <v>118</v>
      </c>
      <c r="D288" s="38" t="s">
        <v>474</v>
      </c>
      <c r="E288" s="47" t="s">
        <v>610</v>
      </c>
      <c r="F288" s="11" t="s">
        <v>10</v>
      </c>
      <c r="G288" s="17">
        <v>252.3</v>
      </c>
      <c r="H288" s="17">
        <v>193.1</v>
      </c>
      <c r="I288" s="8">
        <f t="shared" si="22"/>
        <v>76.535869996036453</v>
      </c>
      <c r="J288" s="8">
        <f t="shared" si="23"/>
        <v>-59.200000000000017</v>
      </c>
      <c r="K288" s="381">
        <v>-7.9</v>
      </c>
      <c r="L288" s="393" t="s">
        <v>26</v>
      </c>
      <c r="M288" s="348" t="s">
        <v>505</v>
      </c>
    </row>
    <row r="289" spans="1:13" ht="25.5">
      <c r="A289" s="75" t="e">
        <f>VLOOKUP(B289,#REF!,3,FALSE)</f>
        <v>#REF!</v>
      </c>
      <c r="B289" s="12">
        <v>1811</v>
      </c>
      <c r="C289" s="24" t="s">
        <v>118</v>
      </c>
      <c r="D289" s="38" t="s">
        <v>474</v>
      </c>
      <c r="E289" s="47" t="s">
        <v>610</v>
      </c>
      <c r="F289" s="11"/>
      <c r="G289" s="17"/>
      <c r="H289" s="17"/>
      <c r="I289" s="8"/>
      <c r="J289" s="8"/>
      <c r="K289" s="381">
        <v>-1.7</v>
      </c>
      <c r="L289" s="393" t="s">
        <v>1311</v>
      </c>
      <c r="M289" s="348" t="s">
        <v>906</v>
      </c>
    </row>
    <row r="290" spans="1:13" ht="25.5">
      <c r="A290" s="75" t="e">
        <f>VLOOKUP(B290,#REF!,3,FALSE)</f>
        <v>#REF!</v>
      </c>
      <c r="B290" s="12">
        <v>1811</v>
      </c>
      <c r="C290" s="24" t="s">
        <v>118</v>
      </c>
      <c r="D290" s="38" t="s">
        <v>474</v>
      </c>
      <c r="E290" s="47" t="s">
        <v>610</v>
      </c>
      <c r="F290" s="11"/>
      <c r="G290" s="17"/>
      <c r="H290" s="17"/>
      <c r="I290" s="8"/>
      <c r="J290" s="8"/>
      <c r="K290" s="381">
        <v>-19.2</v>
      </c>
      <c r="L290" s="393" t="s">
        <v>49</v>
      </c>
      <c r="M290" s="348" t="s">
        <v>368</v>
      </c>
    </row>
    <row r="291" spans="1:13" ht="25.5">
      <c r="A291" s="75" t="e">
        <f>VLOOKUP(B291,#REF!,3,FALSE)</f>
        <v>#REF!</v>
      </c>
      <c r="B291" s="12">
        <v>1811</v>
      </c>
      <c r="C291" s="24" t="s">
        <v>118</v>
      </c>
      <c r="D291" s="38" t="s">
        <v>474</v>
      </c>
      <c r="E291" s="47" t="s">
        <v>610</v>
      </c>
      <c r="F291" s="11"/>
      <c r="G291" s="17"/>
      <c r="H291" s="17"/>
      <c r="I291" s="8"/>
      <c r="J291" s="8"/>
      <c r="K291" s="381">
        <v>-30.4</v>
      </c>
      <c r="L291" s="393" t="s">
        <v>154</v>
      </c>
      <c r="M291" s="348" t="s">
        <v>354</v>
      </c>
    </row>
    <row r="292" spans="1:13" ht="51">
      <c r="A292" s="75" t="e">
        <f>VLOOKUP(B292,#REF!,3,FALSE)</f>
        <v>#REF!</v>
      </c>
      <c r="B292" s="12">
        <v>1811</v>
      </c>
      <c r="C292" s="24" t="s">
        <v>118</v>
      </c>
      <c r="D292" s="38" t="s">
        <v>474</v>
      </c>
      <c r="E292" s="47" t="s">
        <v>610</v>
      </c>
      <c r="F292" s="39" t="s">
        <v>378</v>
      </c>
      <c r="G292" s="17">
        <v>4040.2</v>
      </c>
      <c r="H292" s="17">
        <v>2637.5</v>
      </c>
      <c r="I292" s="8">
        <f t="shared" ref="I292:I365" si="24">IF(ISBLANK(H292),"",+H292/G292*100)</f>
        <v>65.281421711796455</v>
      </c>
      <c r="J292" s="8">
        <f t="shared" si="23"/>
        <v>-1402.6999999999998</v>
      </c>
      <c r="K292" s="381">
        <v>-1294.5999999999999</v>
      </c>
      <c r="L292" s="393" t="s">
        <v>120</v>
      </c>
      <c r="M292" s="348" t="s">
        <v>907</v>
      </c>
    </row>
    <row r="293" spans="1:13" ht="51">
      <c r="A293" s="75" t="e">
        <f>VLOOKUP(B293,#REF!,3,FALSE)</f>
        <v>#REF!</v>
      </c>
      <c r="B293" s="12">
        <v>1811</v>
      </c>
      <c r="C293" s="24" t="s">
        <v>118</v>
      </c>
      <c r="D293" s="38" t="s">
        <v>474</v>
      </c>
      <c r="E293" s="47" t="s">
        <v>610</v>
      </c>
      <c r="F293" s="39"/>
      <c r="G293" s="17"/>
      <c r="H293" s="17"/>
      <c r="I293" s="8"/>
      <c r="J293" s="8"/>
      <c r="K293" s="381">
        <v>-108.1</v>
      </c>
      <c r="L293" s="393" t="s">
        <v>154</v>
      </c>
      <c r="M293" s="348" t="s">
        <v>908</v>
      </c>
    </row>
    <row r="294" spans="1:13" ht="102">
      <c r="A294" s="75" t="e">
        <f>VLOOKUP(B294,#REF!,3,FALSE)</f>
        <v>#REF!</v>
      </c>
      <c r="B294" s="12">
        <v>1811</v>
      </c>
      <c r="C294" s="24" t="s">
        <v>118</v>
      </c>
      <c r="D294" s="38" t="s">
        <v>474</v>
      </c>
      <c r="E294" s="47" t="s">
        <v>610</v>
      </c>
      <c r="F294" s="39" t="s">
        <v>594</v>
      </c>
      <c r="G294" s="17">
        <v>565.29999999999995</v>
      </c>
      <c r="H294" s="17">
        <v>320.60000000000002</v>
      </c>
      <c r="I294" s="8">
        <f t="shared" si="24"/>
        <v>56.713249601981254</v>
      </c>
      <c r="J294" s="8">
        <f t="shared" si="23"/>
        <v>-244.69999999999993</v>
      </c>
      <c r="K294" s="381">
        <v>-244.7</v>
      </c>
      <c r="L294" s="393" t="s">
        <v>121</v>
      </c>
      <c r="M294" s="348" t="s">
        <v>909</v>
      </c>
    </row>
    <row r="295" spans="1:13" ht="25.5">
      <c r="A295" s="75" t="e">
        <f>VLOOKUP(B295,#REF!,3,FALSE)</f>
        <v>#REF!</v>
      </c>
      <c r="B295" s="103">
        <v>1811</v>
      </c>
      <c r="C295" s="62" t="s">
        <v>118</v>
      </c>
      <c r="D295" s="148" t="s">
        <v>474</v>
      </c>
      <c r="E295" s="91" t="s">
        <v>610</v>
      </c>
      <c r="F295" s="150" t="s">
        <v>11</v>
      </c>
      <c r="G295" s="280">
        <f>SUM(G259:G294)</f>
        <v>220080.9</v>
      </c>
      <c r="H295" s="280">
        <f>SUM(H259:H294)</f>
        <v>144981.6</v>
      </c>
      <c r="I295" s="26">
        <f>IF(ISBLANK(H295),"",+H295/G295*100)</f>
        <v>65.876502686057719</v>
      </c>
      <c r="J295" s="26">
        <f>+H295-G295</f>
        <v>-75099.299999999988</v>
      </c>
      <c r="K295" s="382">
        <f>SUM(K259:K294)</f>
        <v>-75099.3</v>
      </c>
      <c r="L295" s="427"/>
      <c r="M295" s="348"/>
    </row>
    <row r="296" spans="1:13" ht="25.5">
      <c r="A296" s="75" t="e">
        <f>VLOOKUP(B296,#REF!,3,FALSE)</f>
        <v>#REF!</v>
      </c>
      <c r="B296" s="12">
        <v>1811</v>
      </c>
      <c r="C296" s="24" t="s">
        <v>118</v>
      </c>
      <c r="D296" s="379" t="s">
        <v>611</v>
      </c>
      <c r="E296" s="47" t="s">
        <v>612</v>
      </c>
      <c r="F296" s="39" t="s">
        <v>7</v>
      </c>
      <c r="G296" s="17">
        <v>1614.1</v>
      </c>
      <c r="H296" s="17">
        <v>972.9</v>
      </c>
      <c r="I296" s="8">
        <f t="shared" si="24"/>
        <v>60.275075893686889</v>
      </c>
      <c r="J296" s="8">
        <f t="shared" ref="J296:J339" si="25">+H296-G296</f>
        <v>-641.19999999999993</v>
      </c>
      <c r="K296" s="381">
        <v>-410.8</v>
      </c>
      <c r="L296" s="393" t="s">
        <v>26</v>
      </c>
      <c r="M296" s="348" t="s">
        <v>505</v>
      </c>
    </row>
    <row r="297" spans="1:13" ht="25.5">
      <c r="A297" s="75" t="e">
        <f>VLOOKUP(B297,#REF!,3,FALSE)</f>
        <v>#REF!</v>
      </c>
      <c r="B297" s="12">
        <v>1811</v>
      </c>
      <c r="C297" s="24" t="s">
        <v>118</v>
      </c>
      <c r="D297" s="379" t="s">
        <v>611</v>
      </c>
      <c r="E297" s="47" t="s">
        <v>612</v>
      </c>
      <c r="F297" s="39"/>
      <c r="G297" s="17"/>
      <c r="H297" s="17"/>
      <c r="I297" s="8"/>
      <c r="J297" s="8"/>
      <c r="K297" s="381">
        <v>-230.4</v>
      </c>
      <c r="L297" s="393" t="s">
        <v>9</v>
      </c>
      <c r="M297" s="348" t="s">
        <v>447</v>
      </c>
    </row>
    <row r="298" spans="1:13" ht="25.5">
      <c r="A298" s="75" t="e">
        <f>VLOOKUP(B298,#REF!,3,FALSE)</f>
        <v>#REF!</v>
      </c>
      <c r="B298" s="103">
        <v>1811</v>
      </c>
      <c r="C298" s="62" t="s">
        <v>118</v>
      </c>
      <c r="D298" s="148" t="s">
        <v>611</v>
      </c>
      <c r="E298" s="91" t="s">
        <v>612</v>
      </c>
      <c r="F298" s="150" t="s">
        <v>11</v>
      </c>
      <c r="G298" s="280">
        <f>SUM(G296:G296)</f>
        <v>1614.1</v>
      </c>
      <c r="H298" s="280">
        <f>SUM(H296:H296)</f>
        <v>972.9</v>
      </c>
      <c r="I298" s="26">
        <f>IF(ISBLANK(H298),"",+H298/G298*100)</f>
        <v>60.275075893686889</v>
      </c>
      <c r="J298" s="26">
        <f>+H298-G298</f>
        <v>-641.19999999999993</v>
      </c>
      <c r="K298" s="382">
        <f>SUM(K296:K297)</f>
        <v>-641.20000000000005</v>
      </c>
      <c r="L298" s="427"/>
      <c r="M298" s="348"/>
    </row>
    <row r="299" spans="1:13" ht="25.5">
      <c r="A299" s="75" t="e">
        <f>VLOOKUP(B299,#REF!,3,FALSE)</f>
        <v>#REF!</v>
      </c>
      <c r="B299" s="12">
        <v>1811</v>
      </c>
      <c r="C299" s="24" t="s">
        <v>118</v>
      </c>
      <c r="D299" s="442" t="s">
        <v>613</v>
      </c>
      <c r="E299" s="47" t="s">
        <v>614</v>
      </c>
      <c r="F299" s="39" t="s">
        <v>7</v>
      </c>
      <c r="G299" s="17">
        <v>5992</v>
      </c>
      <c r="H299" s="17">
        <v>4244.5</v>
      </c>
      <c r="I299" s="8">
        <f t="shared" si="24"/>
        <v>70.836114819759672</v>
      </c>
      <c r="J299" s="8">
        <f t="shared" si="25"/>
        <v>-1747.5</v>
      </c>
      <c r="K299" s="390">
        <f>-468.6-10+457.9</f>
        <v>-20.700000000000045</v>
      </c>
      <c r="L299" s="392" t="s">
        <v>26</v>
      </c>
      <c r="M299" s="348" t="s">
        <v>505</v>
      </c>
    </row>
    <row r="300" spans="1:13" ht="76.5">
      <c r="A300" s="75" t="e">
        <f>VLOOKUP(B300,#REF!,3,FALSE)</f>
        <v>#REF!</v>
      </c>
      <c r="B300" s="12">
        <v>1811</v>
      </c>
      <c r="C300" s="24" t="s">
        <v>118</v>
      </c>
      <c r="D300" s="443" t="s">
        <v>613</v>
      </c>
      <c r="E300" s="47" t="s">
        <v>614</v>
      </c>
      <c r="F300" s="39"/>
      <c r="G300" s="17"/>
      <c r="H300" s="17"/>
      <c r="I300" s="8"/>
      <c r="J300" s="8"/>
      <c r="K300" s="390">
        <v>-105</v>
      </c>
      <c r="L300" s="392" t="s">
        <v>55</v>
      </c>
      <c r="M300" s="348" t="s">
        <v>919</v>
      </c>
    </row>
    <row r="301" spans="1:13" ht="38.25">
      <c r="A301" s="75" t="e">
        <f>VLOOKUP(B301,#REF!,3,FALSE)</f>
        <v>#REF!</v>
      </c>
      <c r="B301" s="12">
        <v>1811</v>
      </c>
      <c r="C301" s="24" t="s">
        <v>118</v>
      </c>
      <c r="D301" s="443" t="s">
        <v>613</v>
      </c>
      <c r="E301" s="47" t="s">
        <v>614</v>
      </c>
      <c r="F301" s="39"/>
      <c r="G301" s="17"/>
      <c r="H301" s="17"/>
      <c r="I301" s="8"/>
      <c r="J301" s="8"/>
      <c r="K301" s="390">
        <v>-457.9</v>
      </c>
      <c r="L301" s="392" t="s">
        <v>291</v>
      </c>
      <c r="M301" s="348" t="s">
        <v>910</v>
      </c>
    </row>
    <row r="302" spans="1:13" ht="140.25">
      <c r="A302" s="75" t="e">
        <f>VLOOKUP(B302,#REF!,3,FALSE)</f>
        <v>#REF!</v>
      </c>
      <c r="B302" s="12">
        <v>1811</v>
      </c>
      <c r="C302" s="24" t="s">
        <v>118</v>
      </c>
      <c r="D302" s="444" t="s">
        <v>613</v>
      </c>
      <c r="E302" s="47" t="s">
        <v>614</v>
      </c>
      <c r="F302" s="39"/>
      <c r="G302" s="17"/>
      <c r="H302" s="17"/>
      <c r="I302" s="8"/>
      <c r="J302" s="8"/>
      <c r="K302" s="390">
        <v>-1135.7</v>
      </c>
      <c r="L302" s="392" t="s">
        <v>154</v>
      </c>
      <c r="M302" s="348" t="s">
        <v>920</v>
      </c>
    </row>
    <row r="303" spans="1:13" ht="25.5">
      <c r="A303" s="75" t="e">
        <f>VLOOKUP(B303,#REF!,3,FALSE)</f>
        <v>#REF!</v>
      </c>
      <c r="B303" s="12">
        <v>1811</v>
      </c>
      <c r="C303" s="24" t="s">
        <v>118</v>
      </c>
      <c r="D303" s="38" t="s">
        <v>613</v>
      </c>
      <c r="E303" s="47" t="s">
        <v>614</v>
      </c>
      <c r="F303" s="39"/>
      <c r="G303" s="17"/>
      <c r="H303" s="17"/>
      <c r="I303" s="8" t="str">
        <f t="shared" si="24"/>
        <v/>
      </c>
      <c r="J303" s="8">
        <f t="shared" si="25"/>
        <v>0</v>
      </c>
      <c r="K303" s="390">
        <v>-28.2</v>
      </c>
      <c r="L303" s="392" t="s">
        <v>17</v>
      </c>
      <c r="M303" s="348" t="s">
        <v>911</v>
      </c>
    </row>
    <row r="304" spans="1:13" ht="25.5">
      <c r="A304" s="75" t="e">
        <f>VLOOKUP(B304,#REF!,3,FALSE)</f>
        <v>#REF!</v>
      </c>
      <c r="B304" s="12">
        <v>1811</v>
      </c>
      <c r="C304" s="24" t="s">
        <v>118</v>
      </c>
      <c r="D304" s="38" t="s">
        <v>613</v>
      </c>
      <c r="E304" s="47" t="s">
        <v>614</v>
      </c>
      <c r="F304" s="35" t="s">
        <v>24</v>
      </c>
      <c r="G304" s="17">
        <v>39.200000000000003</v>
      </c>
      <c r="H304" s="17">
        <v>34.9</v>
      </c>
      <c r="I304" s="8">
        <f t="shared" si="24"/>
        <v>89.030612244897938</v>
      </c>
      <c r="J304" s="8">
        <f t="shared" si="25"/>
        <v>-4.3000000000000043</v>
      </c>
      <c r="K304" s="390">
        <f>-0.5-3-0.8</f>
        <v>-4.3</v>
      </c>
      <c r="L304" s="392" t="s">
        <v>154</v>
      </c>
      <c r="M304" s="348" t="s">
        <v>912</v>
      </c>
    </row>
    <row r="305" spans="1:13" ht="25.5">
      <c r="A305" s="75" t="e">
        <f>VLOOKUP(B305,#REF!,3,FALSE)</f>
        <v>#REF!</v>
      </c>
      <c r="B305" s="12">
        <v>1811</v>
      </c>
      <c r="C305" s="24" t="s">
        <v>118</v>
      </c>
      <c r="D305" s="38" t="s">
        <v>613</v>
      </c>
      <c r="E305" s="47" t="s">
        <v>614</v>
      </c>
      <c r="F305" s="39" t="s">
        <v>70</v>
      </c>
      <c r="G305" s="17">
        <v>2.2999999999999998</v>
      </c>
      <c r="H305" s="17">
        <v>1.6</v>
      </c>
      <c r="I305" s="8">
        <f t="shared" si="24"/>
        <v>69.565217391304358</v>
      </c>
      <c r="J305" s="8">
        <f t="shared" si="25"/>
        <v>-0.69999999999999973</v>
      </c>
      <c r="K305" s="390">
        <v>-0.2</v>
      </c>
      <c r="L305" s="317" t="s">
        <v>26</v>
      </c>
      <c r="M305" s="348" t="s">
        <v>505</v>
      </c>
    </row>
    <row r="306" spans="1:13" ht="38.25">
      <c r="A306" s="75" t="e">
        <f>VLOOKUP(B306,#REF!,3,FALSE)</f>
        <v>#REF!</v>
      </c>
      <c r="B306" s="12">
        <v>1811</v>
      </c>
      <c r="C306" s="24" t="s">
        <v>118</v>
      </c>
      <c r="D306" s="38" t="s">
        <v>613</v>
      </c>
      <c r="E306" s="47" t="s">
        <v>614</v>
      </c>
      <c r="F306" s="39"/>
      <c r="G306" s="17"/>
      <c r="H306" s="17"/>
      <c r="I306" s="8"/>
      <c r="J306" s="8"/>
      <c r="K306" s="390">
        <v>-0.5</v>
      </c>
      <c r="L306" s="317" t="s">
        <v>9</v>
      </c>
      <c r="M306" s="348" t="s">
        <v>913</v>
      </c>
    </row>
    <row r="307" spans="1:13" ht="25.5">
      <c r="A307" s="75" t="e">
        <f>VLOOKUP(B307,#REF!,3,FALSE)</f>
        <v>#REF!</v>
      </c>
      <c r="B307" s="12">
        <v>1811</v>
      </c>
      <c r="C307" s="24" t="s">
        <v>118</v>
      </c>
      <c r="D307" s="38" t="s">
        <v>613</v>
      </c>
      <c r="E307" s="47" t="s">
        <v>614</v>
      </c>
      <c r="F307" s="39" t="s">
        <v>25</v>
      </c>
      <c r="G307" s="17">
        <v>220.6</v>
      </c>
      <c r="H307" s="17">
        <v>199.5</v>
      </c>
      <c r="I307" s="8">
        <f t="shared" si="24"/>
        <v>90.435176790571177</v>
      </c>
      <c r="J307" s="8">
        <f t="shared" si="25"/>
        <v>-21.099999999999994</v>
      </c>
      <c r="K307" s="391">
        <f>-0.6-16.4-4.1</f>
        <v>-21.1</v>
      </c>
      <c r="L307" s="317" t="s">
        <v>154</v>
      </c>
      <c r="M307" s="348" t="s">
        <v>912</v>
      </c>
    </row>
    <row r="308" spans="1:13" ht="25.5">
      <c r="A308" s="75" t="e">
        <f>VLOOKUP(B308,#REF!,3,FALSE)</f>
        <v>#REF!</v>
      </c>
      <c r="B308" s="12">
        <v>1811</v>
      </c>
      <c r="C308" s="24" t="s">
        <v>118</v>
      </c>
      <c r="D308" s="38" t="s">
        <v>613</v>
      </c>
      <c r="E308" s="47" t="s">
        <v>614</v>
      </c>
      <c r="F308" s="39" t="s">
        <v>605</v>
      </c>
      <c r="G308" s="17">
        <v>155.80000000000001</v>
      </c>
      <c r="H308" s="17">
        <v>125.3</v>
      </c>
      <c r="I308" s="8">
        <f t="shared" si="24"/>
        <v>80.423620025673941</v>
      </c>
      <c r="J308" s="8">
        <f t="shared" si="25"/>
        <v>-30.500000000000014</v>
      </c>
      <c r="K308" s="390">
        <f>-18.5-1</f>
        <v>-19.5</v>
      </c>
      <c r="L308" s="317" t="s">
        <v>1311</v>
      </c>
      <c r="M308" s="348" t="s">
        <v>906</v>
      </c>
    </row>
    <row r="309" spans="1:13" ht="51">
      <c r="A309" s="75" t="e">
        <f>VLOOKUP(B309,#REF!,3,FALSE)</f>
        <v>#REF!</v>
      </c>
      <c r="B309" s="12">
        <v>1811</v>
      </c>
      <c r="C309" s="24" t="s">
        <v>118</v>
      </c>
      <c r="D309" s="38" t="s">
        <v>613</v>
      </c>
      <c r="E309" s="47" t="s">
        <v>614</v>
      </c>
      <c r="F309" s="39"/>
      <c r="G309" s="17"/>
      <c r="H309" s="17"/>
      <c r="I309" s="8"/>
      <c r="J309" s="8"/>
      <c r="K309" s="390">
        <f>-29.5-1+19.5</f>
        <v>-11</v>
      </c>
      <c r="L309" s="393" t="s">
        <v>154</v>
      </c>
      <c r="M309" s="348" t="s">
        <v>914</v>
      </c>
    </row>
    <row r="310" spans="1:13" ht="25.5">
      <c r="A310" s="75" t="e">
        <f>VLOOKUP(B310,#REF!,3,FALSE)</f>
        <v>#REF!</v>
      </c>
      <c r="B310" s="12">
        <v>1811</v>
      </c>
      <c r="C310" s="24" t="s">
        <v>118</v>
      </c>
      <c r="D310" s="38" t="s">
        <v>613</v>
      </c>
      <c r="E310" s="47" t="s">
        <v>614</v>
      </c>
      <c r="F310" s="39" t="s">
        <v>71</v>
      </c>
      <c r="G310" s="17">
        <v>14</v>
      </c>
      <c r="H310" s="17">
        <v>9.3000000000000007</v>
      </c>
      <c r="I310" s="8">
        <f t="shared" si="24"/>
        <v>66.428571428571431</v>
      </c>
      <c r="J310" s="8">
        <f t="shared" si="25"/>
        <v>-4.6999999999999993</v>
      </c>
      <c r="K310" s="390">
        <v>-1.7</v>
      </c>
      <c r="L310" s="317" t="s">
        <v>26</v>
      </c>
      <c r="M310" s="348" t="s">
        <v>505</v>
      </c>
    </row>
    <row r="311" spans="1:13" ht="25.5">
      <c r="A311" s="75" t="e">
        <f>VLOOKUP(B311,#REF!,3,FALSE)</f>
        <v>#REF!</v>
      </c>
      <c r="B311" s="12">
        <v>1811</v>
      </c>
      <c r="C311" s="24" t="s">
        <v>118</v>
      </c>
      <c r="D311" s="38" t="s">
        <v>613</v>
      </c>
      <c r="E311" s="47" t="s">
        <v>614</v>
      </c>
      <c r="F311" s="39"/>
      <c r="G311" s="17"/>
      <c r="H311" s="17"/>
      <c r="I311" s="8"/>
      <c r="J311" s="8"/>
      <c r="K311" s="390">
        <v>-3</v>
      </c>
      <c r="L311" s="317" t="s">
        <v>9</v>
      </c>
      <c r="M311" s="348" t="s">
        <v>915</v>
      </c>
    </row>
    <row r="312" spans="1:13" ht="25.5">
      <c r="A312" s="75" t="e">
        <f>VLOOKUP(B312,#REF!,3,FALSE)</f>
        <v>#REF!</v>
      </c>
      <c r="B312" s="103">
        <v>1811</v>
      </c>
      <c r="C312" s="62" t="s">
        <v>118</v>
      </c>
      <c r="D312" s="327" t="s">
        <v>613</v>
      </c>
      <c r="E312" s="91" t="s">
        <v>119</v>
      </c>
      <c r="F312" s="49" t="s">
        <v>11</v>
      </c>
      <c r="G312" s="26">
        <f>SUM(G299:G310)</f>
        <v>6423.9000000000005</v>
      </c>
      <c r="H312" s="26">
        <f>SUM(H299:H310)</f>
        <v>4615.1000000000004</v>
      </c>
      <c r="I312" s="26">
        <f t="shared" si="24"/>
        <v>71.842650103519674</v>
      </c>
      <c r="J312" s="26">
        <f t="shared" si="25"/>
        <v>-1808.8000000000002</v>
      </c>
      <c r="K312" s="382">
        <f>SUM(K299:K311)</f>
        <v>-1808.8000000000002</v>
      </c>
      <c r="L312" s="185"/>
      <c r="M312" s="348"/>
    </row>
    <row r="313" spans="1:13" ht="25.5">
      <c r="A313" s="75" t="e">
        <f>VLOOKUP(B313,#REF!,3,FALSE)</f>
        <v>#REF!</v>
      </c>
      <c r="B313" s="86">
        <v>1811</v>
      </c>
      <c r="C313" s="87" t="s">
        <v>118</v>
      </c>
      <c r="D313" s="88"/>
      <c r="E313" s="102"/>
      <c r="F313" s="90" t="s">
        <v>12</v>
      </c>
      <c r="G313" s="70">
        <f>+G312+G295+G298</f>
        <v>228118.9</v>
      </c>
      <c r="H313" s="70">
        <f>+H312+H295+H298</f>
        <v>150569.60000000001</v>
      </c>
      <c r="I313" s="70">
        <f t="shared" si="24"/>
        <v>66.004877281102097</v>
      </c>
      <c r="J313" s="70">
        <f t="shared" si="25"/>
        <v>-77549.299999999988</v>
      </c>
      <c r="K313" s="383">
        <f>+K312+K295+K298</f>
        <v>-77549.3</v>
      </c>
      <c r="L313" s="186"/>
      <c r="M313" s="348"/>
    </row>
    <row r="314" spans="1:13" ht="25.5">
      <c r="A314" s="75" t="e">
        <f>VLOOKUP(B314,#REF!,3,FALSE)</f>
        <v>#REF!</v>
      </c>
      <c r="B314" s="12">
        <v>2763</v>
      </c>
      <c r="C314" s="24" t="s">
        <v>260</v>
      </c>
      <c r="D314" s="21" t="s">
        <v>86</v>
      </c>
      <c r="E314" s="14" t="s">
        <v>669</v>
      </c>
      <c r="F314" s="11" t="s">
        <v>7</v>
      </c>
      <c r="G314" s="8">
        <v>7998.4</v>
      </c>
      <c r="H314" s="8">
        <v>5233.3</v>
      </c>
      <c r="I314" s="20">
        <f t="shared" si="24"/>
        <v>65.42933586717345</v>
      </c>
      <c r="J314" s="8">
        <f t="shared" si="25"/>
        <v>-2765.0999999999995</v>
      </c>
      <c r="K314" s="8">
        <v>-2750</v>
      </c>
      <c r="L314" s="10" t="s">
        <v>121</v>
      </c>
      <c r="M314" s="348" t="s">
        <v>1350</v>
      </c>
    </row>
    <row r="315" spans="1:13" ht="38.25">
      <c r="A315" s="75" t="e">
        <f>VLOOKUP(B315,#REF!,3,FALSE)</f>
        <v>#REF!</v>
      </c>
      <c r="B315" s="12">
        <v>2763</v>
      </c>
      <c r="C315" s="24" t="s">
        <v>260</v>
      </c>
      <c r="D315" s="21" t="s">
        <v>86</v>
      </c>
      <c r="E315" s="14" t="s">
        <v>669</v>
      </c>
      <c r="F315" s="11" t="s">
        <v>7</v>
      </c>
      <c r="G315" s="20"/>
      <c r="H315" s="20"/>
      <c r="I315" s="20" t="str">
        <f t="shared" si="24"/>
        <v/>
      </c>
      <c r="J315" s="8"/>
      <c r="K315" s="8">
        <v>-15.1</v>
      </c>
      <c r="L315" s="10" t="s">
        <v>26</v>
      </c>
      <c r="M315" s="348" t="s">
        <v>1351</v>
      </c>
    </row>
    <row r="316" spans="1:13" ht="25.5">
      <c r="A316" s="75" t="e">
        <f>VLOOKUP(B316,#REF!,3,FALSE)</f>
        <v>#REF!</v>
      </c>
      <c r="B316" s="12">
        <v>2763</v>
      </c>
      <c r="C316" s="24" t="s">
        <v>260</v>
      </c>
      <c r="D316" s="21" t="s">
        <v>86</v>
      </c>
      <c r="E316" s="14" t="s">
        <v>669</v>
      </c>
      <c r="F316" s="11" t="s">
        <v>670</v>
      </c>
      <c r="G316" s="20">
        <v>587.20000000000005</v>
      </c>
      <c r="H316" s="20">
        <v>355.5</v>
      </c>
      <c r="I316" s="20">
        <f t="shared" si="24"/>
        <v>60.541553133514981</v>
      </c>
      <c r="J316" s="8">
        <f t="shared" si="25"/>
        <v>-231.70000000000005</v>
      </c>
      <c r="K316" s="8">
        <v>-231.70000000000005</v>
      </c>
      <c r="L316" s="10" t="s">
        <v>121</v>
      </c>
      <c r="M316" s="13" t="s">
        <v>1354</v>
      </c>
    </row>
    <row r="317" spans="1:13" ht="25.5">
      <c r="A317" s="75" t="e">
        <f>VLOOKUP(B317,#REF!,3,FALSE)</f>
        <v>#REF!</v>
      </c>
      <c r="B317" s="12">
        <v>2763</v>
      </c>
      <c r="C317" s="24" t="s">
        <v>260</v>
      </c>
      <c r="D317" s="21" t="s">
        <v>86</v>
      </c>
      <c r="E317" s="14" t="s">
        <v>669</v>
      </c>
      <c r="F317" s="11" t="s">
        <v>288</v>
      </c>
      <c r="G317" s="20">
        <v>45</v>
      </c>
      <c r="H317" s="20">
        <v>5.3</v>
      </c>
      <c r="I317" s="20">
        <f t="shared" si="24"/>
        <v>11.777777777777777</v>
      </c>
      <c r="J317" s="8">
        <f t="shared" si="25"/>
        <v>-39.700000000000003</v>
      </c>
      <c r="K317" s="8">
        <v>-39.700000000000003</v>
      </c>
      <c r="L317" s="10" t="s">
        <v>9</v>
      </c>
      <c r="M317" s="348" t="s">
        <v>1352</v>
      </c>
    </row>
    <row r="318" spans="1:13" ht="102">
      <c r="A318" s="75" t="e">
        <f>VLOOKUP(B318,#REF!,3,FALSE)</f>
        <v>#REF!</v>
      </c>
      <c r="B318" s="12">
        <v>2763</v>
      </c>
      <c r="C318" s="24" t="s">
        <v>260</v>
      </c>
      <c r="D318" s="21" t="s">
        <v>86</v>
      </c>
      <c r="E318" s="14" t="s">
        <v>669</v>
      </c>
      <c r="F318" s="11" t="s">
        <v>54</v>
      </c>
      <c r="G318" s="20">
        <v>78418</v>
      </c>
      <c r="H318" s="20">
        <v>30280.7</v>
      </c>
      <c r="I318" s="20">
        <f t="shared" si="24"/>
        <v>38.614476268203731</v>
      </c>
      <c r="J318" s="8">
        <f t="shared" si="25"/>
        <v>-48137.3</v>
      </c>
      <c r="K318" s="8">
        <v>-48137.3</v>
      </c>
      <c r="L318" s="10" t="s">
        <v>9</v>
      </c>
      <c r="M318" s="348" t="s">
        <v>1353</v>
      </c>
    </row>
    <row r="319" spans="1:13" ht="25.5">
      <c r="A319" s="75" t="e">
        <f>VLOOKUP(B319,#REF!,3,FALSE)</f>
        <v>#REF!</v>
      </c>
      <c r="B319" s="12">
        <v>2763</v>
      </c>
      <c r="C319" s="24" t="s">
        <v>260</v>
      </c>
      <c r="D319" s="21" t="s">
        <v>86</v>
      </c>
      <c r="E319" s="14" t="s">
        <v>669</v>
      </c>
      <c r="F319" s="11" t="s">
        <v>720</v>
      </c>
      <c r="G319" s="143">
        <v>250</v>
      </c>
      <c r="H319" s="143">
        <v>29.8</v>
      </c>
      <c r="I319" s="20">
        <f t="shared" si="24"/>
        <v>11.92</v>
      </c>
      <c r="J319" s="8">
        <f t="shared" si="25"/>
        <v>-220.2</v>
      </c>
      <c r="K319" s="33">
        <v>-220.2</v>
      </c>
      <c r="L319" s="10" t="s">
        <v>9</v>
      </c>
      <c r="M319" s="348" t="s">
        <v>1352</v>
      </c>
    </row>
    <row r="320" spans="1:13" ht="25.5">
      <c r="A320" s="75" t="e">
        <f>VLOOKUP(B320,#REF!,3,FALSE)</f>
        <v>#REF!</v>
      </c>
      <c r="B320" s="12">
        <v>2763</v>
      </c>
      <c r="C320" s="24" t="s">
        <v>260</v>
      </c>
      <c r="D320" s="21" t="s">
        <v>86</v>
      </c>
      <c r="E320" s="14" t="s">
        <v>669</v>
      </c>
      <c r="F320" s="11" t="s">
        <v>738</v>
      </c>
      <c r="G320" s="143">
        <v>40000</v>
      </c>
      <c r="H320" s="143">
        <v>26280</v>
      </c>
      <c r="I320" s="20">
        <f t="shared" si="24"/>
        <v>65.7</v>
      </c>
      <c r="J320" s="8">
        <f t="shared" si="25"/>
        <v>-13720</v>
      </c>
      <c r="K320" s="8">
        <v>-13720</v>
      </c>
      <c r="L320" s="10" t="s">
        <v>121</v>
      </c>
      <c r="M320" s="13" t="s">
        <v>1354</v>
      </c>
    </row>
    <row r="321" spans="1:13" ht="25.5">
      <c r="A321" s="75" t="e">
        <f>VLOOKUP(B321,#REF!,3,FALSE)</f>
        <v>#REF!</v>
      </c>
      <c r="B321" s="103">
        <v>2763</v>
      </c>
      <c r="C321" s="62" t="s">
        <v>260</v>
      </c>
      <c r="D321" s="84" t="s">
        <v>86</v>
      </c>
      <c r="E321" s="94" t="s">
        <v>669</v>
      </c>
      <c r="F321" s="49" t="s">
        <v>11</v>
      </c>
      <c r="G321" s="26">
        <f>SUM(G314:G320)</f>
        <v>127298.6</v>
      </c>
      <c r="H321" s="26">
        <f>SUM(H314:H320)</f>
        <v>62184.600000000006</v>
      </c>
      <c r="I321" s="26">
        <f t="shared" si="24"/>
        <v>48.849398186625784</v>
      </c>
      <c r="J321" s="26">
        <f t="shared" si="25"/>
        <v>-65114</v>
      </c>
      <c r="K321" s="26">
        <f>SUM(K314:K320)</f>
        <v>-65114</v>
      </c>
      <c r="L321" s="113"/>
      <c r="M321" s="348"/>
    </row>
    <row r="322" spans="1:13" ht="25.5">
      <c r="A322" s="75" t="e">
        <f>VLOOKUP(B322,#REF!,3,FALSE)</f>
        <v>#REF!</v>
      </c>
      <c r="B322" s="12">
        <v>2763</v>
      </c>
      <c r="C322" s="24" t="s">
        <v>260</v>
      </c>
      <c r="D322" s="21" t="s">
        <v>672</v>
      </c>
      <c r="E322" s="334" t="s">
        <v>671</v>
      </c>
      <c r="F322" s="11" t="s">
        <v>7</v>
      </c>
      <c r="G322" s="33">
        <v>143</v>
      </c>
      <c r="H322" s="33">
        <v>0</v>
      </c>
      <c r="I322" s="20">
        <f t="shared" si="24"/>
        <v>0</v>
      </c>
      <c r="J322" s="8">
        <f t="shared" si="25"/>
        <v>-143</v>
      </c>
      <c r="K322" s="8">
        <v>-143</v>
      </c>
      <c r="L322" s="10" t="s">
        <v>121</v>
      </c>
      <c r="M322" s="348" t="s">
        <v>1355</v>
      </c>
    </row>
    <row r="323" spans="1:13" ht="25.5">
      <c r="A323" s="75" t="e">
        <f>VLOOKUP(B323,#REF!,3,FALSE)</f>
        <v>#REF!</v>
      </c>
      <c r="B323" s="12">
        <v>2763</v>
      </c>
      <c r="C323" s="24" t="s">
        <v>260</v>
      </c>
      <c r="D323" s="10" t="s">
        <v>672</v>
      </c>
      <c r="E323" s="334" t="s">
        <v>671</v>
      </c>
      <c r="F323" s="11" t="s">
        <v>288</v>
      </c>
      <c r="G323" s="143">
        <v>122</v>
      </c>
      <c r="H323" s="143">
        <v>13.9</v>
      </c>
      <c r="I323" s="20">
        <f t="shared" si="24"/>
        <v>11.39344262295082</v>
      </c>
      <c r="J323" s="8">
        <f t="shared" si="25"/>
        <v>-108.1</v>
      </c>
      <c r="K323" s="8">
        <v>-108.1</v>
      </c>
      <c r="L323" s="10" t="s">
        <v>121</v>
      </c>
      <c r="M323" s="13" t="s">
        <v>440</v>
      </c>
    </row>
    <row r="324" spans="1:13" ht="38.25">
      <c r="A324" s="75" t="e">
        <f>VLOOKUP(B324,#REF!,3,FALSE)</f>
        <v>#REF!</v>
      </c>
      <c r="B324" s="12">
        <v>2763</v>
      </c>
      <c r="C324" s="24" t="s">
        <v>260</v>
      </c>
      <c r="D324" s="10" t="s">
        <v>672</v>
      </c>
      <c r="E324" s="334" t="s">
        <v>671</v>
      </c>
      <c r="F324" s="11" t="s">
        <v>735</v>
      </c>
      <c r="G324" s="143">
        <v>26765</v>
      </c>
      <c r="H324" s="143">
        <v>16225.6</v>
      </c>
      <c r="I324" s="20">
        <f t="shared" si="24"/>
        <v>60.622454698300018</v>
      </c>
      <c r="J324" s="8">
        <f t="shared" si="25"/>
        <v>-10539.4</v>
      </c>
      <c r="K324" s="8">
        <v>-10539.4</v>
      </c>
      <c r="L324" s="10" t="s">
        <v>121</v>
      </c>
      <c r="M324" s="13" t="s">
        <v>1356</v>
      </c>
    </row>
    <row r="325" spans="1:13" ht="25.5">
      <c r="A325" s="75" t="e">
        <f>VLOOKUP(B325,#REF!,3,FALSE)</f>
        <v>#REF!</v>
      </c>
      <c r="B325" s="12">
        <v>2763</v>
      </c>
      <c r="C325" s="24" t="s">
        <v>260</v>
      </c>
      <c r="D325" s="10" t="s">
        <v>672</v>
      </c>
      <c r="E325" s="334" t="s">
        <v>671</v>
      </c>
      <c r="F325" s="11" t="s">
        <v>720</v>
      </c>
      <c r="G325" s="143">
        <v>686</v>
      </c>
      <c r="H325" s="143">
        <v>78.599999999999994</v>
      </c>
      <c r="I325" s="20">
        <f t="shared" si="24"/>
        <v>11.457725947521865</v>
      </c>
      <c r="J325" s="8">
        <f t="shared" si="25"/>
        <v>-607.4</v>
      </c>
      <c r="K325" s="8">
        <v>-607.4</v>
      </c>
      <c r="L325" s="10" t="s">
        <v>121</v>
      </c>
      <c r="M325" s="13" t="s">
        <v>440</v>
      </c>
    </row>
    <row r="326" spans="1:13" ht="25.5">
      <c r="A326" s="75" t="e">
        <f>VLOOKUP(B326,#REF!,3,FALSE)</f>
        <v>#REF!</v>
      </c>
      <c r="B326" s="103">
        <v>2763</v>
      </c>
      <c r="C326" s="62" t="s">
        <v>260</v>
      </c>
      <c r="D326" s="84" t="s">
        <v>672</v>
      </c>
      <c r="E326" s="94" t="s">
        <v>671</v>
      </c>
      <c r="F326" s="49" t="s">
        <v>11</v>
      </c>
      <c r="G326" s="26">
        <f>SUBTOTAL(9,G322:G325)</f>
        <v>27716</v>
      </c>
      <c r="H326" s="26">
        <f>SUBTOTAL(9,H322:H325)</f>
        <v>16318.1</v>
      </c>
      <c r="I326" s="26">
        <f t="shared" si="24"/>
        <v>58.876100447395011</v>
      </c>
      <c r="J326" s="26">
        <f t="shared" si="25"/>
        <v>-11397.9</v>
      </c>
      <c r="K326" s="26">
        <f>SUBTOTAL(9,K322:K325)</f>
        <v>-11397.9</v>
      </c>
      <c r="L326" s="185"/>
      <c r="M326" s="348"/>
    </row>
    <row r="327" spans="1:13" ht="25.5">
      <c r="A327" s="75" t="e">
        <f>VLOOKUP(B327,#REF!,3,FALSE)</f>
        <v>#REF!</v>
      </c>
      <c r="B327" s="12">
        <v>2763</v>
      </c>
      <c r="C327" s="24" t="s">
        <v>260</v>
      </c>
      <c r="D327" s="10" t="s">
        <v>92</v>
      </c>
      <c r="E327" s="14" t="s">
        <v>673</v>
      </c>
      <c r="F327" s="11" t="s">
        <v>7</v>
      </c>
      <c r="G327" s="143">
        <v>2457.5</v>
      </c>
      <c r="H327" s="143">
        <v>1982.9</v>
      </c>
      <c r="I327" s="20">
        <f t="shared" si="24"/>
        <v>80.687690742624625</v>
      </c>
      <c r="J327" s="8">
        <f t="shared" si="25"/>
        <v>-474.59999999999991</v>
      </c>
      <c r="K327" s="8">
        <v>-215.8</v>
      </c>
      <c r="L327" s="10" t="s">
        <v>26</v>
      </c>
      <c r="M327" s="348" t="s">
        <v>1357</v>
      </c>
    </row>
    <row r="328" spans="1:13" ht="25.5">
      <c r="A328" s="75" t="e">
        <f>VLOOKUP(B328,#REF!,3,FALSE)</f>
        <v>#REF!</v>
      </c>
      <c r="B328" s="12">
        <v>2763</v>
      </c>
      <c r="C328" s="24" t="s">
        <v>260</v>
      </c>
      <c r="D328" s="10" t="s">
        <v>92</v>
      </c>
      <c r="E328" s="14" t="s">
        <v>673</v>
      </c>
      <c r="F328" s="11" t="s">
        <v>7</v>
      </c>
      <c r="G328" s="143"/>
      <c r="H328" s="143"/>
      <c r="I328" s="20"/>
      <c r="J328" s="8"/>
      <c r="K328" s="8">
        <v>-134.29999999999998</v>
      </c>
      <c r="L328" s="10" t="s">
        <v>9</v>
      </c>
      <c r="M328" s="13" t="s">
        <v>1360</v>
      </c>
    </row>
    <row r="329" spans="1:13" ht="38.25">
      <c r="A329" s="75" t="e">
        <f>VLOOKUP(B329,#REF!,3,FALSE)</f>
        <v>#REF!</v>
      </c>
      <c r="B329" s="12">
        <v>2763</v>
      </c>
      <c r="C329" s="24" t="s">
        <v>260</v>
      </c>
      <c r="D329" s="10" t="s">
        <v>92</v>
      </c>
      <c r="E329" s="14" t="s">
        <v>673</v>
      </c>
      <c r="F329" s="11" t="s">
        <v>7</v>
      </c>
      <c r="G329" s="143"/>
      <c r="H329" s="143"/>
      <c r="I329" s="20"/>
      <c r="J329" s="8"/>
      <c r="K329" s="8">
        <v>-41.2</v>
      </c>
      <c r="L329" s="10" t="s">
        <v>291</v>
      </c>
      <c r="M329" s="13" t="s">
        <v>1361</v>
      </c>
    </row>
    <row r="330" spans="1:13" ht="25.5">
      <c r="A330" s="75" t="e">
        <f>VLOOKUP(B330,#REF!,3,FALSE)</f>
        <v>#REF!</v>
      </c>
      <c r="B330" s="12">
        <v>2763</v>
      </c>
      <c r="C330" s="24" t="s">
        <v>260</v>
      </c>
      <c r="D330" s="10" t="s">
        <v>92</v>
      </c>
      <c r="E330" s="14" t="s">
        <v>673</v>
      </c>
      <c r="F330" s="11" t="s">
        <v>7</v>
      </c>
      <c r="G330" s="143"/>
      <c r="H330" s="143"/>
      <c r="I330" s="20"/>
      <c r="J330" s="8"/>
      <c r="K330" s="8">
        <v>-30.8</v>
      </c>
      <c r="L330" s="10" t="s">
        <v>9</v>
      </c>
      <c r="M330" s="13" t="s">
        <v>1358</v>
      </c>
    </row>
    <row r="331" spans="1:13" ht="38.25">
      <c r="A331" s="75" t="e">
        <f>VLOOKUP(B331,#REF!,3,FALSE)</f>
        <v>#REF!</v>
      </c>
      <c r="B331" s="12">
        <v>2763</v>
      </c>
      <c r="C331" s="24" t="s">
        <v>260</v>
      </c>
      <c r="D331" s="10" t="s">
        <v>92</v>
      </c>
      <c r="E331" s="14" t="s">
        <v>673</v>
      </c>
      <c r="F331" s="11" t="s">
        <v>7</v>
      </c>
      <c r="G331" s="143"/>
      <c r="H331" s="143"/>
      <c r="I331" s="20"/>
      <c r="J331" s="8"/>
      <c r="K331" s="8">
        <v>-52.5</v>
      </c>
      <c r="L331" s="10" t="s">
        <v>9</v>
      </c>
      <c r="M331" s="13" t="s">
        <v>1359</v>
      </c>
    </row>
    <row r="332" spans="1:13" ht="25.5">
      <c r="A332" s="75" t="e">
        <f>VLOOKUP(B332,#REF!,3,FALSE)</f>
        <v>#REF!</v>
      </c>
      <c r="B332" s="12">
        <v>2763</v>
      </c>
      <c r="C332" s="24" t="s">
        <v>260</v>
      </c>
      <c r="D332" s="10" t="s">
        <v>92</v>
      </c>
      <c r="E332" s="14" t="s">
        <v>673</v>
      </c>
      <c r="F332" s="11" t="s">
        <v>24</v>
      </c>
      <c r="G332" s="143">
        <v>12</v>
      </c>
      <c r="H332" s="143">
        <v>7.5</v>
      </c>
      <c r="I332" s="20">
        <f t="shared" si="24"/>
        <v>62.5</v>
      </c>
      <c r="J332" s="8">
        <f t="shared" si="25"/>
        <v>-4.5</v>
      </c>
      <c r="K332" s="8">
        <v>-4.5</v>
      </c>
      <c r="L332" s="10" t="s">
        <v>9</v>
      </c>
      <c r="M332" s="348" t="s">
        <v>1070</v>
      </c>
    </row>
    <row r="333" spans="1:13" ht="25.5">
      <c r="A333" s="75" t="e">
        <f>VLOOKUP(B333,#REF!,3,FALSE)</f>
        <v>#REF!</v>
      </c>
      <c r="B333" s="12">
        <v>2763</v>
      </c>
      <c r="C333" s="24" t="s">
        <v>260</v>
      </c>
      <c r="D333" s="10" t="s">
        <v>92</v>
      </c>
      <c r="E333" s="14" t="s">
        <v>673</v>
      </c>
      <c r="F333" s="11" t="s">
        <v>70</v>
      </c>
      <c r="G333" s="143">
        <v>2.5</v>
      </c>
      <c r="H333" s="143">
        <v>0.8</v>
      </c>
      <c r="I333" s="20">
        <f t="shared" si="24"/>
        <v>32</v>
      </c>
      <c r="J333" s="8">
        <f t="shared" si="25"/>
        <v>-1.7</v>
      </c>
      <c r="K333" s="8">
        <v>-1.7</v>
      </c>
      <c r="L333" s="10" t="s">
        <v>26</v>
      </c>
      <c r="M333" s="348" t="s">
        <v>1357</v>
      </c>
    </row>
    <row r="334" spans="1:13" ht="25.5">
      <c r="A334" s="75" t="e">
        <f>VLOOKUP(B334,#REF!,3,FALSE)</f>
        <v>#REF!</v>
      </c>
      <c r="B334" s="12">
        <v>2763</v>
      </c>
      <c r="C334" s="24" t="s">
        <v>260</v>
      </c>
      <c r="D334" s="10" t="s">
        <v>92</v>
      </c>
      <c r="E334" s="14" t="s">
        <v>673</v>
      </c>
      <c r="F334" s="11" t="s">
        <v>25</v>
      </c>
      <c r="G334" s="143">
        <v>64</v>
      </c>
      <c r="H334" s="143">
        <v>42.7</v>
      </c>
      <c r="I334" s="20">
        <f t="shared" si="24"/>
        <v>66.71875</v>
      </c>
      <c r="J334" s="8">
        <f t="shared" si="25"/>
        <v>-21.299999999999997</v>
      </c>
      <c r="K334" s="20">
        <v>-21.299999999999997</v>
      </c>
      <c r="L334" s="10" t="s">
        <v>9</v>
      </c>
      <c r="M334" s="348" t="s">
        <v>1070</v>
      </c>
    </row>
    <row r="335" spans="1:13" ht="25.5">
      <c r="A335" s="75" t="e">
        <f>VLOOKUP(B335,#REF!,3,FALSE)</f>
        <v>#REF!</v>
      </c>
      <c r="B335" s="12">
        <v>2763</v>
      </c>
      <c r="C335" s="24" t="s">
        <v>260</v>
      </c>
      <c r="D335" s="10" t="s">
        <v>92</v>
      </c>
      <c r="E335" s="14" t="s">
        <v>673</v>
      </c>
      <c r="F335" s="11" t="s">
        <v>605</v>
      </c>
      <c r="G335" s="143">
        <v>28.9</v>
      </c>
      <c r="H335" s="143">
        <v>20</v>
      </c>
      <c r="I335" s="20">
        <f>IF(ISBLANK(H335),"",+H335/G335*100)</f>
        <v>69.20415224913495</v>
      </c>
      <c r="J335" s="8">
        <f>+H335-G335</f>
        <v>-8.8999999999999986</v>
      </c>
      <c r="K335" s="20">
        <v>-8.8999999999999986</v>
      </c>
      <c r="L335" s="10" t="s">
        <v>26</v>
      </c>
      <c r="M335" s="348" t="s">
        <v>1357</v>
      </c>
    </row>
    <row r="336" spans="1:13" ht="25.5">
      <c r="A336" s="75" t="e">
        <f>VLOOKUP(B336,#REF!,3,FALSE)</f>
        <v>#REF!</v>
      </c>
      <c r="B336" s="12">
        <v>2763</v>
      </c>
      <c r="C336" s="24" t="s">
        <v>260</v>
      </c>
      <c r="D336" s="10" t="s">
        <v>92</v>
      </c>
      <c r="E336" s="14" t="s">
        <v>673</v>
      </c>
      <c r="F336" s="11" t="s">
        <v>71</v>
      </c>
      <c r="G336" s="143">
        <v>11.6</v>
      </c>
      <c r="H336" s="143">
        <v>4.8</v>
      </c>
      <c r="I336" s="20">
        <f>IF(ISBLANK(H336),"",+H336/G336*100)</f>
        <v>41.379310344827587</v>
      </c>
      <c r="J336" s="8">
        <f>+H336-G336</f>
        <v>-6.8</v>
      </c>
      <c r="K336" s="20">
        <v>-6.8</v>
      </c>
      <c r="L336" s="10" t="s">
        <v>26</v>
      </c>
      <c r="M336" s="348" t="s">
        <v>1357</v>
      </c>
    </row>
    <row r="337" spans="1:13" ht="25.5">
      <c r="A337" s="75" t="e">
        <f>VLOOKUP(B337,#REF!,3,FALSE)</f>
        <v>#REF!</v>
      </c>
      <c r="B337" s="103">
        <v>2763</v>
      </c>
      <c r="C337" s="62" t="s">
        <v>260</v>
      </c>
      <c r="D337" s="84" t="s">
        <v>92</v>
      </c>
      <c r="E337" s="112" t="s">
        <v>673</v>
      </c>
      <c r="F337" s="49" t="s">
        <v>11</v>
      </c>
      <c r="G337" s="26">
        <f>SUM(G327:G336)</f>
        <v>2576.5</v>
      </c>
      <c r="H337" s="26">
        <f>SUM(H327:H336)</f>
        <v>2058.7000000000003</v>
      </c>
      <c r="I337" s="26">
        <f t="shared" si="24"/>
        <v>79.902969144187864</v>
      </c>
      <c r="J337" s="26">
        <f t="shared" si="25"/>
        <v>-517.79999999999973</v>
      </c>
      <c r="K337" s="26">
        <f>SUM(K327:K336)</f>
        <v>-517.79999999999995</v>
      </c>
      <c r="L337" s="185"/>
      <c r="M337" s="348"/>
    </row>
    <row r="338" spans="1:13" ht="25.5">
      <c r="A338" s="75" t="e">
        <f>VLOOKUP(B338,#REF!,3,FALSE)</f>
        <v>#REF!</v>
      </c>
      <c r="B338" s="86">
        <v>2763</v>
      </c>
      <c r="C338" s="87" t="s">
        <v>260</v>
      </c>
      <c r="D338" s="88"/>
      <c r="E338" s="88"/>
      <c r="F338" s="90" t="s">
        <v>12</v>
      </c>
      <c r="G338" s="70">
        <f>+G337+G321+G326</f>
        <v>157591.1</v>
      </c>
      <c r="H338" s="70">
        <f>+H337+H321+H326</f>
        <v>80561.400000000009</v>
      </c>
      <c r="I338" s="70">
        <f t="shared" si="24"/>
        <v>51.120526476431728</v>
      </c>
      <c r="J338" s="70">
        <f t="shared" si="25"/>
        <v>-77029.7</v>
      </c>
      <c r="K338" s="70">
        <f>+K337+K321+K326</f>
        <v>-77029.7</v>
      </c>
      <c r="L338" s="186"/>
      <c r="M338" s="348"/>
    </row>
    <row r="339" spans="1:13">
      <c r="A339" s="75" t="e">
        <f>VLOOKUP(B339,#REF!,3,FALSE)</f>
        <v>#REF!</v>
      </c>
      <c r="B339" s="12">
        <v>32</v>
      </c>
      <c r="C339" s="116" t="s">
        <v>251</v>
      </c>
      <c r="D339" s="10" t="s">
        <v>37</v>
      </c>
      <c r="E339" s="14" t="s">
        <v>1191</v>
      </c>
      <c r="F339" s="11" t="s">
        <v>7</v>
      </c>
      <c r="G339" s="207">
        <v>777945.5</v>
      </c>
      <c r="H339" s="207">
        <v>727282.9</v>
      </c>
      <c r="I339" s="8">
        <f t="shared" si="24"/>
        <v>93.48764148645374</v>
      </c>
      <c r="J339" s="8">
        <f t="shared" si="25"/>
        <v>-50662.599999999977</v>
      </c>
      <c r="K339" s="399">
        <v>-113.8</v>
      </c>
      <c r="L339" s="217" t="s">
        <v>121</v>
      </c>
      <c r="M339" s="348" t="s">
        <v>1193</v>
      </c>
    </row>
    <row r="340" spans="1:13" ht="51">
      <c r="A340" s="75" t="e">
        <f>VLOOKUP(B340,#REF!,3,FALSE)</f>
        <v>#REF!</v>
      </c>
      <c r="B340" s="12">
        <v>32</v>
      </c>
      <c r="C340" s="116" t="s">
        <v>251</v>
      </c>
      <c r="D340" s="10" t="s">
        <v>37</v>
      </c>
      <c r="E340" s="14" t="s">
        <v>1191</v>
      </c>
      <c r="F340" s="11" t="s">
        <v>7</v>
      </c>
      <c r="G340" s="65"/>
      <c r="H340" s="65"/>
      <c r="I340" s="16" t="str">
        <f t="shared" si="24"/>
        <v/>
      </c>
      <c r="J340" s="8"/>
      <c r="K340" s="399">
        <v>-4085.4</v>
      </c>
      <c r="L340" s="460" t="s">
        <v>1309</v>
      </c>
      <c r="M340" s="348" t="s">
        <v>1194</v>
      </c>
    </row>
    <row r="341" spans="1:13" ht="25.5">
      <c r="A341" s="75" t="e">
        <f>VLOOKUP(B341,#REF!,3,FALSE)</f>
        <v>#REF!</v>
      </c>
      <c r="B341" s="12">
        <v>32</v>
      </c>
      <c r="C341" s="116" t="s">
        <v>251</v>
      </c>
      <c r="D341" s="10" t="s">
        <v>37</v>
      </c>
      <c r="E341" s="14" t="s">
        <v>1191</v>
      </c>
      <c r="F341" s="11" t="s">
        <v>7</v>
      </c>
      <c r="G341" s="65"/>
      <c r="H341" s="65"/>
      <c r="I341" s="16"/>
      <c r="J341" s="8"/>
      <c r="K341" s="399">
        <v>-25776.6</v>
      </c>
      <c r="L341" s="460" t="s">
        <v>1313</v>
      </c>
      <c r="M341" s="348" t="s">
        <v>1195</v>
      </c>
    </row>
    <row r="342" spans="1:13" ht="25.5">
      <c r="A342" s="75" t="e">
        <f>VLOOKUP(B342,#REF!,3,FALSE)</f>
        <v>#REF!</v>
      </c>
      <c r="B342" s="12">
        <v>32</v>
      </c>
      <c r="C342" s="116" t="s">
        <v>251</v>
      </c>
      <c r="D342" s="10" t="s">
        <v>37</v>
      </c>
      <c r="E342" s="14" t="s">
        <v>1191</v>
      </c>
      <c r="F342" s="11" t="s">
        <v>7</v>
      </c>
      <c r="G342" s="65"/>
      <c r="H342" s="65"/>
      <c r="I342" s="16"/>
      <c r="J342" s="8"/>
      <c r="K342" s="399">
        <v>-628</v>
      </c>
      <c r="L342" s="217" t="s">
        <v>1304</v>
      </c>
      <c r="M342" s="348" t="s">
        <v>1196</v>
      </c>
    </row>
    <row r="343" spans="1:13" ht="25.5">
      <c r="A343" s="75" t="e">
        <f>VLOOKUP(B343,#REF!,3,FALSE)</f>
        <v>#REF!</v>
      </c>
      <c r="B343" s="12">
        <v>32</v>
      </c>
      <c r="C343" s="116" t="s">
        <v>251</v>
      </c>
      <c r="D343" s="10" t="s">
        <v>37</v>
      </c>
      <c r="E343" s="14" t="s">
        <v>1191</v>
      </c>
      <c r="F343" s="11" t="s">
        <v>7</v>
      </c>
      <c r="G343" s="65"/>
      <c r="H343" s="65"/>
      <c r="I343" s="16"/>
      <c r="J343" s="8"/>
      <c r="K343" s="399">
        <v>-1346</v>
      </c>
      <c r="L343" s="460" t="s">
        <v>1313</v>
      </c>
      <c r="M343" s="348" t="s">
        <v>1197</v>
      </c>
    </row>
    <row r="344" spans="1:13" ht="25.5">
      <c r="A344" s="75" t="e">
        <f>VLOOKUP(B344,#REF!,3,FALSE)</f>
        <v>#REF!</v>
      </c>
      <c r="B344" s="12">
        <v>32</v>
      </c>
      <c r="C344" s="116" t="s">
        <v>251</v>
      </c>
      <c r="D344" s="10" t="s">
        <v>37</v>
      </c>
      <c r="E344" s="14" t="s">
        <v>1191</v>
      </c>
      <c r="F344" s="11" t="s">
        <v>7</v>
      </c>
      <c r="G344" s="65"/>
      <c r="H344" s="65"/>
      <c r="I344" s="16"/>
      <c r="J344" s="8"/>
      <c r="K344" s="399">
        <v>-1304.9000000000001</v>
      </c>
      <c r="L344" s="217" t="s">
        <v>1304</v>
      </c>
      <c r="M344" s="348" t="s">
        <v>1198</v>
      </c>
    </row>
    <row r="345" spans="1:13" ht="25.5">
      <c r="A345" s="75" t="e">
        <f>VLOOKUP(B345,#REF!,3,FALSE)</f>
        <v>#REF!</v>
      </c>
      <c r="B345" s="12">
        <v>32</v>
      </c>
      <c r="C345" s="116" t="s">
        <v>251</v>
      </c>
      <c r="D345" s="10" t="s">
        <v>37</v>
      </c>
      <c r="E345" s="14" t="s">
        <v>1191</v>
      </c>
      <c r="F345" s="11" t="s">
        <v>7</v>
      </c>
      <c r="G345" s="65"/>
      <c r="H345" s="65"/>
      <c r="I345" s="16"/>
      <c r="J345" s="8"/>
      <c r="K345" s="399">
        <v>-1524.2</v>
      </c>
      <c r="L345" s="217" t="s">
        <v>1304</v>
      </c>
      <c r="M345" s="348" t="s">
        <v>1199</v>
      </c>
    </row>
    <row r="346" spans="1:13" ht="25.5">
      <c r="A346" s="75" t="e">
        <f>VLOOKUP(B346,#REF!,3,FALSE)</f>
        <v>#REF!</v>
      </c>
      <c r="B346" s="12">
        <v>32</v>
      </c>
      <c r="C346" s="116" t="s">
        <v>251</v>
      </c>
      <c r="D346" s="10" t="s">
        <v>37</v>
      </c>
      <c r="E346" s="14" t="s">
        <v>1191</v>
      </c>
      <c r="F346" s="11" t="s">
        <v>7</v>
      </c>
      <c r="G346" s="65"/>
      <c r="H346" s="65"/>
      <c r="I346" s="16"/>
      <c r="J346" s="8"/>
      <c r="K346" s="399">
        <v>-3234</v>
      </c>
      <c r="L346" s="217" t="s">
        <v>1304</v>
      </c>
      <c r="M346" s="348" t="s">
        <v>1200</v>
      </c>
    </row>
    <row r="347" spans="1:13" ht="38.25">
      <c r="A347" s="75" t="e">
        <f>VLOOKUP(B347,#REF!,3,FALSE)</f>
        <v>#REF!</v>
      </c>
      <c r="B347" s="12">
        <v>32</v>
      </c>
      <c r="C347" s="116" t="s">
        <v>251</v>
      </c>
      <c r="D347" s="10" t="s">
        <v>37</v>
      </c>
      <c r="E347" s="14" t="s">
        <v>1191</v>
      </c>
      <c r="F347" s="11" t="s">
        <v>7</v>
      </c>
      <c r="G347" s="65"/>
      <c r="H347" s="65"/>
      <c r="I347" s="16"/>
      <c r="J347" s="8"/>
      <c r="K347" s="399">
        <v>-685.6</v>
      </c>
      <c r="L347" s="217" t="s">
        <v>1304</v>
      </c>
      <c r="M347" s="348" t="s">
        <v>1201</v>
      </c>
    </row>
    <row r="348" spans="1:13" ht="51">
      <c r="A348" s="75" t="e">
        <f>VLOOKUP(B348,#REF!,3,FALSE)</f>
        <v>#REF!</v>
      </c>
      <c r="B348" s="12">
        <v>32</v>
      </c>
      <c r="C348" s="116" t="s">
        <v>251</v>
      </c>
      <c r="D348" s="10" t="s">
        <v>37</v>
      </c>
      <c r="E348" s="14" t="s">
        <v>1191</v>
      </c>
      <c r="F348" s="11" t="s">
        <v>7</v>
      </c>
      <c r="G348" s="65"/>
      <c r="H348" s="65"/>
      <c r="I348" s="16"/>
      <c r="J348" s="8"/>
      <c r="K348" s="399">
        <v>-500</v>
      </c>
      <c r="L348" s="217" t="s">
        <v>1304</v>
      </c>
      <c r="M348" s="348" t="s">
        <v>1202</v>
      </c>
    </row>
    <row r="349" spans="1:13">
      <c r="A349" s="75" t="e">
        <f>VLOOKUP(B349,#REF!,3,FALSE)</f>
        <v>#REF!</v>
      </c>
      <c r="B349" s="12">
        <v>32</v>
      </c>
      <c r="C349" s="116" t="s">
        <v>251</v>
      </c>
      <c r="D349" s="10" t="s">
        <v>37</v>
      </c>
      <c r="E349" s="14" t="s">
        <v>1191</v>
      </c>
      <c r="F349" s="11" t="s">
        <v>7</v>
      </c>
      <c r="G349" s="65"/>
      <c r="H349" s="65"/>
      <c r="I349" s="16"/>
      <c r="J349" s="8"/>
      <c r="K349" s="399">
        <v>-749.7</v>
      </c>
      <c r="L349" s="217" t="s">
        <v>8</v>
      </c>
      <c r="M349" s="348" t="s">
        <v>1203</v>
      </c>
    </row>
    <row r="350" spans="1:13">
      <c r="A350" s="75" t="e">
        <f>VLOOKUP(B350,#REF!,3,FALSE)</f>
        <v>#REF!</v>
      </c>
      <c r="B350" s="12">
        <v>32</v>
      </c>
      <c r="C350" s="116" t="s">
        <v>251</v>
      </c>
      <c r="D350" s="10" t="s">
        <v>37</v>
      </c>
      <c r="E350" s="14" t="s">
        <v>1191</v>
      </c>
      <c r="F350" s="11" t="s">
        <v>7</v>
      </c>
      <c r="G350" s="65"/>
      <c r="H350" s="65"/>
      <c r="I350" s="16"/>
      <c r="J350" s="8"/>
      <c r="K350" s="399">
        <v>-167.1</v>
      </c>
      <c r="L350" s="217" t="s">
        <v>26</v>
      </c>
      <c r="M350" s="348" t="s">
        <v>1204</v>
      </c>
    </row>
    <row r="351" spans="1:13">
      <c r="A351" s="75" t="e">
        <f>VLOOKUP(B351,#REF!,3,FALSE)</f>
        <v>#REF!</v>
      </c>
      <c r="B351" s="12">
        <v>32</v>
      </c>
      <c r="C351" s="116" t="s">
        <v>251</v>
      </c>
      <c r="D351" s="10" t="s">
        <v>37</v>
      </c>
      <c r="E351" s="14" t="s">
        <v>1191</v>
      </c>
      <c r="F351" s="11" t="s">
        <v>7</v>
      </c>
      <c r="G351" s="65"/>
      <c r="H351" s="65"/>
      <c r="I351" s="16"/>
      <c r="J351" s="8"/>
      <c r="K351" s="399">
        <v>-20.9</v>
      </c>
      <c r="L351" s="217" t="s">
        <v>49</v>
      </c>
      <c r="M351" s="348" t="s">
        <v>1205</v>
      </c>
    </row>
    <row r="352" spans="1:13">
      <c r="A352" s="75" t="e">
        <f>VLOOKUP(B352,#REF!,3,FALSE)</f>
        <v>#REF!</v>
      </c>
      <c r="B352" s="12">
        <v>32</v>
      </c>
      <c r="C352" s="116" t="s">
        <v>251</v>
      </c>
      <c r="D352" s="10" t="s">
        <v>37</v>
      </c>
      <c r="E352" s="14" t="s">
        <v>1191</v>
      </c>
      <c r="F352" s="11" t="s">
        <v>7</v>
      </c>
      <c r="G352" s="65"/>
      <c r="H352" s="65"/>
      <c r="I352" s="16"/>
      <c r="J352" s="8"/>
      <c r="K352" s="399">
        <v>-653.9</v>
      </c>
      <c r="L352" s="217" t="s">
        <v>121</v>
      </c>
      <c r="M352" s="348" t="s">
        <v>1206</v>
      </c>
    </row>
    <row r="353" spans="1:13">
      <c r="A353" s="75" t="e">
        <f>VLOOKUP(B353,#REF!,3,FALSE)</f>
        <v>#REF!</v>
      </c>
      <c r="B353" s="12">
        <v>32</v>
      </c>
      <c r="C353" s="116" t="s">
        <v>251</v>
      </c>
      <c r="D353" s="10" t="s">
        <v>37</v>
      </c>
      <c r="E353" s="14" t="s">
        <v>1191</v>
      </c>
      <c r="F353" s="11" t="s">
        <v>7</v>
      </c>
      <c r="G353" s="65"/>
      <c r="H353" s="65"/>
      <c r="I353" s="16"/>
      <c r="J353" s="8"/>
      <c r="K353" s="399">
        <v>-6.7</v>
      </c>
      <c r="L353" s="217" t="s">
        <v>8</v>
      </c>
      <c r="M353" s="348" t="s">
        <v>1207</v>
      </c>
    </row>
    <row r="354" spans="1:13">
      <c r="A354" s="75" t="e">
        <f>VLOOKUP(B354,#REF!,3,FALSE)</f>
        <v>#REF!</v>
      </c>
      <c r="B354" s="12">
        <v>32</v>
      </c>
      <c r="C354" s="116" t="s">
        <v>251</v>
      </c>
      <c r="D354" s="10" t="s">
        <v>37</v>
      </c>
      <c r="E354" s="14" t="s">
        <v>1191</v>
      </c>
      <c r="F354" s="11" t="s">
        <v>7</v>
      </c>
      <c r="G354" s="65"/>
      <c r="H354" s="65"/>
      <c r="I354" s="16"/>
      <c r="J354" s="8"/>
      <c r="K354" s="399">
        <v>-16.7</v>
      </c>
      <c r="L354" s="217" t="s">
        <v>26</v>
      </c>
      <c r="M354" s="348" t="s">
        <v>1208</v>
      </c>
    </row>
    <row r="355" spans="1:13">
      <c r="A355" s="75" t="e">
        <f>VLOOKUP(B355,#REF!,3,FALSE)</f>
        <v>#REF!</v>
      </c>
      <c r="B355" s="12">
        <v>32</v>
      </c>
      <c r="C355" s="116" t="s">
        <v>251</v>
      </c>
      <c r="D355" s="10" t="s">
        <v>37</v>
      </c>
      <c r="E355" s="14" t="s">
        <v>1191</v>
      </c>
      <c r="F355" s="11" t="s">
        <v>7</v>
      </c>
      <c r="G355" s="65"/>
      <c r="H355" s="65"/>
      <c r="I355" s="16"/>
      <c r="J355" s="8"/>
      <c r="K355" s="399">
        <v>-2.9</v>
      </c>
      <c r="L355" s="217" t="s">
        <v>17</v>
      </c>
      <c r="M355" s="348" t="s">
        <v>1209</v>
      </c>
    </row>
    <row r="356" spans="1:13">
      <c r="A356" s="75" t="e">
        <f>VLOOKUP(B356,#REF!,3,FALSE)</f>
        <v>#REF!</v>
      </c>
      <c r="B356" s="12">
        <v>32</v>
      </c>
      <c r="C356" s="116" t="s">
        <v>251</v>
      </c>
      <c r="D356" s="10" t="s">
        <v>37</v>
      </c>
      <c r="E356" s="14" t="s">
        <v>1191</v>
      </c>
      <c r="F356" s="11" t="s">
        <v>7</v>
      </c>
      <c r="G356" s="65"/>
      <c r="H356" s="65"/>
      <c r="I356" s="16"/>
      <c r="J356" s="8"/>
      <c r="K356" s="399">
        <v>-4.8999999999999995</v>
      </c>
      <c r="L356" s="217" t="s">
        <v>49</v>
      </c>
      <c r="M356" s="348" t="s">
        <v>1210</v>
      </c>
    </row>
    <row r="357" spans="1:13" ht="25.5">
      <c r="A357" s="75" t="e">
        <f>VLOOKUP(B357,#REF!,3,FALSE)</f>
        <v>#REF!</v>
      </c>
      <c r="B357" s="12">
        <v>32</v>
      </c>
      <c r="C357" s="116" t="s">
        <v>251</v>
      </c>
      <c r="D357" s="10" t="s">
        <v>37</v>
      </c>
      <c r="E357" s="14" t="s">
        <v>1191</v>
      </c>
      <c r="F357" s="11" t="s">
        <v>7</v>
      </c>
      <c r="G357" s="65"/>
      <c r="H357" s="65"/>
      <c r="I357" s="16"/>
      <c r="J357" s="8"/>
      <c r="K357" s="399">
        <v>-581.70000000000005</v>
      </c>
      <c r="L357" s="10" t="s">
        <v>55</v>
      </c>
      <c r="M357" s="348" t="s">
        <v>1211</v>
      </c>
    </row>
    <row r="358" spans="1:13">
      <c r="A358" s="75" t="e">
        <f>VLOOKUP(B358,#REF!,3,FALSE)</f>
        <v>#REF!</v>
      </c>
      <c r="B358" s="12">
        <v>32</v>
      </c>
      <c r="C358" s="116" t="s">
        <v>251</v>
      </c>
      <c r="D358" s="10" t="s">
        <v>37</v>
      </c>
      <c r="E358" s="14" t="s">
        <v>1191</v>
      </c>
      <c r="F358" s="11" t="s">
        <v>7</v>
      </c>
      <c r="G358" s="65"/>
      <c r="H358" s="65"/>
      <c r="I358" s="16"/>
      <c r="J358" s="8"/>
      <c r="K358" s="399">
        <v>-23.6</v>
      </c>
      <c r="L358" s="217" t="s">
        <v>17</v>
      </c>
      <c r="M358" s="348" t="s">
        <v>1212</v>
      </c>
    </row>
    <row r="359" spans="1:13">
      <c r="A359" s="75" t="e">
        <f>VLOOKUP(B359,#REF!,3,FALSE)</f>
        <v>#REF!</v>
      </c>
      <c r="B359" s="12">
        <v>32</v>
      </c>
      <c r="C359" s="116" t="s">
        <v>251</v>
      </c>
      <c r="D359" s="10" t="s">
        <v>37</v>
      </c>
      <c r="E359" s="14" t="s">
        <v>1191</v>
      </c>
      <c r="F359" s="11" t="s">
        <v>7</v>
      </c>
      <c r="G359" s="65"/>
      <c r="H359" s="65"/>
      <c r="I359" s="16"/>
      <c r="J359" s="8"/>
      <c r="K359" s="399">
        <v>-23.3</v>
      </c>
      <c r="L359" s="217" t="s">
        <v>49</v>
      </c>
      <c r="M359" s="348" t="s">
        <v>1213</v>
      </c>
    </row>
    <row r="360" spans="1:13">
      <c r="A360" s="75" t="e">
        <f>VLOOKUP(B360,#REF!,3,FALSE)</f>
        <v>#REF!</v>
      </c>
      <c r="B360" s="12">
        <v>32</v>
      </c>
      <c r="C360" s="116" t="s">
        <v>251</v>
      </c>
      <c r="D360" s="10" t="s">
        <v>37</v>
      </c>
      <c r="E360" s="14" t="s">
        <v>1191</v>
      </c>
      <c r="F360" s="11" t="s">
        <v>7</v>
      </c>
      <c r="G360" s="65"/>
      <c r="H360" s="65"/>
      <c r="I360" s="16"/>
      <c r="J360" s="8"/>
      <c r="K360" s="399">
        <v>-20.5</v>
      </c>
      <c r="L360" s="10" t="s">
        <v>154</v>
      </c>
      <c r="M360" s="348" t="s">
        <v>1214</v>
      </c>
    </row>
    <row r="361" spans="1:13" ht="25.5">
      <c r="A361" s="75" t="e">
        <f>VLOOKUP(B361,#REF!,3,FALSE)</f>
        <v>#REF!</v>
      </c>
      <c r="B361" s="12">
        <v>32</v>
      </c>
      <c r="C361" s="116" t="s">
        <v>251</v>
      </c>
      <c r="D361" s="10" t="s">
        <v>37</v>
      </c>
      <c r="E361" s="14" t="s">
        <v>1191</v>
      </c>
      <c r="F361" s="11" t="s">
        <v>7</v>
      </c>
      <c r="G361" s="65"/>
      <c r="H361" s="65"/>
      <c r="I361" s="16"/>
      <c r="J361" s="8"/>
      <c r="K361" s="399">
        <v>-26.3</v>
      </c>
      <c r="L361" s="217" t="s">
        <v>8</v>
      </c>
      <c r="M361" s="348" t="s">
        <v>1215</v>
      </c>
    </row>
    <row r="362" spans="1:13" ht="25.5">
      <c r="A362" s="75" t="e">
        <f>VLOOKUP(B362,#REF!,3,FALSE)</f>
        <v>#REF!</v>
      </c>
      <c r="B362" s="12">
        <v>32</v>
      </c>
      <c r="C362" s="116" t="s">
        <v>251</v>
      </c>
      <c r="D362" s="10" t="s">
        <v>37</v>
      </c>
      <c r="E362" s="14" t="s">
        <v>1191</v>
      </c>
      <c r="F362" s="11" t="s">
        <v>7</v>
      </c>
      <c r="G362" s="65"/>
      <c r="H362" s="65"/>
      <c r="I362" s="16"/>
      <c r="J362" s="8"/>
      <c r="K362" s="399">
        <v>-34.5</v>
      </c>
      <c r="L362" s="217" t="s">
        <v>26</v>
      </c>
      <c r="M362" s="348" t="s">
        <v>1216</v>
      </c>
    </row>
    <row r="363" spans="1:13">
      <c r="A363" s="75" t="e">
        <f>VLOOKUP(B363,#REF!,3,FALSE)</f>
        <v>#REF!</v>
      </c>
      <c r="B363" s="12">
        <v>32</v>
      </c>
      <c r="C363" s="116" t="s">
        <v>251</v>
      </c>
      <c r="D363" s="10" t="s">
        <v>37</v>
      </c>
      <c r="E363" s="14" t="s">
        <v>1191</v>
      </c>
      <c r="F363" s="11" t="s">
        <v>7</v>
      </c>
      <c r="G363" s="65"/>
      <c r="H363" s="65"/>
      <c r="I363" s="16"/>
      <c r="J363" s="8"/>
      <c r="K363" s="399">
        <v>-2.4</v>
      </c>
      <c r="L363" s="217" t="s">
        <v>8</v>
      </c>
      <c r="M363" s="348" t="s">
        <v>1217</v>
      </c>
    </row>
    <row r="364" spans="1:13" ht="25.5">
      <c r="A364" s="75" t="e">
        <f>VLOOKUP(B364,#REF!,3,FALSE)</f>
        <v>#REF!</v>
      </c>
      <c r="B364" s="12">
        <v>32</v>
      </c>
      <c r="C364" s="116" t="s">
        <v>251</v>
      </c>
      <c r="D364" s="10" t="s">
        <v>37</v>
      </c>
      <c r="E364" s="14" t="s">
        <v>1191</v>
      </c>
      <c r="F364" s="11" t="s">
        <v>7</v>
      </c>
      <c r="G364" s="65"/>
      <c r="H364" s="65"/>
      <c r="I364" s="16"/>
      <c r="J364" s="8"/>
      <c r="K364" s="399">
        <v>-362.6</v>
      </c>
      <c r="L364" s="217" t="s">
        <v>26</v>
      </c>
      <c r="M364" s="348" t="s">
        <v>1218</v>
      </c>
    </row>
    <row r="365" spans="1:13">
      <c r="A365" s="75" t="e">
        <f>VLOOKUP(B365,#REF!,3,FALSE)</f>
        <v>#REF!</v>
      </c>
      <c r="B365" s="12">
        <v>32</v>
      </c>
      <c r="C365" s="116" t="s">
        <v>251</v>
      </c>
      <c r="D365" s="10" t="s">
        <v>37</v>
      </c>
      <c r="E365" s="14" t="s">
        <v>1191</v>
      </c>
      <c r="F365" s="11" t="s">
        <v>7</v>
      </c>
      <c r="G365" s="65"/>
      <c r="H365" s="65"/>
      <c r="I365" s="16" t="str">
        <f t="shared" si="24"/>
        <v/>
      </c>
      <c r="J365" s="8"/>
      <c r="K365" s="399">
        <v>-85.1</v>
      </c>
      <c r="L365" s="217" t="s">
        <v>49</v>
      </c>
      <c r="M365" s="348" t="s">
        <v>1219</v>
      </c>
    </row>
    <row r="366" spans="1:13" ht="25.5">
      <c r="A366" s="75" t="e">
        <f>VLOOKUP(B366,#REF!,3,FALSE)</f>
        <v>#REF!</v>
      </c>
      <c r="B366" s="12">
        <v>32</v>
      </c>
      <c r="C366" s="116" t="s">
        <v>251</v>
      </c>
      <c r="D366" s="10" t="s">
        <v>37</v>
      </c>
      <c r="E366" s="14" t="s">
        <v>1191</v>
      </c>
      <c r="F366" s="11" t="s">
        <v>7</v>
      </c>
      <c r="G366" s="65"/>
      <c r="H366" s="65"/>
      <c r="I366" s="16" t="str">
        <f t="shared" ref="I366:I429" si="26">IF(ISBLANK(H366),"",+H366/G366*100)</f>
        <v/>
      </c>
      <c r="J366" s="8"/>
      <c r="K366" s="399">
        <v>-72</v>
      </c>
      <c r="L366" s="217" t="s">
        <v>8</v>
      </c>
      <c r="M366" s="348" t="s">
        <v>1220</v>
      </c>
    </row>
    <row r="367" spans="1:13" ht="25.5">
      <c r="A367" s="75" t="e">
        <f>VLOOKUP(B367,#REF!,3,FALSE)</f>
        <v>#REF!</v>
      </c>
      <c r="B367" s="12">
        <v>32</v>
      </c>
      <c r="C367" s="116" t="s">
        <v>251</v>
      </c>
      <c r="D367" s="10" t="s">
        <v>37</v>
      </c>
      <c r="E367" s="14" t="s">
        <v>1191</v>
      </c>
      <c r="F367" s="11" t="s">
        <v>7</v>
      </c>
      <c r="G367" s="65"/>
      <c r="H367" s="65"/>
      <c r="I367" s="16" t="str">
        <f t="shared" si="26"/>
        <v/>
      </c>
      <c r="J367" s="8"/>
      <c r="K367" s="399">
        <v>-1057.8</v>
      </c>
      <c r="L367" s="217" t="s">
        <v>26</v>
      </c>
      <c r="M367" s="348" t="s">
        <v>1221</v>
      </c>
    </row>
    <row r="368" spans="1:13">
      <c r="A368" s="75" t="e">
        <f>VLOOKUP(B368,#REF!,3,FALSE)</f>
        <v>#REF!</v>
      </c>
      <c r="B368" s="12">
        <v>32</v>
      </c>
      <c r="C368" s="116" t="s">
        <v>251</v>
      </c>
      <c r="D368" s="10" t="s">
        <v>37</v>
      </c>
      <c r="E368" s="14" t="s">
        <v>1191</v>
      </c>
      <c r="F368" s="11" t="s">
        <v>7</v>
      </c>
      <c r="G368" s="65"/>
      <c r="H368" s="65"/>
      <c r="I368" s="16" t="str">
        <f t="shared" si="26"/>
        <v/>
      </c>
      <c r="J368" s="8"/>
      <c r="K368" s="399">
        <v>-10.5</v>
      </c>
      <c r="L368" s="217" t="s">
        <v>17</v>
      </c>
      <c r="M368" s="348" t="s">
        <v>1222</v>
      </c>
    </row>
    <row r="369" spans="1:13">
      <c r="A369" s="75" t="e">
        <f>VLOOKUP(B369,#REF!,3,FALSE)</f>
        <v>#REF!</v>
      </c>
      <c r="B369" s="12">
        <v>32</v>
      </c>
      <c r="C369" s="116" t="s">
        <v>251</v>
      </c>
      <c r="D369" s="10" t="s">
        <v>37</v>
      </c>
      <c r="E369" s="14" t="s">
        <v>1191</v>
      </c>
      <c r="F369" s="11" t="s">
        <v>7</v>
      </c>
      <c r="G369" s="65"/>
      <c r="H369" s="65"/>
      <c r="I369" s="16" t="str">
        <f t="shared" si="26"/>
        <v/>
      </c>
      <c r="J369" s="8"/>
      <c r="K369" s="399">
        <v>-212.50000000000003</v>
      </c>
      <c r="L369" s="217" t="s">
        <v>49</v>
      </c>
      <c r="M369" s="348" t="s">
        <v>1223</v>
      </c>
    </row>
    <row r="370" spans="1:13">
      <c r="A370" s="75" t="e">
        <f>VLOOKUP(B370,#REF!,3,FALSE)</f>
        <v>#REF!</v>
      </c>
      <c r="B370" s="12">
        <v>32</v>
      </c>
      <c r="C370" s="116" t="s">
        <v>251</v>
      </c>
      <c r="D370" s="10" t="s">
        <v>37</v>
      </c>
      <c r="E370" s="14" t="s">
        <v>1191</v>
      </c>
      <c r="F370" s="11" t="s">
        <v>7</v>
      </c>
      <c r="G370" s="65"/>
      <c r="H370" s="65"/>
      <c r="I370" s="16" t="str">
        <f t="shared" si="26"/>
        <v/>
      </c>
      <c r="J370" s="8"/>
      <c r="K370" s="400">
        <v>-304.3</v>
      </c>
      <c r="L370" s="218" t="s">
        <v>9</v>
      </c>
      <c r="M370" s="348" t="s">
        <v>1224</v>
      </c>
    </row>
    <row r="371" spans="1:13" ht="25.5">
      <c r="A371" s="75" t="e">
        <f>VLOOKUP(B371,#REF!,3,FALSE)</f>
        <v>#REF!</v>
      </c>
      <c r="B371" s="12">
        <v>32</v>
      </c>
      <c r="C371" s="116" t="s">
        <v>251</v>
      </c>
      <c r="D371" s="10" t="s">
        <v>37</v>
      </c>
      <c r="E371" s="14" t="s">
        <v>1191</v>
      </c>
      <c r="F371" s="11" t="s">
        <v>7</v>
      </c>
      <c r="G371" s="65"/>
      <c r="H371" s="65"/>
      <c r="I371" s="16" t="str">
        <f t="shared" si="26"/>
        <v/>
      </c>
      <c r="J371" s="8"/>
      <c r="K371" s="399">
        <v>-369.5</v>
      </c>
      <c r="L371" s="217" t="s">
        <v>121</v>
      </c>
      <c r="M371" s="348" t="s">
        <v>1225</v>
      </c>
    </row>
    <row r="372" spans="1:13" ht="25.5">
      <c r="A372" s="75" t="e">
        <f>VLOOKUP(B372,#REF!,3,FALSE)</f>
        <v>#REF!</v>
      </c>
      <c r="B372" s="12">
        <v>32</v>
      </c>
      <c r="C372" s="116" t="s">
        <v>251</v>
      </c>
      <c r="D372" s="10" t="s">
        <v>37</v>
      </c>
      <c r="E372" s="14" t="s">
        <v>1191</v>
      </c>
      <c r="F372" s="11" t="s">
        <v>7</v>
      </c>
      <c r="G372" s="65"/>
      <c r="H372" s="65"/>
      <c r="I372" s="16" t="str">
        <f t="shared" si="26"/>
        <v/>
      </c>
      <c r="J372" s="8"/>
      <c r="K372" s="399">
        <v>-313.2</v>
      </c>
      <c r="L372" s="217" t="s">
        <v>120</v>
      </c>
      <c r="M372" s="348" t="s">
        <v>1226</v>
      </c>
    </row>
    <row r="373" spans="1:13">
      <c r="A373" s="75" t="e">
        <f>VLOOKUP(B373,#REF!,3,FALSE)</f>
        <v>#REF!</v>
      </c>
      <c r="B373" s="12">
        <v>32</v>
      </c>
      <c r="C373" s="116" t="s">
        <v>251</v>
      </c>
      <c r="D373" s="10" t="s">
        <v>37</v>
      </c>
      <c r="E373" s="14" t="s">
        <v>1191</v>
      </c>
      <c r="F373" s="11" t="s">
        <v>7</v>
      </c>
      <c r="G373" s="65"/>
      <c r="H373" s="65"/>
      <c r="I373" s="16" t="str">
        <f t="shared" si="26"/>
        <v/>
      </c>
      <c r="J373" s="8"/>
      <c r="K373" s="399">
        <v>-29.1</v>
      </c>
      <c r="L373" s="217" t="s">
        <v>8</v>
      </c>
      <c r="M373" s="348" t="s">
        <v>1227</v>
      </c>
    </row>
    <row r="374" spans="1:13" ht="25.5">
      <c r="A374" s="75" t="e">
        <f>VLOOKUP(B374,#REF!,3,FALSE)</f>
        <v>#REF!</v>
      </c>
      <c r="B374" s="12">
        <v>32</v>
      </c>
      <c r="C374" s="116" t="s">
        <v>251</v>
      </c>
      <c r="D374" s="10" t="s">
        <v>37</v>
      </c>
      <c r="E374" s="14" t="s">
        <v>1191</v>
      </c>
      <c r="F374" s="11" t="s">
        <v>7</v>
      </c>
      <c r="G374" s="65"/>
      <c r="H374" s="65"/>
      <c r="I374" s="16" t="str">
        <f t="shared" si="26"/>
        <v/>
      </c>
      <c r="J374" s="8"/>
      <c r="K374" s="399">
        <v>-110</v>
      </c>
      <c r="L374" s="217" t="s">
        <v>8</v>
      </c>
      <c r="M374" s="348" t="s">
        <v>1228</v>
      </c>
    </row>
    <row r="375" spans="1:13" ht="25.5">
      <c r="A375" s="75" t="e">
        <f>VLOOKUP(B375,#REF!,3,FALSE)</f>
        <v>#REF!</v>
      </c>
      <c r="B375" s="12">
        <v>32</v>
      </c>
      <c r="C375" s="116" t="s">
        <v>251</v>
      </c>
      <c r="D375" s="10" t="s">
        <v>37</v>
      </c>
      <c r="E375" s="14" t="s">
        <v>1191</v>
      </c>
      <c r="F375" s="11" t="s">
        <v>7</v>
      </c>
      <c r="G375" s="65"/>
      <c r="H375" s="65"/>
      <c r="I375" s="16" t="str">
        <f t="shared" si="26"/>
        <v/>
      </c>
      <c r="J375" s="8"/>
      <c r="K375" s="399">
        <v>-31.3</v>
      </c>
      <c r="L375" s="217" t="s">
        <v>8</v>
      </c>
      <c r="M375" s="348" t="s">
        <v>1229</v>
      </c>
    </row>
    <row r="376" spans="1:13" ht="76.5">
      <c r="A376" s="75" t="e">
        <f>VLOOKUP(B376,#REF!,3,FALSE)</f>
        <v>#REF!</v>
      </c>
      <c r="B376" s="12">
        <v>32</v>
      </c>
      <c r="C376" s="116" t="s">
        <v>251</v>
      </c>
      <c r="D376" s="10" t="s">
        <v>37</v>
      </c>
      <c r="E376" s="14" t="s">
        <v>1191</v>
      </c>
      <c r="F376" s="11" t="s">
        <v>7</v>
      </c>
      <c r="G376" s="65"/>
      <c r="H376" s="65"/>
      <c r="I376" s="16" t="str">
        <f t="shared" si="26"/>
        <v/>
      </c>
      <c r="J376" s="8"/>
      <c r="K376" s="399">
        <v>-56.4</v>
      </c>
      <c r="L376" s="217" t="s">
        <v>8</v>
      </c>
      <c r="M376" s="348" t="s">
        <v>1230</v>
      </c>
    </row>
    <row r="377" spans="1:13" ht="38.25">
      <c r="A377" s="75" t="e">
        <f>VLOOKUP(B377,#REF!,3,FALSE)</f>
        <v>#REF!</v>
      </c>
      <c r="B377" s="12">
        <v>32</v>
      </c>
      <c r="C377" s="116" t="s">
        <v>251</v>
      </c>
      <c r="D377" s="10" t="s">
        <v>37</v>
      </c>
      <c r="E377" s="14" t="s">
        <v>1191</v>
      </c>
      <c r="F377" s="11" t="s">
        <v>7</v>
      </c>
      <c r="G377" s="65"/>
      <c r="H377" s="65"/>
      <c r="I377" s="16" t="str">
        <f t="shared" si="26"/>
        <v/>
      </c>
      <c r="J377" s="8"/>
      <c r="K377" s="399">
        <v>-113</v>
      </c>
      <c r="L377" s="10" t="s">
        <v>8</v>
      </c>
      <c r="M377" s="348" t="s">
        <v>1231</v>
      </c>
    </row>
    <row r="378" spans="1:13" ht="25.5">
      <c r="A378" s="75" t="e">
        <f>VLOOKUP(B378,#REF!,3,FALSE)</f>
        <v>#REF!</v>
      </c>
      <c r="B378" s="12">
        <v>32</v>
      </c>
      <c r="C378" s="116" t="s">
        <v>251</v>
      </c>
      <c r="D378" s="10" t="s">
        <v>37</v>
      </c>
      <c r="E378" s="14" t="s">
        <v>1191</v>
      </c>
      <c r="F378" s="11" t="s">
        <v>7</v>
      </c>
      <c r="G378" s="8"/>
      <c r="H378" s="8"/>
      <c r="I378" s="8" t="str">
        <f t="shared" si="26"/>
        <v/>
      </c>
      <c r="J378" s="8"/>
      <c r="K378" s="399">
        <v>-197.3</v>
      </c>
      <c r="L378" s="219" t="s">
        <v>8</v>
      </c>
      <c r="M378" s="348" t="s">
        <v>1232</v>
      </c>
    </row>
    <row r="379" spans="1:13" ht="51">
      <c r="A379" s="75" t="e">
        <f>VLOOKUP(B379,#REF!,3,FALSE)</f>
        <v>#REF!</v>
      </c>
      <c r="B379" s="12">
        <v>32</v>
      </c>
      <c r="C379" s="116" t="s">
        <v>251</v>
      </c>
      <c r="D379" s="10" t="s">
        <v>37</v>
      </c>
      <c r="E379" s="14" t="s">
        <v>1191</v>
      </c>
      <c r="F379" s="11" t="s">
        <v>7</v>
      </c>
      <c r="G379" s="8"/>
      <c r="H379" s="8"/>
      <c r="I379" s="8" t="str">
        <f t="shared" si="26"/>
        <v/>
      </c>
      <c r="J379" s="8"/>
      <c r="K379" s="399">
        <v>-427.3</v>
      </c>
      <c r="L379" s="182" t="s">
        <v>8</v>
      </c>
      <c r="M379" s="348" t="s">
        <v>1233</v>
      </c>
    </row>
    <row r="380" spans="1:13">
      <c r="A380" s="75" t="e">
        <f>VLOOKUP(B380,#REF!,3,FALSE)</f>
        <v>#REF!</v>
      </c>
      <c r="B380" s="12">
        <v>32</v>
      </c>
      <c r="C380" s="116" t="s">
        <v>251</v>
      </c>
      <c r="D380" s="10" t="s">
        <v>37</v>
      </c>
      <c r="E380" s="14" t="s">
        <v>1191</v>
      </c>
      <c r="F380" s="11" t="s">
        <v>7</v>
      </c>
      <c r="G380" s="8"/>
      <c r="H380" s="8"/>
      <c r="I380" s="8" t="str">
        <f t="shared" si="26"/>
        <v/>
      </c>
      <c r="J380" s="8"/>
      <c r="K380" s="399">
        <v>-17.100000000000001</v>
      </c>
      <c r="L380" s="182" t="s">
        <v>8</v>
      </c>
      <c r="M380" s="348" t="s">
        <v>1234</v>
      </c>
    </row>
    <row r="381" spans="1:13">
      <c r="A381" s="75" t="e">
        <f>VLOOKUP(B381,#REF!,3,FALSE)</f>
        <v>#REF!</v>
      </c>
      <c r="B381" s="12">
        <v>32</v>
      </c>
      <c r="C381" s="116" t="s">
        <v>251</v>
      </c>
      <c r="D381" s="10" t="s">
        <v>37</v>
      </c>
      <c r="E381" s="14" t="s">
        <v>1191</v>
      </c>
      <c r="F381" s="11" t="s">
        <v>7</v>
      </c>
      <c r="G381" s="8"/>
      <c r="H381" s="8"/>
      <c r="I381" s="8" t="str">
        <f t="shared" si="26"/>
        <v/>
      </c>
      <c r="J381" s="8"/>
      <c r="K381" s="399">
        <v>-3136.9</v>
      </c>
      <c r="L381" s="217" t="s">
        <v>26</v>
      </c>
      <c r="M381" s="348" t="s">
        <v>1235</v>
      </c>
    </row>
    <row r="382" spans="1:13" ht="25.5">
      <c r="A382" s="75" t="e">
        <f>VLOOKUP(B382,#REF!,3,FALSE)</f>
        <v>#REF!</v>
      </c>
      <c r="B382" s="12">
        <v>32</v>
      </c>
      <c r="C382" s="116" t="s">
        <v>251</v>
      </c>
      <c r="D382" s="10" t="s">
        <v>37</v>
      </c>
      <c r="E382" s="14" t="s">
        <v>1191</v>
      </c>
      <c r="F382" s="11" t="s">
        <v>7</v>
      </c>
      <c r="G382" s="8"/>
      <c r="H382" s="8"/>
      <c r="I382" s="8" t="str">
        <f t="shared" si="26"/>
        <v/>
      </c>
      <c r="J382" s="8"/>
      <c r="K382" s="399">
        <v>-558.20000000000005</v>
      </c>
      <c r="L382" s="10" t="s">
        <v>55</v>
      </c>
      <c r="M382" s="348" t="s">
        <v>1236</v>
      </c>
    </row>
    <row r="383" spans="1:13" ht="25.5">
      <c r="A383" s="75" t="e">
        <f>VLOOKUP(B383,#REF!,3,FALSE)</f>
        <v>#REF!</v>
      </c>
      <c r="B383" s="12">
        <v>32</v>
      </c>
      <c r="C383" s="116" t="s">
        <v>251</v>
      </c>
      <c r="D383" s="10" t="s">
        <v>37</v>
      </c>
      <c r="E383" s="14" t="s">
        <v>1191</v>
      </c>
      <c r="F383" s="11" t="s">
        <v>7</v>
      </c>
      <c r="G383" s="8"/>
      <c r="H383" s="8"/>
      <c r="I383" s="8" t="str">
        <f t="shared" si="26"/>
        <v/>
      </c>
      <c r="J383" s="8"/>
      <c r="K383" s="399">
        <v>-11.2</v>
      </c>
      <c r="L383" s="10" t="s">
        <v>291</v>
      </c>
      <c r="M383" s="348" t="s">
        <v>1237</v>
      </c>
    </row>
    <row r="384" spans="1:13">
      <c r="A384" s="75" t="e">
        <f>VLOOKUP(B384,#REF!,3,FALSE)</f>
        <v>#REF!</v>
      </c>
      <c r="B384" s="12">
        <v>32</v>
      </c>
      <c r="C384" s="116" t="s">
        <v>251</v>
      </c>
      <c r="D384" s="10" t="s">
        <v>37</v>
      </c>
      <c r="E384" s="14" t="s">
        <v>1191</v>
      </c>
      <c r="F384" s="11" t="s">
        <v>7</v>
      </c>
      <c r="G384" s="8"/>
      <c r="H384" s="8"/>
      <c r="I384" s="8" t="str">
        <f t="shared" si="26"/>
        <v/>
      </c>
      <c r="J384" s="8"/>
      <c r="K384" s="399">
        <v>-786.29999999999984</v>
      </c>
      <c r="L384" s="10" t="s">
        <v>17</v>
      </c>
      <c r="M384" s="348" t="s">
        <v>1238</v>
      </c>
    </row>
    <row r="385" spans="1:13">
      <c r="A385" s="75" t="e">
        <f>VLOOKUP(B385,#REF!,3,FALSE)</f>
        <v>#REF!</v>
      </c>
      <c r="B385" s="12">
        <v>32</v>
      </c>
      <c r="C385" s="116" t="s">
        <v>251</v>
      </c>
      <c r="D385" s="10" t="s">
        <v>37</v>
      </c>
      <c r="E385" s="14" t="s">
        <v>1191</v>
      </c>
      <c r="F385" s="11" t="s">
        <v>7</v>
      </c>
      <c r="G385" s="8"/>
      <c r="H385" s="8"/>
      <c r="I385" s="8" t="str">
        <f t="shared" si="26"/>
        <v/>
      </c>
      <c r="J385" s="8"/>
      <c r="K385" s="399">
        <v>-70</v>
      </c>
      <c r="L385" s="10" t="s">
        <v>49</v>
      </c>
      <c r="M385" s="348" t="s">
        <v>1239</v>
      </c>
    </row>
    <row r="386" spans="1:13">
      <c r="A386" s="75" t="e">
        <f>VLOOKUP(B386,#REF!,3,FALSE)</f>
        <v>#REF!</v>
      </c>
      <c r="B386" s="12">
        <v>32</v>
      </c>
      <c r="C386" s="116" t="s">
        <v>251</v>
      </c>
      <c r="D386" s="10" t="s">
        <v>37</v>
      </c>
      <c r="E386" s="14" t="s">
        <v>1191</v>
      </c>
      <c r="F386" s="11" t="s">
        <v>7</v>
      </c>
      <c r="G386" s="65"/>
      <c r="H386" s="65"/>
      <c r="I386" s="16" t="str">
        <f t="shared" si="26"/>
        <v/>
      </c>
      <c r="J386" s="8"/>
      <c r="K386" s="399">
        <v>-622.40000000000009</v>
      </c>
      <c r="L386" s="182" t="s">
        <v>9</v>
      </c>
      <c r="M386" s="348" t="s">
        <v>1240</v>
      </c>
    </row>
    <row r="387" spans="1:13">
      <c r="A387" s="75" t="e">
        <f>VLOOKUP(B387,#REF!,3,FALSE)</f>
        <v>#REF!</v>
      </c>
      <c r="B387" s="12">
        <v>32</v>
      </c>
      <c r="C387" s="116" t="s">
        <v>251</v>
      </c>
      <c r="D387" s="10" t="s">
        <v>37</v>
      </c>
      <c r="E387" s="14" t="s">
        <v>1191</v>
      </c>
      <c r="F387" s="11" t="s">
        <v>7</v>
      </c>
      <c r="G387" s="65"/>
      <c r="H387" s="65"/>
      <c r="I387" s="16" t="str">
        <f t="shared" si="26"/>
        <v/>
      </c>
      <c r="J387" s="8"/>
      <c r="K387" s="399">
        <v>-44</v>
      </c>
      <c r="L387" s="182" t="s">
        <v>120</v>
      </c>
      <c r="M387" s="348" t="s">
        <v>1241</v>
      </c>
    </row>
    <row r="388" spans="1:13" ht="38.25">
      <c r="A388" s="75" t="e">
        <f>VLOOKUP(B388,#REF!,3,FALSE)</f>
        <v>#REF!</v>
      </c>
      <c r="B388" s="12">
        <v>32</v>
      </c>
      <c r="C388" s="116" t="s">
        <v>251</v>
      </c>
      <c r="D388" s="10" t="s">
        <v>37</v>
      </c>
      <c r="E388" s="14" t="s">
        <v>1191</v>
      </c>
      <c r="F388" s="11" t="s">
        <v>7</v>
      </c>
      <c r="G388" s="65"/>
      <c r="H388" s="65"/>
      <c r="I388" s="16" t="str">
        <f t="shared" si="26"/>
        <v/>
      </c>
      <c r="J388" s="8"/>
      <c r="K388" s="399">
        <v>-61.3</v>
      </c>
      <c r="L388" s="182" t="s">
        <v>8</v>
      </c>
      <c r="M388" s="348" t="s">
        <v>1242</v>
      </c>
    </row>
    <row r="389" spans="1:13" ht="25.5">
      <c r="A389" s="75" t="e">
        <f>VLOOKUP(B389,#REF!,3,FALSE)</f>
        <v>#REF!</v>
      </c>
      <c r="B389" s="12">
        <v>32</v>
      </c>
      <c r="C389" s="116" t="s">
        <v>251</v>
      </c>
      <c r="D389" s="10" t="s">
        <v>37</v>
      </c>
      <c r="E389" s="14" t="s">
        <v>1191</v>
      </c>
      <c r="F389" s="11" t="s">
        <v>7</v>
      </c>
      <c r="G389" s="65"/>
      <c r="H389" s="65"/>
      <c r="I389" s="16" t="str">
        <f t="shared" si="26"/>
        <v/>
      </c>
      <c r="J389" s="8"/>
      <c r="K389" s="399">
        <v>-69.7</v>
      </c>
      <c r="L389" s="182" t="s">
        <v>8</v>
      </c>
      <c r="M389" s="348" t="s">
        <v>1243</v>
      </c>
    </row>
    <row r="390" spans="1:13" ht="25.5">
      <c r="A390" s="75" t="e">
        <f>VLOOKUP(B390,#REF!,3,FALSE)</f>
        <v>#REF!</v>
      </c>
      <c r="B390" s="12">
        <v>32</v>
      </c>
      <c r="C390" s="116" t="s">
        <v>251</v>
      </c>
      <c r="D390" s="10" t="s">
        <v>37</v>
      </c>
      <c r="E390" s="14" t="s">
        <v>1191</v>
      </c>
      <c r="F390" s="11" t="s">
        <v>91</v>
      </c>
      <c r="G390" s="17">
        <v>1500</v>
      </c>
      <c r="H390" s="17">
        <v>0</v>
      </c>
      <c r="I390" s="17">
        <f t="shared" si="26"/>
        <v>0</v>
      </c>
      <c r="J390" s="8">
        <f t="shared" ref="J390:J443" si="27">+H390-G390</f>
        <v>-1500</v>
      </c>
      <c r="K390" s="399">
        <v>-1500</v>
      </c>
      <c r="L390" s="396" t="s">
        <v>8</v>
      </c>
      <c r="M390" s="348" t="s">
        <v>1252</v>
      </c>
    </row>
    <row r="391" spans="1:13" ht="25.5">
      <c r="A391" s="75" t="e">
        <f>VLOOKUP(B391,#REF!,3,FALSE)</f>
        <v>#REF!</v>
      </c>
      <c r="B391" s="12">
        <v>32</v>
      </c>
      <c r="C391" s="116" t="s">
        <v>251</v>
      </c>
      <c r="D391" s="10" t="s">
        <v>37</v>
      </c>
      <c r="E391" s="14" t="s">
        <v>1191</v>
      </c>
      <c r="F391" s="10" t="s">
        <v>30</v>
      </c>
      <c r="G391" s="8">
        <v>622</v>
      </c>
      <c r="H391" s="8">
        <v>0</v>
      </c>
      <c r="I391" s="8">
        <f t="shared" si="26"/>
        <v>0</v>
      </c>
      <c r="J391" s="8">
        <f t="shared" si="27"/>
        <v>-622</v>
      </c>
      <c r="K391" s="401">
        <v>-622</v>
      </c>
      <c r="L391" s="396" t="s">
        <v>8</v>
      </c>
      <c r="M391" s="348" t="s">
        <v>1253</v>
      </c>
    </row>
    <row r="392" spans="1:13" ht="63.75">
      <c r="A392" s="75" t="e">
        <f>VLOOKUP(B392,#REF!,3,FALSE)</f>
        <v>#REF!</v>
      </c>
      <c r="B392" s="12">
        <v>32</v>
      </c>
      <c r="C392" s="116" t="s">
        <v>251</v>
      </c>
      <c r="D392" s="10" t="s">
        <v>37</v>
      </c>
      <c r="E392" s="14" t="s">
        <v>1191</v>
      </c>
      <c r="F392" s="10" t="s">
        <v>24</v>
      </c>
      <c r="G392" s="17">
        <v>825</v>
      </c>
      <c r="H392" s="17">
        <v>443.4</v>
      </c>
      <c r="I392" s="8">
        <f t="shared" si="26"/>
        <v>53.745454545454542</v>
      </c>
      <c r="J392" s="8">
        <f t="shared" si="27"/>
        <v>-381.6</v>
      </c>
      <c r="K392" s="401">
        <f>-63.7-0.1</f>
        <v>-63.800000000000004</v>
      </c>
      <c r="L392" s="397" t="s">
        <v>9</v>
      </c>
      <c r="M392" s="348" t="s">
        <v>1254</v>
      </c>
    </row>
    <row r="393" spans="1:13" ht="25.5">
      <c r="A393" s="75" t="e">
        <f>VLOOKUP(B393,#REF!,3,FALSE)</f>
        <v>#REF!</v>
      </c>
      <c r="B393" s="12">
        <v>32</v>
      </c>
      <c r="C393" s="116" t="s">
        <v>251</v>
      </c>
      <c r="D393" s="10" t="s">
        <v>37</v>
      </c>
      <c r="E393" s="14" t="s">
        <v>1191</v>
      </c>
      <c r="F393" s="10" t="s">
        <v>24</v>
      </c>
      <c r="G393" s="65"/>
      <c r="H393" s="65"/>
      <c r="I393" s="16" t="str">
        <f t="shared" si="26"/>
        <v/>
      </c>
      <c r="J393" s="8"/>
      <c r="K393" s="402">
        <v>-253.9</v>
      </c>
      <c r="L393" s="217" t="s">
        <v>1303</v>
      </c>
      <c r="M393" s="348" t="s">
        <v>1255</v>
      </c>
    </row>
    <row r="394" spans="1:13">
      <c r="A394" s="75" t="e">
        <f>VLOOKUP(B394,#REF!,3,FALSE)</f>
        <v>#REF!</v>
      </c>
      <c r="B394" s="12">
        <v>32</v>
      </c>
      <c r="C394" s="116" t="s">
        <v>251</v>
      </c>
      <c r="D394" s="10" t="s">
        <v>37</v>
      </c>
      <c r="E394" s="14" t="s">
        <v>1191</v>
      </c>
      <c r="F394" s="10" t="s">
        <v>24</v>
      </c>
      <c r="G394" s="65"/>
      <c r="H394" s="65"/>
      <c r="I394" s="16" t="str">
        <f t="shared" si="26"/>
        <v/>
      </c>
      <c r="J394" s="8"/>
      <c r="K394" s="402">
        <v>-3.7</v>
      </c>
      <c r="L394" s="398" t="s">
        <v>49</v>
      </c>
      <c r="M394" s="348" t="s">
        <v>1256</v>
      </c>
    </row>
    <row r="395" spans="1:13" ht="38.25">
      <c r="A395" s="75" t="e">
        <f>VLOOKUP(B395,#REF!,3,FALSE)</f>
        <v>#REF!</v>
      </c>
      <c r="B395" s="12">
        <v>32</v>
      </c>
      <c r="C395" s="116" t="s">
        <v>251</v>
      </c>
      <c r="D395" s="10" t="s">
        <v>37</v>
      </c>
      <c r="E395" s="14" t="s">
        <v>1191</v>
      </c>
      <c r="F395" s="10" t="s">
        <v>24</v>
      </c>
      <c r="G395" s="65"/>
      <c r="H395" s="65"/>
      <c r="I395" s="16" t="str">
        <f t="shared" si="26"/>
        <v/>
      </c>
      <c r="J395" s="8"/>
      <c r="K395" s="402">
        <v>-44.3</v>
      </c>
      <c r="L395" s="398" t="s">
        <v>8</v>
      </c>
      <c r="M395" s="348" t="s">
        <v>1257</v>
      </c>
    </row>
    <row r="396" spans="1:13" ht="25.5">
      <c r="A396" s="75" t="e">
        <f>VLOOKUP(B396,#REF!,3,FALSE)</f>
        <v>#REF!</v>
      </c>
      <c r="B396" s="12">
        <v>32</v>
      </c>
      <c r="C396" s="116" t="s">
        <v>251</v>
      </c>
      <c r="D396" s="10" t="s">
        <v>37</v>
      </c>
      <c r="E396" s="14" t="s">
        <v>1191</v>
      </c>
      <c r="F396" s="10" t="s">
        <v>24</v>
      </c>
      <c r="G396" s="65"/>
      <c r="H396" s="65"/>
      <c r="I396" s="16" t="str">
        <f t="shared" si="26"/>
        <v/>
      </c>
      <c r="J396" s="8"/>
      <c r="K396" s="402">
        <v>-15.9</v>
      </c>
      <c r="L396" s="398" t="s">
        <v>8</v>
      </c>
      <c r="M396" s="348" t="s">
        <v>1258</v>
      </c>
    </row>
    <row r="397" spans="1:13">
      <c r="A397" s="75" t="e">
        <f>VLOOKUP(B397,#REF!,3,FALSE)</f>
        <v>#REF!</v>
      </c>
      <c r="B397" s="12">
        <v>32</v>
      </c>
      <c r="C397" s="116" t="s">
        <v>251</v>
      </c>
      <c r="D397" s="10" t="s">
        <v>37</v>
      </c>
      <c r="E397" s="14" t="s">
        <v>1191</v>
      </c>
      <c r="F397" s="182" t="s">
        <v>329</v>
      </c>
      <c r="G397" s="207">
        <v>1576</v>
      </c>
      <c r="H397" s="207">
        <v>0</v>
      </c>
      <c r="I397" s="207">
        <f t="shared" si="26"/>
        <v>0</v>
      </c>
      <c r="J397" s="8">
        <f t="shared" si="27"/>
        <v>-1576</v>
      </c>
      <c r="K397" s="399">
        <v>-1576</v>
      </c>
      <c r="L397" s="398" t="s">
        <v>8</v>
      </c>
      <c r="M397" s="348" t="s">
        <v>1259</v>
      </c>
    </row>
    <row r="398" spans="1:13">
      <c r="A398" s="75" t="e">
        <f>VLOOKUP(B398,#REF!,3,FALSE)</f>
        <v>#REF!</v>
      </c>
      <c r="B398" s="12">
        <v>32</v>
      </c>
      <c r="C398" s="116" t="s">
        <v>251</v>
      </c>
      <c r="D398" s="10" t="s">
        <v>37</v>
      </c>
      <c r="E398" s="14" t="s">
        <v>1191</v>
      </c>
      <c r="F398" s="182" t="s">
        <v>1244</v>
      </c>
      <c r="G398" s="207">
        <v>1716</v>
      </c>
      <c r="H398" s="207">
        <v>0</v>
      </c>
      <c r="I398" s="207">
        <f t="shared" si="26"/>
        <v>0</v>
      </c>
      <c r="J398" s="8">
        <f t="shared" si="27"/>
        <v>-1716</v>
      </c>
      <c r="K398" s="399">
        <v>-1716</v>
      </c>
      <c r="L398" s="398" t="s">
        <v>8</v>
      </c>
      <c r="M398" s="348" t="s">
        <v>1259</v>
      </c>
    </row>
    <row r="399" spans="1:13">
      <c r="A399" s="75" t="e">
        <f>VLOOKUP(B399,#REF!,3,FALSE)</f>
        <v>#REF!</v>
      </c>
      <c r="B399" s="12">
        <v>32</v>
      </c>
      <c r="C399" s="116" t="s">
        <v>251</v>
      </c>
      <c r="D399" s="10" t="s">
        <v>37</v>
      </c>
      <c r="E399" s="14" t="s">
        <v>1191</v>
      </c>
      <c r="F399" s="117" t="s">
        <v>700</v>
      </c>
      <c r="G399" s="207">
        <v>195</v>
      </c>
      <c r="H399" s="207">
        <v>0</v>
      </c>
      <c r="I399" s="207">
        <f t="shared" si="26"/>
        <v>0</v>
      </c>
      <c r="J399" s="8">
        <f t="shared" si="27"/>
        <v>-195</v>
      </c>
      <c r="K399" s="399">
        <v>-195</v>
      </c>
      <c r="L399" s="398" t="s">
        <v>8</v>
      </c>
      <c r="M399" s="348" t="s">
        <v>1259</v>
      </c>
    </row>
    <row r="400" spans="1:13">
      <c r="A400" s="75" t="e">
        <f>VLOOKUP(B400,#REF!,3,FALSE)</f>
        <v>#REF!</v>
      </c>
      <c r="B400" s="12">
        <v>32</v>
      </c>
      <c r="C400" s="116" t="s">
        <v>251</v>
      </c>
      <c r="D400" s="10" t="s">
        <v>37</v>
      </c>
      <c r="E400" s="14" t="s">
        <v>1191</v>
      </c>
      <c r="F400" s="117" t="s">
        <v>601</v>
      </c>
      <c r="G400" s="207">
        <v>38.1</v>
      </c>
      <c r="H400" s="207">
        <v>21.6</v>
      </c>
      <c r="I400" s="207">
        <f t="shared" si="26"/>
        <v>56.69291338582677</v>
      </c>
      <c r="J400" s="8">
        <f t="shared" si="27"/>
        <v>-16.5</v>
      </c>
      <c r="K400" s="399">
        <v>-4.5999999999999996</v>
      </c>
      <c r="L400" s="10" t="s">
        <v>55</v>
      </c>
      <c r="M400" s="348" t="s">
        <v>1260</v>
      </c>
    </row>
    <row r="401" spans="1:13" ht="38.25">
      <c r="A401" s="75" t="e">
        <f>VLOOKUP(B401,#REF!,3,FALSE)</f>
        <v>#REF!</v>
      </c>
      <c r="B401" s="12">
        <v>32</v>
      </c>
      <c r="C401" s="116" t="s">
        <v>251</v>
      </c>
      <c r="D401" s="10" t="s">
        <v>37</v>
      </c>
      <c r="E401" s="14" t="s">
        <v>1191</v>
      </c>
      <c r="F401" s="117" t="s">
        <v>601</v>
      </c>
      <c r="G401" s="118"/>
      <c r="H401" s="119"/>
      <c r="I401" s="207" t="str">
        <f t="shared" si="26"/>
        <v/>
      </c>
      <c r="J401" s="8"/>
      <c r="K401" s="399">
        <v>-11.9</v>
      </c>
      <c r="L401" s="10" t="s">
        <v>1304</v>
      </c>
      <c r="M401" s="348" t="s">
        <v>1257</v>
      </c>
    </row>
    <row r="402" spans="1:13">
      <c r="A402" s="75" t="e">
        <f>VLOOKUP(B402,#REF!,3,FALSE)</f>
        <v>#REF!</v>
      </c>
      <c r="B402" s="12">
        <v>32</v>
      </c>
      <c r="C402" s="116" t="s">
        <v>251</v>
      </c>
      <c r="D402" s="10" t="s">
        <v>37</v>
      </c>
      <c r="E402" s="14" t="s">
        <v>1191</v>
      </c>
      <c r="F402" s="11" t="s">
        <v>70</v>
      </c>
      <c r="G402" s="207">
        <v>42.9</v>
      </c>
      <c r="H402" s="207">
        <v>23.9</v>
      </c>
      <c r="I402" s="207">
        <f t="shared" si="26"/>
        <v>55.710955710955709</v>
      </c>
      <c r="J402" s="8">
        <f t="shared" si="27"/>
        <v>-19</v>
      </c>
      <c r="K402" s="399">
        <v>-5.7</v>
      </c>
      <c r="L402" s="10" t="s">
        <v>55</v>
      </c>
      <c r="M402" s="348" t="s">
        <v>1260</v>
      </c>
    </row>
    <row r="403" spans="1:13" ht="38.25">
      <c r="A403" s="75" t="e">
        <f>VLOOKUP(B403,#REF!,3,FALSE)</f>
        <v>#REF!</v>
      </c>
      <c r="B403" s="12">
        <v>32</v>
      </c>
      <c r="C403" s="116" t="s">
        <v>251</v>
      </c>
      <c r="D403" s="10" t="s">
        <v>37</v>
      </c>
      <c r="E403" s="14" t="s">
        <v>1191</v>
      </c>
      <c r="F403" s="11" t="s">
        <v>70</v>
      </c>
      <c r="G403" s="207"/>
      <c r="H403" s="207"/>
      <c r="I403" s="207"/>
      <c r="J403" s="8"/>
      <c r="K403" s="399">
        <v>-13.3</v>
      </c>
      <c r="L403" s="220" t="s">
        <v>1304</v>
      </c>
      <c r="M403" s="348" t="s">
        <v>1257</v>
      </c>
    </row>
    <row r="404" spans="1:13">
      <c r="A404" s="75" t="e">
        <f>VLOOKUP(B404,#REF!,3,FALSE)</f>
        <v>#REF!</v>
      </c>
      <c r="B404" s="12">
        <v>32</v>
      </c>
      <c r="C404" s="116" t="s">
        <v>251</v>
      </c>
      <c r="D404" s="10" t="s">
        <v>37</v>
      </c>
      <c r="E404" s="14" t="s">
        <v>1191</v>
      </c>
      <c r="F404" s="11" t="s">
        <v>1245</v>
      </c>
      <c r="G404" s="207">
        <v>150</v>
      </c>
      <c r="H404" s="207">
        <v>0</v>
      </c>
      <c r="I404" s="207">
        <f t="shared" si="26"/>
        <v>0</v>
      </c>
      <c r="J404" s="8">
        <f t="shared" si="27"/>
        <v>-150</v>
      </c>
      <c r="K404" s="399">
        <v>-150</v>
      </c>
      <c r="L404" s="220" t="s">
        <v>8</v>
      </c>
      <c r="M404" s="348" t="s">
        <v>1259</v>
      </c>
    </row>
    <row r="405" spans="1:13">
      <c r="A405" s="75" t="e">
        <f>VLOOKUP(B405,#REF!,3,FALSE)</f>
        <v>#REF!</v>
      </c>
      <c r="B405" s="12">
        <v>32</v>
      </c>
      <c r="C405" s="116" t="s">
        <v>251</v>
      </c>
      <c r="D405" s="10" t="s">
        <v>37</v>
      </c>
      <c r="E405" s="14" t="s">
        <v>1191</v>
      </c>
      <c r="F405" s="11" t="s">
        <v>1246</v>
      </c>
      <c r="G405" s="207">
        <v>500</v>
      </c>
      <c r="H405" s="207">
        <v>0</v>
      </c>
      <c r="I405" s="207">
        <f t="shared" si="26"/>
        <v>0</v>
      </c>
      <c r="J405" s="8">
        <f t="shared" si="27"/>
        <v>-500</v>
      </c>
      <c r="K405" s="399">
        <v>-500</v>
      </c>
      <c r="L405" s="220" t="s">
        <v>8</v>
      </c>
      <c r="M405" s="348" t="s">
        <v>1259</v>
      </c>
    </row>
    <row r="406" spans="1:13">
      <c r="A406" s="75" t="e">
        <f>VLOOKUP(B406,#REF!,3,FALSE)</f>
        <v>#REF!</v>
      </c>
      <c r="B406" s="12">
        <v>32</v>
      </c>
      <c r="C406" s="116" t="s">
        <v>251</v>
      </c>
      <c r="D406" s="10" t="s">
        <v>37</v>
      </c>
      <c r="E406" s="14" t="s">
        <v>1191</v>
      </c>
      <c r="F406" s="11" t="s">
        <v>1247</v>
      </c>
      <c r="G406" s="207">
        <v>500</v>
      </c>
      <c r="H406" s="207"/>
      <c r="I406" s="207" t="str">
        <f t="shared" si="26"/>
        <v/>
      </c>
      <c r="J406" s="8">
        <f t="shared" si="27"/>
        <v>-500</v>
      </c>
      <c r="K406" s="399">
        <v>-500</v>
      </c>
      <c r="L406" s="220" t="s">
        <v>8</v>
      </c>
      <c r="M406" s="348" t="s">
        <v>1259</v>
      </c>
    </row>
    <row r="407" spans="1:13">
      <c r="A407" s="75" t="e">
        <f>VLOOKUP(B407,#REF!,3,FALSE)</f>
        <v>#REF!</v>
      </c>
      <c r="B407" s="12">
        <v>32</v>
      </c>
      <c r="C407" s="116" t="s">
        <v>251</v>
      </c>
      <c r="D407" s="10" t="s">
        <v>37</v>
      </c>
      <c r="E407" s="14" t="s">
        <v>1191</v>
      </c>
      <c r="F407" s="11" t="s">
        <v>1248</v>
      </c>
      <c r="G407" s="207">
        <v>4930</v>
      </c>
      <c r="H407" s="207">
        <v>0</v>
      </c>
      <c r="I407" s="207">
        <f t="shared" si="26"/>
        <v>0</v>
      </c>
      <c r="J407" s="8">
        <f t="shared" si="27"/>
        <v>-4930</v>
      </c>
      <c r="K407" s="399">
        <v>-4930</v>
      </c>
      <c r="L407" s="220" t="s">
        <v>8</v>
      </c>
      <c r="M407" s="348" t="s">
        <v>1259</v>
      </c>
    </row>
    <row r="408" spans="1:13" ht="38.25">
      <c r="A408" s="75" t="e">
        <f>VLOOKUP(B408,#REF!,3,FALSE)</f>
        <v>#REF!</v>
      </c>
      <c r="B408" s="12">
        <v>32</v>
      </c>
      <c r="C408" s="116" t="s">
        <v>251</v>
      </c>
      <c r="D408" s="10" t="s">
        <v>37</v>
      </c>
      <c r="E408" s="14" t="s">
        <v>1191</v>
      </c>
      <c r="F408" s="11" t="s">
        <v>25</v>
      </c>
      <c r="G408" s="207">
        <v>4793.3999999999996</v>
      </c>
      <c r="H408" s="207">
        <v>2625.1</v>
      </c>
      <c r="I408" s="207">
        <f t="shared" si="26"/>
        <v>54.764885050277471</v>
      </c>
      <c r="J408" s="8">
        <f t="shared" si="27"/>
        <v>-2168.2999999999997</v>
      </c>
      <c r="K408" s="399">
        <v>-370.1</v>
      </c>
      <c r="L408" s="217" t="s">
        <v>9</v>
      </c>
      <c r="M408" s="348" t="s">
        <v>1261</v>
      </c>
    </row>
    <row r="409" spans="1:13" ht="25.5">
      <c r="A409" s="75" t="e">
        <f>VLOOKUP(B409,#REF!,3,FALSE)</f>
        <v>#REF!</v>
      </c>
      <c r="B409" s="12">
        <v>32</v>
      </c>
      <c r="C409" s="116" t="s">
        <v>251</v>
      </c>
      <c r="D409" s="10" t="s">
        <v>37</v>
      </c>
      <c r="E409" s="14" t="s">
        <v>1191</v>
      </c>
      <c r="F409" s="11" t="s">
        <v>25</v>
      </c>
      <c r="G409" s="207"/>
      <c r="H409" s="207"/>
      <c r="I409" s="207" t="str">
        <f t="shared" si="26"/>
        <v/>
      </c>
      <c r="J409" s="8"/>
      <c r="K409" s="399">
        <v>-1438.1</v>
      </c>
      <c r="L409" s="217" t="s">
        <v>1303</v>
      </c>
      <c r="M409" s="348" t="s">
        <v>1262</v>
      </c>
    </row>
    <row r="410" spans="1:13" ht="38.25">
      <c r="A410" s="75" t="e">
        <f>VLOOKUP(B410,#REF!,3,FALSE)</f>
        <v>#REF!</v>
      </c>
      <c r="B410" s="12">
        <v>32</v>
      </c>
      <c r="C410" s="116" t="s">
        <v>251</v>
      </c>
      <c r="D410" s="10" t="s">
        <v>37</v>
      </c>
      <c r="E410" s="14" t="s">
        <v>1191</v>
      </c>
      <c r="F410" s="11" t="s">
        <v>25</v>
      </c>
      <c r="G410" s="207"/>
      <c r="H410" s="207"/>
      <c r="I410" s="207" t="str">
        <f t="shared" si="26"/>
        <v/>
      </c>
      <c r="J410" s="8"/>
      <c r="K410" s="399">
        <v>-249.5</v>
      </c>
      <c r="L410" s="217" t="s">
        <v>8</v>
      </c>
      <c r="M410" s="348" t="s">
        <v>1257</v>
      </c>
    </row>
    <row r="411" spans="1:13">
      <c r="A411" s="75" t="e">
        <f>VLOOKUP(B411,#REF!,3,FALSE)</f>
        <v>#REF!</v>
      </c>
      <c r="B411" s="12">
        <v>32</v>
      </c>
      <c r="C411" s="116" t="s">
        <v>251</v>
      </c>
      <c r="D411" s="10" t="s">
        <v>37</v>
      </c>
      <c r="E411" s="14" t="s">
        <v>1191</v>
      </c>
      <c r="F411" s="11" t="s">
        <v>25</v>
      </c>
      <c r="G411" s="207"/>
      <c r="H411" s="207"/>
      <c r="I411" s="207" t="str">
        <f t="shared" si="26"/>
        <v/>
      </c>
      <c r="J411" s="8"/>
      <c r="K411" s="399">
        <v>-20.8</v>
      </c>
      <c r="L411" s="217" t="s">
        <v>49</v>
      </c>
      <c r="M411" s="348" t="s">
        <v>1256</v>
      </c>
    </row>
    <row r="412" spans="1:13" ht="38.25">
      <c r="A412" s="75" t="e">
        <f>VLOOKUP(B412,#REF!,3,FALSE)</f>
        <v>#REF!</v>
      </c>
      <c r="B412" s="12">
        <v>32</v>
      </c>
      <c r="C412" s="116" t="s">
        <v>251</v>
      </c>
      <c r="D412" s="10" t="s">
        <v>37</v>
      </c>
      <c r="E412" s="14" t="s">
        <v>1191</v>
      </c>
      <c r="F412" s="11" t="s">
        <v>25</v>
      </c>
      <c r="G412" s="207"/>
      <c r="H412" s="207"/>
      <c r="I412" s="207" t="str">
        <f t="shared" si="26"/>
        <v/>
      </c>
      <c r="J412" s="8"/>
      <c r="K412" s="399">
        <v>-89.8</v>
      </c>
      <c r="L412" s="217" t="s">
        <v>1305</v>
      </c>
      <c r="M412" s="348" t="s">
        <v>1263</v>
      </c>
    </row>
    <row r="413" spans="1:13">
      <c r="A413" s="75" t="e">
        <f>VLOOKUP(B413,#REF!,3,FALSE)</f>
        <v>#REF!</v>
      </c>
      <c r="B413" s="12">
        <v>32</v>
      </c>
      <c r="C413" s="116" t="s">
        <v>251</v>
      </c>
      <c r="D413" s="10" t="s">
        <v>37</v>
      </c>
      <c r="E413" s="14" t="s">
        <v>1191</v>
      </c>
      <c r="F413" s="182" t="s">
        <v>757</v>
      </c>
      <c r="G413" s="207">
        <v>30504</v>
      </c>
      <c r="H413" s="207">
        <v>0</v>
      </c>
      <c r="I413" s="207">
        <f t="shared" si="26"/>
        <v>0</v>
      </c>
      <c r="J413" s="8">
        <f t="shared" si="27"/>
        <v>-30504</v>
      </c>
      <c r="K413" s="399">
        <v>-30504</v>
      </c>
      <c r="L413" s="221" t="s">
        <v>8</v>
      </c>
      <c r="M413" s="348" t="s">
        <v>1259</v>
      </c>
    </row>
    <row r="414" spans="1:13" ht="38.25">
      <c r="A414" s="75" t="e">
        <f>VLOOKUP(B414,#REF!,3,FALSE)</f>
        <v>#REF!</v>
      </c>
      <c r="B414" s="12">
        <v>32</v>
      </c>
      <c r="C414" s="116" t="s">
        <v>251</v>
      </c>
      <c r="D414" s="10" t="s">
        <v>37</v>
      </c>
      <c r="E414" s="14" t="s">
        <v>1191</v>
      </c>
      <c r="F414" s="182" t="s">
        <v>605</v>
      </c>
      <c r="G414" s="207">
        <v>2087.1</v>
      </c>
      <c r="H414" s="207">
        <v>76</v>
      </c>
      <c r="I414" s="207">
        <f t="shared" si="26"/>
        <v>3.6414163192947151</v>
      </c>
      <c r="J414" s="8">
        <f t="shared" si="27"/>
        <v>-2011.1</v>
      </c>
      <c r="K414" s="399">
        <v>-1215.8</v>
      </c>
      <c r="L414" s="182" t="s">
        <v>9</v>
      </c>
      <c r="M414" s="348" t="s">
        <v>1261</v>
      </c>
    </row>
    <row r="415" spans="1:13" ht="25.5">
      <c r="A415" s="75" t="e">
        <f>VLOOKUP(B415,#REF!,3,FALSE)</f>
        <v>#REF!</v>
      </c>
      <c r="B415" s="12">
        <v>32</v>
      </c>
      <c r="C415" s="116" t="s">
        <v>251</v>
      </c>
      <c r="D415" s="10" t="s">
        <v>37</v>
      </c>
      <c r="E415" s="14" t="s">
        <v>1191</v>
      </c>
      <c r="F415" s="182" t="s">
        <v>605</v>
      </c>
      <c r="G415" s="207"/>
      <c r="H415" s="207"/>
      <c r="I415" s="207"/>
      <c r="J415" s="8"/>
      <c r="K415" s="399">
        <v>-688.1</v>
      </c>
      <c r="L415" s="217" t="s">
        <v>26</v>
      </c>
      <c r="M415" s="348" t="s">
        <v>1264</v>
      </c>
    </row>
    <row r="416" spans="1:13" ht="25.5">
      <c r="A416" s="75" t="e">
        <f>VLOOKUP(B416,#REF!,3,FALSE)</f>
        <v>#REF!</v>
      </c>
      <c r="B416" s="12">
        <v>32</v>
      </c>
      <c r="C416" s="116" t="s">
        <v>251</v>
      </c>
      <c r="D416" s="10" t="s">
        <v>37</v>
      </c>
      <c r="E416" s="14" t="s">
        <v>1191</v>
      </c>
      <c r="F416" s="182" t="s">
        <v>605</v>
      </c>
      <c r="G416" s="207"/>
      <c r="H416" s="207"/>
      <c r="I416" s="207"/>
      <c r="J416" s="8"/>
      <c r="K416" s="399">
        <v>-107.2</v>
      </c>
      <c r="L416" s="182" t="s">
        <v>1306</v>
      </c>
      <c r="M416" s="348" t="s">
        <v>1265</v>
      </c>
    </row>
    <row r="417" spans="1:13" ht="25.5">
      <c r="A417" s="75" t="e">
        <f>VLOOKUP(B417,#REF!,3,FALSE)</f>
        <v>#REF!</v>
      </c>
      <c r="B417" s="12">
        <v>32</v>
      </c>
      <c r="C417" s="116" t="s">
        <v>251</v>
      </c>
      <c r="D417" s="10" t="s">
        <v>37</v>
      </c>
      <c r="E417" s="14" t="s">
        <v>1191</v>
      </c>
      <c r="F417" s="182" t="s">
        <v>330</v>
      </c>
      <c r="G417" s="207">
        <v>260</v>
      </c>
      <c r="H417" s="207">
        <v>85.5</v>
      </c>
      <c r="I417" s="207">
        <f t="shared" si="26"/>
        <v>32.884615384615387</v>
      </c>
      <c r="J417" s="8">
        <f t="shared" si="27"/>
        <v>-174.5</v>
      </c>
      <c r="K417" s="399">
        <v>-174.5</v>
      </c>
      <c r="L417" s="182" t="s">
        <v>8</v>
      </c>
      <c r="M417" s="348" t="s">
        <v>1266</v>
      </c>
    </row>
    <row r="418" spans="1:13">
      <c r="A418" s="75" t="e">
        <f>VLOOKUP(B418,#REF!,3,FALSE)</f>
        <v>#REF!</v>
      </c>
      <c r="B418" s="12">
        <v>32</v>
      </c>
      <c r="C418" s="116" t="s">
        <v>251</v>
      </c>
      <c r="D418" s="10" t="s">
        <v>37</v>
      </c>
      <c r="E418" s="14" t="s">
        <v>1191</v>
      </c>
      <c r="F418" s="182" t="s">
        <v>72</v>
      </c>
      <c r="G418" s="207">
        <v>778</v>
      </c>
      <c r="H418" s="207">
        <v>0</v>
      </c>
      <c r="I418" s="207">
        <f t="shared" si="26"/>
        <v>0</v>
      </c>
      <c r="J418" s="8">
        <f t="shared" si="27"/>
        <v>-778</v>
      </c>
      <c r="K418" s="399">
        <v>-778</v>
      </c>
      <c r="L418" s="182" t="s">
        <v>8</v>
      </c>
      <c r="M418" s="348" t="s">
        <v>1259</v>
      </c>
    </row>
    <row r="419" spans="1:13">
      <c r="A419" s="75" t="e">
        <f>VLOOKUP(B419,#REF!,3,FALSE)</f>
        <v>#REF!</v>
      </c>
      <c r="B419" s="12">
        <v>32</v>
      </c>
      <c r="C419" s="116" t="s">
        <v>251</v>
      </c>
      <c r="D419" s="10" t="s">
        <v>37</v>
      </c>
      <c r="E419" s="14" t="s">
        <v>1191</v>
      </c>
      <c r="F419" s="182" t="s">
        <v>331</v>
      </c>
      <c r="G419" s="8">
        <v>192.4</v>
      </c>
      <c r="H419" s="207">
        <v>135.1</v>
      </c>
      <c r="I419" s="8">
        <f t="shared" si="26"/>
        <v>70.218295218295211</v>
      </c>
      <c r="J419" s="8">
        <f t="shared" si="27"/>
        <v>-57.300000000000011</v>
      </c>
      <c r="K419" s="399">
        <v>-24.3</v>
      </c>
      <c r="L419" s="10" t="s">
        <v>55</v>
      </c>
      <c r="M419" s="348" t="s">
        <v>1260</v>
      </c>
    </row>
    <row r="420" spans="1:13" ht="38.25">
      <c r="A420" s="75" t="e">
        <f>VLOOKUP(B420,#REF!,3,FALSE)</f>
        <v>#REF!</v>
      </c>
      <c r="B420" s="12">
        <v>32</v>
      </c>
      <c r="C420" s="116" t="s">
        <v>251</v>
      </c>
      <c r="D420" s="10" t="s">
        <v>37</v>
      </c>
      <c r="E420" s="14" t="s">
        <v>1191</v>
      </c>
      <c r="F420" s="11" t="s">
        <v>331</v>
      </c>
      <c r="G420" s="8"/>
      <c r="H420" s="8"/>
      <c r="I420" s="8" t="str">
        <f t="shared" si="26"/>
        <v/>
      </c>
      <c r="J420" s="8"/>
      <c r="K420" s="399">
        <v>-31.3</v>
      </c>
      <c r="L420" s="182" t="s">
        <v>1304</v>
      </c>
      <c r="M420" s="348" t="s">
        <v>1257</v>
      </c>
    </row>
    <row r="421" spans="1:13" ht="25.5">
      <c r="A421" s="75" t="e">
        <f>VLOOKUP(B421,#REF!,3,FALSE)</f>
        <v>#REF!</v>
      </c>
      <c r="B421" s="12">
        <v>32</v>
      </c>
      <c r="C421" s="116" t="s">
        <v>251</v>
      </c>
      <c r="D421" s="10" t="s">
        <v>37</v>
      </c>
      <c r="E421" s="14" t="s">
        <v>1191</v>
      </c>
      <c r="F421" s="11" t="s">
        <v>331</v>
      </c>
      <c r="G421" s="65"/>
      <c r="H421" s="65"/>
      <c r="I421" s="16" t="str">
        <f t="shared" si="26"/>
        <v/>
      </c>
      <c r="J421" s="8"/>
      <c r="K421" s="399">
        <v>-1.7</v>
      </c>
      <c r="L421" s="182" t="s">
        <v>1304</v>
      </c>
      <c r="M421" s="348" t="s">
        <v>1267</v>
      </c>
    </row>
    <row r="422" spans="1:13">
      <c r="A422" s="75" t="e">
        <f>VLOOKUP(B422,#REF!,3,FALSE)</f>
        <v>#REF!</v>
      </c>
      <c r="B422" s="12">
        <v>32</v>
      </c>
      <c r="C422" s="116" t="s">
        <v>251</v>
      </c>
      <c r="D422" s="10" t="s">
        <v>37</v>
      </c>
      <c r="E422" s="14" t="s">
        <v>1191</v>
      </c>
      <c r="F422" s="11" t="s">
        <v>71</v>
      </c>
      <c r="G422" s="207">
        <v>253.1</v>
      </c>
      <c r="H422" s="207">
        <v>149.1</v>
      </c>
      <c r="I422" s="8">
        <f t="shared" si="26"/>
        <v>58.909521928091657</v>
      </c>
      <c r="J422" s="8">
        <f t="shared" si="27"/>
        <v>-104</v>
      </c>
      <c r="K422" s="399">
        <v>-28</v>
      </c>
      <c r="L422" s="10" t="s">
        <v>55</v>
      </c>
      <c r="M422" s="348" t="s">
        <v>1260</v>
      </c>
    </row>
    <row r="423" spans="1:13" ht="38.25">
      <c r="A423" s="75" t="e">
        <f>VLOOKUP(B423,#REF!,3,FALSE)</f>
        <v>#REF!</v>
      </c>
      <c r="B423" s="12">
        <v>32</v>
      </c>
      <c r="C423" s="116" t="s">
        <v>251</v>
      </c>
      <c r="D423" s="10" t="s">
        <v>37</v>
      </c>
      <c r="E423" s="14" t="s">
        <v>1191</v>
      </c>
      <c r="F423" s="11" t="s">
        <v>71</v>
      </c>
      <c r="G423" s="65"/>
      <c r="H423" s="65"/>
      <c r="I423" s="16" t="str">
        <f t="shared" si="26"/>
        <v/>
      </c>
      <c r="J423" s="8"/>
      <c r="K423" s="399">
        <v>-74.400000000000006</v>
      </c>
      <c r="L423" s="182" t="s">
        <v>1304</v>
      </c>
      <c r="M423" s="348" t="s">
        <v>1257</v>
      </c>
    </row>
    <row r="424" spans="1:13" ht="25.5">
      <c r="A424" s="75" t="e">
        <f>VLOOKUP(B424,#REF!,3,FALSE)</f>
        <v>#REF!</v>
      </c>
      <c r="B424" s="12">
        <v>32</v>
      </c>
      <c r="C424" s="116" t="s">
        <v>251</v>
      </c>
      <c r="D424" s="10" t="s">
        <v>37</v>
      </c>
      <c r="E424" s="14" t="s">
        <v>1191</v>
      </c>
      <c r="F424" s="11" t="s">
        <v>71</v>
      </c>
      <c r="G424" s="65"/>
      <c r="H424" s="65"/>
      <c r="I424" s="16" t="str">
        <f t="shared" si="26"/>
        <v/>
      </c>
      <c r="J424" s="8"/>
      <c r="K424" s="399">
        <v>-1.6</v>
      </c>
      <c r="L424" s="182" t="s">
        <v>1304</v>
      </c>
      <c r="M424" s="348" t="s">
        <v>1267</v>
      </c>
    </row>
    <row r="425" spans="1:13" ht="63.75">
      <c r="A425" s="75" t="e">
        <f>VLOOKUP(B425,#REF!,3,FALSE)</f>
        <v>#REF!</v>
      </c>
      <c r="B425" s="12">
        <v>32</v>
      </c>
      <c r="C425" s="116" t="s">
        <v>251</v>
      </c>
      <c r="D425" s="10" t="s">
        <v>37</v>
      </c>
      <c r="E425" s="14" t="s">
        <v>1191</v>
      </c>
      <c r="F425" s="11" t="s">
        <v>295</v>
      </c>
      <c r="G425" s="207">
        <v>182</v>
      </c>
      <c r="H425" s="207">
        <v>39.200000000000003</v>
      </c>
      <c r="I425" s="8">
        <f t="shared" si="26"/>
        <v>21.53846153846154</v>
      </c>
      <c r="J425" s="8">
        <f t="shared" si="27"/>
        <v>-142.80000000000001</v>
      </c>
      <c r="K425" s="399">
        <v>-142.80000000000001</v>
      </c>
      <c r="L425" s="182" t="s">
        <v>1304</v>
      </c>
      <c r="M425" s="348" t="s">
        <v>1268</v>
      </c>
    </row>
    <row r="426" spans="1:13" ht="63.75">
      <c r="A426" s="75" t="e">
        <f>VLOOKUP(B426,#REF!,3,FALSE)</f>
        <v>#REF!</v>
      </c>
      <c r="B426" s="12">
        <v>32</v>
      </c>
      <c r="C426" s="116" t="s">
        <v>251</v>
      </c>
      <c r="D426" s="10" t="s">
        <v>37</v>
      </c>
      <c r="E426" s="14" t="s">
        <v>1191</v>
      </c>
      <c r="F426" s="120" t="s">
        <v>317</v>
      </c>
      <c r="G426" s="207">
        <v>201</v>
      </c>
      <c r="H426" s="207">
        <v>42.9</v>
      </c>
      <c r="I426" s="8">
        <f t="shared" si="26"/>
        <v>21.343283582089551</v>
      </c>
      <c r="J426" s="8">
        <f t="shared" si="27"/>
        <v>-158.1</v>
      </c>
      <c r="K426" s="399">
        <v>-158.1</v>
      </c>
      <c r="L426" s="182" t="s">
        <v>1304</v>
      </c>
      <c r="M426" s="348" t="s">
        <v>1268</v>
      </c>
    </row>
    <row r="427" spans="1:13">
      <c r="A427" s="75" t="e">
        <f>VLOOKUP(B427,#REF!,3,FALSE)</f>
        <v>#REF!</v>
      </c>
      <c r="B427" s="12">
        <v>32</v>
      </c>
      <c r="C427" s="116" t="s">
        <v>251</v>
      </c>
      <c r="D427" s="10" t="s">
        <v>37</v>
      </c>
      <c r="E427" s="14" t="s">
        <v>1191</v>
      </c>
      <c r="F427" s="120" t="s">
        <v>1249</v>
      </c>
      <c r="G427" s="207">
        <v>350</v>
      </c>
      <c r="H427" s="207">
        <v>0</v>
      </c>
      <c r="I427" s="8">
        <f t="shared" si="26"/>
        <v>0</v>
      </c>
      <c r="J427" s="8">
        <f t="shared" si="27"/>
        <v>-350</v>
      </c>
      <c r="K427" s="399">
        <v>-350</v>
      </c>
      <c r="L427" s="182" t="s">
        <v>8</v>
      </c>
      <c r="M427" s="348" t="s">
        <v>1259</v>
      </c>
    </row>
    <row r="428" spans="1:13">
      <c r="A428" s="75" t="e">
        <f>VLOOKUP(B428,#REF!,3,FALSE)</f>
        <v>#REF!</v>
      </c>
      <c r="B428" s="12">
        <v>32</v>
      </c>
      <c r="C428" s="116" t="s">
        <v>251</v>
      </c>
      <c r="D428" s="10" t="s">
        <v>37</v>
      </c>
      <c r="E428" s="14" t="s">
        <v>1191</v>
      </c>
      <c r="F428" s="120" t="s">
        <v>1250</v>
      </c>
      <c r="G428" s="207">
        <v>2000</v>
      </c>
      <c r="H428" s="207">
        <v>0</v>
      </c>
      <c r="I428" s="8">
        <f t="shared" si="26"/>
        <v>0</v>
      </c>
      <c r="J428" s="8">
        <f t="shared" si="27"/>
        <v>-2000</v>
      </c>
      <c r="K428" s="399">
        <v>-2000</v>
      </c>
      <c r="L428" s="182" t="s">
        <v>8</v>
      </c>
      <c r="M428" s="348" t="s">
        <v>1259</v>
      </c>
    </row>
    <row r="429" spans="1:13">
      <c r="A429" s="75" t="e">
        <f>VLOOKUP(B429,#REF!,3,FALSE)</f>
        <v>#REF!</v>
      </c>
      <c r="B429" s="12">
        <v>32</v>
      </c>
      <c r="C429" s="116" t="s">
        <v>251</v>
      </c>
      <c r="D429" s="10" t="s">
        <v>37</v>
      </c>
      <c r="E429" s="14" t="s">
        <v>1191</v>
      </c>
      <c r="F429" s="120" t="s">
        <v>758</v>
      </c>
      <c r="G429" s="207">
        <v>1080</v>
      </c>
      <c r="H429" s="207">
        <v>0</v>
      </c>
      <c r="I429" s="8">
        <f t="shared" si="26"/>
        <v>0</v>
      </c>
      <c r="J429" s="8">
        <f t="shared" si="27"/>
        <v>-1080</v>
      </c>
      <c r="K429" s="399">
        <v>-1080</v>
      </c>
      <c r="L429" s="182" t="s">
        <v>8</v>
      </c>
      <c r="M429" s="348" t="s">
        <v>1259</v>
      </c>
    </row>
    <row r="430" spans="1:13">
      <c r="A430" s="75" t="e">
        <f>VLOOKUP(B430,#REF!,3,FALSE)</f>
        <v>#REF!</v>
      </c>
      <c r="B430" s="12">
        <v>32</v>
      </c>
      <c r="C430" s="116" t="s">
        <v>251</v>
      </c>
      <c r="D430" s="10" t="s">
        <v>37</v>
      </c>
      <c r="E430" s="14" t="s">
        <v>1191</v>
      </c>
      <c r="F430" s="120" t="s">
        <v>1251</v>
      </c>
      <c r="G430" s="207">
        <v>25286</v>
      </c>
      <c r="H430" s="207">
        <v>0</v>
      </c>
      <c r="I430" s="8">
        <f t="shared" ref="I430:I492" si="28">IF(ISBLANK(H430),"",+H430/G430*100)</f>
        <v>0</v>
      </c>
      <c r="J430" s="8">
        <f t="shared" si="27"/>
        <v>-25286</v>
      </c>
      <c r="K430" s="399">
        <v>-25286</v>
      </c>
      <c r="L430" s="182" t="s">
        <v>8</v>
      </c>
      <c r="M430" s="348" t="s">
        <v>1259</v>
      </c>
    </row>
    <row r="431" spans="1:13">
      <c r="A431" s="75" t="e">
        <f>VLOOKUP(B431,#REF!,3,FALSE)</f>
        <v>#REF!</v>
      </c>
      <c r="B431" s="12">
        <v>32</v>
      </c>
      <c r="C431" s="116" t="s">
        <v>251</v>
      </c>
      <c r="D431" s="10" t="s">
        <v>37</v>
      </c>
      <c r="E431" s="14" t="s">
        <v>1191</v>
      </c>
      <c r="F431" s="11" t="s">
        <v>10</v>
      </c>
      <c r="G431" s="207">
        <v>1615.5</v>
      </c>
      <c r="H431" s="207">
        <v>1458.7</v>
      </c>
      <c r="I431" s="8">
        <f t="shared" si="28"/>
        <v>90.2940266171464</v>
      </c>
      <c r="J431" s="8">
        <f t="shared" si="27"/>
        <v>-156.79999999999995</v>
      </c>
      <c r="K431" s="399">
        <v>-13</v>
      </c>
      <c r="L431" s="10" t="s">
        <v>1307</v>
      </c>
      <c r="M431" s="348" t="s">
        <v>1269</v>
      </c>
    </row>
    <row r="432" spans="1:13">
      <c r="A432" s="75" t="e">
        <f>VLOOKUP(B432,#REF!,3,FALSE)</f>
        <v>#REF!</v>
      </c>
      <c r="B432" s="12">
        <v>32</v>
      </c>
      <c r="C432" s="116" t="s">
        <v>251</v>
      </c>
      <c r="D432" s="10" t="s">
        <v>37</v>
      </c>
      <c r="E432" s="14" t="s">
        <v>1191</v>
      </c>
      <c r="F432" s="11" t="s">
        <v>10</v>
      </c>
      <c r="G432" s="207"/>
      <c r="H432" s="207"/>
      <c r="I432" s="8" t="str">
        <f t="shared" si="28"/>
        <v/>
      </c>
      <c r="J432" s="8"/>
      <c r="K432" s="399">
        <v>-4.4000000000000004</v>
      </c>
      <c r="L432" s="217" t="s">
        <v>26</v>
      </c>
      <c r="M432" s="348" t="s">
        <v>1270</v>
      </c>
    </row>
    <row r="433" spans="1:13">
      <c r="A433" s="75" t="e">
        <f>VLOOKUP(B433,#REF!,3,FALSE)</f>
        <v>#REF!</v>
      </c>
      <c r="B433" s="12">
        <v>32</v>
      </c>
      <c r="C433" s="116" t="s">
        <v>251</v>
      </c>
      <c r="D433" s="10" t="s">
        <v>37</v>
      </c>
      <c r="E433" s="14" t="s">
        <v>1191</v>
      </c>
      <c r="F433" s="11" t="s">
        <v>10</v>
      </c>
      <c r="G433" s="207"/>
      <c r="H433" s="207"/>
      <c r="I433" s="8"/>
      <c r="J433" s="8"/>
      <c r="K433" s="399">
        <v>-16.399999999999999</v>
      </c>
      <c r="L433" s="221" t="s">
        <v>8</v>
      </c>
      <c r="M433" s="348" t="s">
        <v>1271</v>
      </c>
    </row>
    <row r="434" spans="1:13" ht="25.5">
      <c r="A434" s="75" t="e">
        <f>VLOOKUP(B434,#REF!,3,FALSE)</f>
        <v>#REF!</v>
      </c>
      <c r="B434" s="12">
        <v>32</v>
      </c>
      <c r="C434" s="116" t="s">
        <v>251</v>
      </c>
      <c r="D434" s="10" t="s">
        <v>37</v>
      </c>
      <c r="E434" s="14" t="s">
        <v>1191</v>
      </c>
      <c r="F434" s="11" t="s">
        <v>10</v>
      </c>
      <c r="G434" s="207"/>
      <c r="H434" s="207"/>
      <c r="I434" s="8"/>
      <c r="J434" s="8"/>
      <c r="K434" s="399">
        <v>-120.1</v>
      </c>
      <c r="L434" s="221" t="s">
        <v>49</v>
      </c>
      <c r="M434" s="348" t="s">
        <v>1272</v>
      </c>
    </row>
    <row r="435" spans="1:13">
      <c r="A435" s="75" t="e">
        <f>VLOOKUP(B435,#REF!,3,FALSE)</f>
        <v>#REF!</v>
      </c>
      <c r="B435" s="12">
        <v>32</v>
      </c>
      <c r="C435" s="116" t="s">
        <v>251</v>
      </c>
      <c r="D435" s="10" t="s">
        <v>37</v>
      </c>
      <c r="E435" s="14" t="s">
        <v>1191</v>
      </c>
      <c r="F435" s="11" t="s">
        <v>10</v>
      </c>
      <c r="G435" s="207"/>
      <c r="H435" s="207"/>
      <c r="I435" s="8"/>
      <c r="J435" s="8"/>
      <c r="K435" s="399">
        <v>-1</v>
      </c>
      <c r="L435" s="10" t="s">
        <v>291</v>
      </c>
      <c r="M435" s="348" t="s">
        <v>1273</v>
      </c>
    </row>
    <row r="436" spans="1:13">
      <c r="A436" s="75" t="e">
        <f>VLOOKUP(B436,#REF!,3,FALSE)</f>
        <v>#REF!</v>
      </c>
      <c r="B436" s="12">
        <v>32</v>
      </c>
      <c r="C436" s="116" t="s">
        <v>251</v>
      </c>
      <c r="D436" s="10" t="s">
        <v>37</v>
      </c>
      <c r="E436" s="14" t="s">
        <v>1191</v>
      </c>
      <c r="F436" s="11" t="s">
        <v>10</v>
      </c>
      <c r="G436" s="207"/>
      <c r="H436" s="207"/>
      <c r="I436" s="8" t="str">
        <f t="shared" si="28"/>
        <v/>
      </c>
      <c r="J436" s="8"/>
      <c r="K436" s="399">
        <v>-0.5</v>
      </c>
      <c r="L436" s="10" t="s">
        <v>154</v>
      </c>
      <c r="M436" s="348" t="s">
        <v>1274</v>
      </c>
    </row>
    <row r="437" spans="1:13">
      <c r="A437" s="75" t="e">
        <f>VLOOKUP(B437,#REF!,3,FALSE)</f>
        <v>#REF!</v>
      </c>
      <c r="B437" s="12">
        <v>32</v>
      </c>
      <c r="C437" s="116" t="s">
        <v>251</v>
      </c>
      <c r="D437" s="10" t="s">
        <v>37</v>
      </c>
      <c r="E437" s="14" t="s">
        <v>1191</v>
      </c>
      <c r="F437" s="11" t="s">
        <v>10</v>
      </c>
      <c r="G437" s="207"/>
      <c r="H437" s="207"/>
      <c r="I437" s="8" t="str">
        <f t="shared" si="28"/>
        <v/>
      </c>
      <c r="J437" s="8"/>
      <c r="K437" s="399">
        <v>-0.8</v>
      </c>
      <c r="L437" s="221" t="s">
        <v>9</v>
      </c>
      <c r="M437" s="348" t="s">
        <v>1275</v>
      </c>
    </row>
    <row r="438" spans="1:13">
      <c r="A438" s="75" t="e">
        <f>VLOOKUP(B438,#REF!,3,FALSE)</f>
        <v>#REF!</v>
      </c>
      <c r="B438" s="12">
        <v>32</v>
      </c>
      <c r="C438" s="116" t="s">
        <v>251</v>
      </c>
      <c r="D438" s="10" t="s">
        <v>37</v>
      </c>
      <c r="E438" s="14" t="s">
        <v>1191</v>
      </c>
      <c r="F438" s="11" t="s">
        <v>10</v>
      </c>
      <c r="G438" s="207"/>
      <c r="H438" s="207"/>
      <c r="I438" s="8" t="str">
        <f t="shared" si="28"/>
        <v/>
      </c>
      <c r="J438" s="8"/>
      <c r="K438" s="399">
        <v>-0.6</v>
      </c>
      <c r="L438" s="221" t="s">
        <v>8</v>
      </c>
      <c r="M438" s="348" t="s">
        <v>1276</v>
      </c>
    </row>
    <row r="439" spans="1:13" ht="25.5">
      <c r="A439" s="75" t="e">
        <f>VLOOKUP(B439,#REF!,3,FALSE)</f>
        <v>#REF!</v>
      </c>
      <c r="B439" s="12">
        <v>32</v>
      </c>
      <c r="C439" s="116" t="s">
        <v>251</v>
      </c>
      <c r="D439" s="10" t="s">
        <v>37</v>
      </c>
      <c r="E439" s="14" t="s">
        <v>1191</v>
      </c>
      <c r="F439" s="11" t="s">
        <v>378</v>
      </c>
      <c r="G439" s="207">
        <v>35219.199999999997</v>
      </c>
      <c r="H439" s="207">
        <v>10934.9</v>
      </c>
      <c r="I439" s="8">
        <f t="shared" si="28"/>
        <v>31.048121479193171</v>
      </c>
      <c r="J439" s="8">
        <f t="shared" si="27"/>
        <v>-24284.299999999996</v>
      </c>
      <c r="K439" s="399">
        <v>-22042</v>
      </c>
      <c r="L439" s="182" t="s">
        <v>8</v>
      </c>
      <c r="M439" s="348" t="s">
        <v>1277</v>
      </c>
    </row>
    <row r="440" spans="1:13" ht="38.25">
      <c r="A440" s="75" t="e">
        <f>VLOOKUP(B440,#REF!,3,FALSE)</f>
        <v>#REF!</v>
      </c>
      <c r="B440" s="12">
        <v>32</v>
      </c>
      <c r="C440" s="116" t="s">
        <v>251</v>
      </c>
      <c r="D440" s="10" t="s">
        <v>37</v>
      </c>
      <c r="E440" s="14" t="s">
        <v>1191</v>
      </c>
      <c r="F440" s="11" t="s">
        <v>378</v>
      </c>
      <c r="G440" s="207"/>
      <c r="H440" s="207"/>
      <c r="I440" s="8"/>
      <c r="J440" s="8"/>
      <c r="K440" s="399">
        <v>-2220.5</v>
      </c>
      <c r="L440" s="182" t="s">
        <v>8</v>
      </c>
      <c r="M440" s="348" t="s">
        <v>1278</v>
      </c>
    </row>
    <row r="441" spans="1:13">
      <c r="A441" s="75" t="e">
        <f>VLOOKUP(B441,#REF!,3,FALSE)</f>
        <v>#REF!</v>
      </c>
      <c r="B441" s="12">
        <v>32</v>
      </c>
      <c r="C441" s="116" t="s">
        <v>251</v>
      </c>
      <c r="D441" s="10" t="s">
        <v>37</v>
      </c>
      <c r="E441" s="14" t="s">
        <v>1191</v>
      </c>
      <c r="F441" s="11" t="s">
        <v>378</v>
      </c>
      <c r="G441" s="207"/>
      <c r="H441" s="207"/>
      <c r="I441" s="8"/>
      <c r="J441" s="8"/>
      <c r="K441" s="399">
        <v>-10.8</v>
      </c>
      <c r="L441" s="182" t="s">
        <v>17</v>
      </c>
      <c r="M441" s="348" t="s">
        <v>1238</v>
      </c>
    </row>
    <row r="442" spans="1:13">
      <c r="A442" s="75" t="e">
        <f>VLOOKUP(B442,#REF!,3,FALSE)</f>
        <v>#REF!</v>
      </c>
      <c r="B442" s="12">
        <v>32</v>
      </c>
      <c r="C442" s="116" t="s">
        <v>251</v>
      </c>
      <c r="D442" s="10" t="s">
        <v>37</v>
      </c>
      <c r="E442" s="14" t="s">
        <v>1191</v>
      </c>
      <c r="F442" s="11" t="s">
        <v>378</v>
      </c>
      <c r="G442" s="207"/>
      <c r="H442" s="207"/>
      <c r="I442" s="8"/>
      <c r="J442" s="8"/>
      <c r="K442" s="399">
        <v>-11</v>
      </c>
      <c r="L442" s="182" t="s">
        <v>8</v>
      </c>
      <c r="M442" s="348" t="s">
        <v>1279</v>
      </c>
    </row>
    <row r="443" spans="1:13">
      <c r="A443" s="75" t="e">
        <f>VLOOKUP(B443,#REF!,3,FALSE)</f>
        <v>#REF!</v>
      </c>
      <c r="B443" s="12">
        <v>32</v>
      </c>
      <c r="C443" s="116" t="s">
        <v>251</v>
      </c>
      <c r="D443" s="10" t="s">
        <v>37</v>
      </c>
      <c r="E443" s="14" t="s">
        <v>1191</v>
      </c>
      <c r="F443" s="11" t="s">
        <v>18</v>
      </c>
      <c r="G443" s="207">
        <v>43939.8</v>
      </c>
      <c r="H443" s="207">
        <v>0</v>
      </c>
      <c r="I443" s="8">
        <f t="shared" si="28"/>
        <v>0</v>
      </c>
      <c r="J443" s="8">
        <f t="shared" si="27"/>
        <v>-43939.8</v>
      </c>
      <c r="K443" s="399">
        <v>-43939.8</v>
      </c>
      <c r="L443" s="182" t="s">
        <v>8</v>
      </c>
      <c r="M443" s="348" t="s">
        <v>1280</v>
      </c>
    </row>
    <row r="444" spans="1:13">
      <c r="A444" s="75" t="e">
        <f>VLOOKUP(B444,#REF!,3,FALSE)</f>
        <v>#REF!</v>
      </c>
      <c r="B444" s="12">
        <v>32</v>
      </c>
      <c r="C444" s="116" t="s">
        <v>251</v>
      </c>
      <c r="D444" s="10" t="s">
        <v>37</v>
      </c>
      <c r="E444" s="14" t="s">
        <v>1191</v>
      </c>
      <c r="F444" s="11" t="s">
        <v>594</v>
      </c>
      <c r="G444" s="207">
        <v>712.9</v>
      </c>
      <c r="H444" s="207">
        <v>712.9</v>
      </c>
      <c r="I444" s="8">
        <f t="shared" si="28"/>
        <v>100</v>
      </c>
      <c r="J444" s="33"/>
      <c r="K444" s="399"/>
      <c r="L444" s="182"/>
      <c r="M444" s="348"/>
    </row>
    <row r="445" spans="1:13" ht="25.5">
      <c r="A445" s="75" t="e">
        <f>VLOOKUP(B445,#REF!,3,FALSE)</f>
        <v>#REF!</v>
      </c>
      <c r="B445" s="103">
        <v>32</v>
      </c>
      <c r="C445" s="121" t="s">
        <v>251</v>
      </c>
      <c r="D445" s="84" t="s">
        <v>37</v>
      </c>
      <c r="E445" s="94" t="s">
        <v>1191</v>
      </c>
      <c r="F445" s="49" t="s">
        <v>11</v>
      </c>
      <c r="G445" s="26">
        <f>SUM(G339:G444)</f>
        <v>939994.9</v>
      </c>
      <c r="H445" s="26">
        <f>SUM(H339:H444)</f>
        <v>744031.2</v>
      </c>
      <c r="I445" s="26">
        <f t="shared" si="28"/>
        <v>79.152684764566274</v>
      </c>
      <c r="J445" s="26">
        <f t="shared" ref="J445:J523" si="29">+H445-G445</f>
        <v>-195963.70000000007</v>
      </c>
      <c r="K445" s="26">
        <f>SUM(K339:K444)</f>
        <v>-195963.7</v>
      </c>
      <c r="L445" s="113"/>
      <c r="M445" s="113"/>
    </row>
    <row r="446" spans="1:13" ht="25.5">
      <c r="A446" s="75" t="e">
        <f>VLOOKUP(B446,#REF!,3,FALSE)</f>
        <v>#REF!</v>
      </c>
      <c r="B446" s="12">
        <v>32</v>
      </c>
      <c r="C446" s="116" t="s">
        <v>251</v>
      </c>
      <c r="D446" s="10" t="s">
        <v>172</v>
      </c>
      <c r="E446" s="14" t="s">
        <v>1192</v>
      </c>
      <c r="F446" s="11" t="s">
        <v>7</v>
      </c>
      <c r="G446" s="207">
        <v>6469</v>
      </c>
      <c r="H446" s="207">
        <v>5577.9</v>
      </c>
      <c r="I446" s="8">
        <f t="shared" si="28"/>
        <v>86.225073427113912</v>
      </c>
      <c r="J446" s="8">
        <f t="shared" si="29"/>
        <v>-891.10000000000036</v>
      </c>
      <c r="K446" s="399">
        <v>-489.4</v>
      </c>
      <c r="L446" s="217" t="s">
        <v>26</v>
      </c>
      <c r="M446" s="348" t="s">
        <v>626</v>
      </c>
    </row>
    <row r="447" spans="1:13">
      <c r="A447" s="75" t="e">
        <f>VLOOKUP(B447,#REF!,3,FALSE)</f>
        <v>#REF!</v>
      </c>
      <c r="B447" s="12">
        <v>32</v>
      </c>
      <c r="C447" s="116" t="s">
        <v>251</v>
      </c>
      <c r="D447" s="10" t="s">
        <v>172</v>
      </c>
      <c r="E447" s="14" t="s">
        <v>1192</v>
      </c>
      <c r="F447" s="11" t="s">
        <v>7</v>
      </c>
      <c r="G447" s="207"/>
      <c r="H447" s="207"/>
      <c r="I447" s="8" t="str">
        <f t="shared" si="28"/>
        <v/>
      </c>
      <c r="J447" s="8"/>
      <c r="K447" s="399">
        <v>-42.300000000000004</v>
      </c>
      <c r="L447" s="182" t="s">
        <v>49</v>
      </c>
      <c r="M447" s="348" t="s">
        <v>368</v>
      </c>
    </row>
    <row r="448" spans="1:13">
      <c r="A448" s="75" t="e">
        <f>VLOOKUP(B448,#REF!,3,FALSE)</f>
        <v>#REF!</v>
      </c>
      <c r="B448" s="12">
        <v>32</v>
      </c>
      <c r="C448" s="116" t="s">
        <v>251</v>
      </c>
      <c r="D448" s="10" t="s">
        <v>172</v>
      </c>
      <c r="E448" s="14" t="s">
        <v>1192</v>
      </c>
      <c r="F448" s="11" t="s">
        <v>7</v>
      </c>
      <c r="G448" s="207"/>
      <c r="H448" s="207"/>
      <c r="I448" s="8" t="str">
        <f t="shared" si="28"/>
        <v/>
      </c>
      <c r="J448" s="8"/>
      <c r="K448" s="399">
        <v>-75.400000000000006</v>
      </c>
      <c r="L448" s="10" t="s">
        <v>154</v>
      </c>
      <c r="M448" s="348" t="s">
        <v>1281</v>
      </c>
    </row>
    <row r="449" spans="1:13">
      <c r="A449" s="75" t="e">
        <f>VLOOKUP(B449,#REF!,3,FALSE)</f>
        <v>#REF!</v>
      </c>
      <c r="B449" s="12">
        <v>32</v>
      </c>
      <c r="C449" s="116" t="s">
        <v>251</v>
      </c>
      <c r="D449" s="10" t="s">
        <v>172</v>
      </c>
      <c r="E449" s="14" t="s">
        <v>1192</v>
      </c>
      <c r="F449" s="11" t="s">
        <v>7</v>
      </c>
      <c r="G449" s="207"/>
      <c r="H449" s="207"/>
      <c r="I449" s="8" t="str">
        <f t="shared" si="28"/>
        <v/>
      </c>
      <c r="J449" s="8"/>
      <c r="K449" s="399">
        <v>-225.8</v>
      </c>
      <c r="L449" s="182" t="s">
        <v>9</v>
      </c>
      <c r="M449" s="348" t="s">
        <v>1282</v>
      </c>
    </row>
    <row r="450" spans="1:13">
      <c r="A450" s="75" t="e">
        <f>VLOOKUP(B450,#REF!,3,FALSE)</f>
        <v>#REF!</v>
      </c>
      <c r="B450" s="12">
        <v>32</v>
      </c>
      <c r="C450" s="116" t="s">
        <v>251</v>
      </c>
      <c r="D450" s="10" t="s">
        <v>172</v>
      </c>
      <c r="E450" s="14" t="s">
        <v>1192</v>
      </c>
      <c r="F450" s="11" t="s">
        <v>7</v>
      </c>
      <c r="G450" s="207"/>
      <c r="H450" s="207"/>
      <c r="I450" s="8" t="str">
        <f t="shared" si="28"/>
        <v/>
      </c>
      <c r="J450" s="8"/>
      <c r="K450" s="399">
        <v>-24.6</v>
      </c>
      <c r="L450" s="182" t="s">
        <v>121</v>
      </c>
      <c r="M450" s="348" t="s">
        <v>440</v>
      </c>
    </row>
    <row r="451" spans="1:13">
      <c r="A451" s="75" t="e">
        <f>VLOOKUP(B451,#REF!,3,FALSE)</f>
        <v>#REF!</v>
      </c>
      <c r="B451" s="12">
        <v>32</v>
      </c>
      <c r="C451" s="116" t="s">
        <v>251</v>
      </c>
      <c r="D451" s="10" t="s">
        <v>172</v>
      </c>
      <c r="E451" s="14" t="s">
        <v>1192</v>
      </c>
      <c r="F451" s="11" t="s">
        <v>7</v>
      </c>
      <c r="G451" s="207"/>
      <c r="H451" s="207"/>
      <c r="I451" s="8" t="str">
        <f t="shared" si="28"/>
        <v/>
      </c>
      <c r="J451" s="8"/>
      <c r="K451" s="399">
        <v>-33.599999999999994</v>
      </c>
      <c r="L451" s="182" t="s">
        <v>8</v>
      </c>
      <c r="M451" s="348" t="s">
        <v>1283</v>
      </c>
    </row>
    <row r="452" spans="1:13">
      <c r="A452" s="75" t="e">
        <f>VLOOKUP(B452,#REF!,3,FALSE)</f>
        <v>#REF!</v>
      </c>
      <c r="B452" s="12">
        <v>32</v>
      </c>
      <c r="C452" s="116" t="s">
        <v>251</v>
      </c>
      <c r="D452" s="10" t="s">
        <v>172</v>
      </c>
      <c r="E452" s="14" t="s">
        <v>1192</v>
      </c>
      <c r="F452" s="11" t="s">
        <v>24</v>
      </c>
      <c r="G452" s="207">
        <v>141</v>
      </c>
      <c r="H452" s="207">
        <v>114.8</v>
      </c>
      <c r="I452" s="8">
        <f t="shared" si="28"/>
        <v>81.418439716312051</v>
      </c>
      <c r="J452" s="8">
        <f t="shared" si="29"/>
        <v>-26.200000000000003</v>
      </c>
      <c r="K452" s="399">
        <v>-26.2</v>
      </c>
      <c r="L452" s="182" t="s">
        <v>121</v>
      </c>
      <c r="M452" s="348" t="s">
        <v>1284</v>
      </c>
    </row>
    <row r="453" spans="1:13">
      <c r="A453" s="75" t="e">
        <f>VLOOKUP(B453,#REF!,3,FALSE)</f>
        <v>#REF!</v>
      </c>
      <c r="B453" s="12">
        <v>32</v>
      </c>
      <c r="C453" s="116" t="s">
        <v>251</v>
      </c>
      <c r="D453" s="10" t="s">
        <v>172</v>
      </c>
      <c r="E453" s="14" t="s">
        <v>1192</v>
      </c>
      <c r="F453" s="11" t="s">
        <v>25</v>
      </c>
      <c r="G453" s="207">
        <v>800</v>
      </c>
      <c r="H453" s="207">
        <v>650.29999999999995</v>
      </c>
      <c r="I453" s="8">
        <f t="shared" si="28"/>
        <v>81.287499999999994</v>
      </c>
      <c r="J453" s="8">
        <f t="shared" si="29"/>
        <v>-149.70000000000005</v>
      </c>
      <c r="K453" s="399">
        <v>-149.69999999999999</v>
      </c>
      <c r="L453" s="182" t="s">
        <v>121</v>
      </c>
      <c r="M453" s="348" t="s">
        <v>1284</v>
      </c>
    </row>
    <row r="454" spans="1:13">
      <c r="A454" s="75" t="e">
        <f>VLOOKUP(B454,#REF!,3,FALSE)</f>
        <v>#REF!</v>
      </c>
      <c r="B454" s="12">
        <v>32</v>
      </c>
      <c r="C454" s="116" t="s">
        <v>251</v>
      </c>
      <c r="D454" s="10" t="s">
        <v>172</v>
      </c>
      <c r="E454" s="14" t="s">
        <v>1192</v>
      </c>
      <c r="F454" s="11" t="s">
        <v>605</v>
      </c>
      <c r="G454" s="207">
        <v>867</v>
      </c>
      <c r="H454" s="207">
        <v>186.1</v>
      </c>
      <c r="I454" s="8">
        <f t="shared" si="28"/>
        <v>21.464821222606687</v>
      </c>
      <c r="J454" s="8">
        <f t="shared" si="29"/>
        <v>-680.9</v>
      </c>
      <c r="K454" s="399">
        <v>-680.9</v>
      </c>
      <c r="L454" s="182" t="s">
        <v>121</v>
      </c>
      <c r="M454" s="348" t="s">
        <v>1284</v>
      </c>
    </row>
    <row r="455" spans="1:13" ht="25.5">
      <c r="A455" s="75" t="e">
        <f>VLOOKUP(B455,#REF!,3,FALSE)</f>
        <v>#REF!</v>
      </c>
      <c r="B455" s="12">
        <v>32</v>
      </c>
      <c r="C455" s="116" t="s">
        <v>251</v>
      </c>
      <c r="D455" s="10" t="s">
        <v>172</v>
      </c>
      <c r="E455" s="14" t="s">
        <v>1192</v>
      </c>
      <c r="F455" s="11" t="s">
        <v>331</v>
      </c>
      <c r="G455" s="207">
        <v>50</v>
      </c>
      <c r="H455" s="207">
        <v>11.4</v>
      </c>
      <c r="I455" s="8">
        <f t="shared" si="28"/>
        <v>22.8</v>
      </c>
      <c r="J455" s="8">
        <f t="shared" si="29"/>
        <v>-38.6</v>
      </c>
      <c r="K455" s="399">
        <v>-17.399999999999999</v>
      </c>
      <c r="L455" s="182" t="s">
        <v>9</v>
      </c>
      <c r="M455" s="348" t="s">
        <v>1285</v>
      </c>
    </row>
    <row r="456" spans="1:13">
      <c r="A456" s="75" t="e">
        <f>VLOOKUP(B456,#REF!,3,FALSE)</f>
        <v>#REF!</v>
      </c>
      <c r="B456" s="12">
        <v>32</v>
      </c>
      <c r="C456" s="116" t="s">
        <v>251</v>
      </c>
      <c r="D456" s="10" t="s">
        <v>172</v>
      </c>
      <c r="E456" s="14" t="s">
        <v>1192</v>
      </c>
      <c r="F456" s="11" t="s">
        <v>331</v>
      </c>
      <c r="G456" s="207"/>
      <c r="H456" s="207"/>
      <c r="I456" s="8"/>
      <c r="J456" s="8"/>
      <c r="K456" s="399">
        <v>-21.2</v>
      </c>
      <c r="L456" s="182" t="s">
        <v>8</v>
      </c>
      <c r="M456" s="348" t="s">
        <v>1283</v>
      </c>
    </row>
    <row r="457" spans="1:13" ht="25.5">
      <c r="A457" s="75" t="e">
        <f>VLOOKUP(B457,#REF!,3,FALSE)</f>
        <v>#REF!</v>
      </c>
      <c r="B457" s="12">
        <v>32</v>
      </c>
      <c r="C457" s="116" t="s">
        <v>251</v>
      </c>
      <c r="D457" s="10" t="s">
        <v>172</v>
      </c>
      <c r="E457" s="14" t="s">
        <v>1192</v>
      </c>
      <c r="F457" s="11" t="s">
        <v>71</v>
      </c>
      <c r="G457" s="207">
        <v>55</v>
      </c>
      <c r="H457" s="207">
        <v>12.5</v>
      </c>
      <c r="I457" s="8">
        <f t="shared" si="28"/>
        <v>22.727272727272727</v>
      </c>
      <c r="J457" s="8">
        <f t="shared" si="29"/>
        <v>-42.5</v>
      </c>
      <c r="K457" s="399">
        <v>-17.100000000000001</v>
      </c>
      <c r="L457" s="182" t="s">
        <v>9</v>
      </c>
      <c r="M457" s="348" t="s">
        <v>1285</v>
      </c>
    </row>
    <row r="458" spans="1:13">
      <c r="A458" s="75" t="e">
        <f>VLOOKUP(B458,#REF!,3,FALSE)</f>
        <v>#REF!</v>
      </c>
      <c r="B458" s="12">
        <v>32</v>
      </c>
      <c r="C458" s="116" t="s">
        <v>251</v>
      </c>
      <c r="D458" s="10" t="s">
        <v>172</v>
      </c>
      <c r="E458" s="14" t="s">
        <v>1192</v>
      </c>
      <c r="F458" s="11" t="s">
        <v>71</v>
      </c>
      <c r="G458" s="207"/>
      <c r="H458" s="207"/>
      <c r="I458" s="8"/>
      <c r="J458" s="8"/>
      <c r="K458" s="399">
        <v>-25.4</v>
      </c>
      <c r="L458" s="182" t="s">
        <v>8</v>
      </c>
      <c r="M458" s="348" t="s">
        <v>1283</v>
      </c>
    </row>
    <row r="459" spans="1:13">
      <c r="A459" s="75" t="e">
        <f>VLOOKUP(B459,#REF!,3,FALSE)</f>
        <v>#REF!</v>
      </c>
      <c r="B459" s="12">
        <v>32</v>
      </c>
      <c r="C459" s="116" t="s">
        <v>251</v>
      </c>
      <c r="D459" s="10" t="s">
        <v>172</v>
      </c>
      <c r="E459" s="14" t="s">
        <v>1192</v>
      </c>
      <c r="F459" s="11" t="s">
        <v>10</v>
      </c>
      <c r="G459" s="207">
        <v>2</v>
      </c>
      <c r="H459" s="207">
        <v>0.3</v>
      </c>
      <c r="I459" s="8">
        <f t="shared" si="28"/>
        <v>15</v>
      </c>
      <c r="J459" s="8">
        <f t="shared" si="29"/>
        <v>-1.7</v>
      </c>
      <c r="K459" s="399">
        <v>-1.7</v>
      </c>
      <c r="L459" s="182" t="s">
        <v>8</v>
      </c>
      <c r="M459" s="348" t="s">
        <v>1286</v>
      </c>
    </row>
    <row r="460" spans="1:13" ht="25.5">
      <c r="A460" s="75" t="e">
        <f>VLOOKUP(B460,#REF!,3,FALSE)</f>
        <v>#REF!</v>
      </c>
      <c r="B460" s="103">
        <v>32</v>
      </c>
      <c r="C460" s="121" t="s">
        <v>251</v>
      </c>
      <c r="D460" s="84" t="s">
        <v>172</v>
      </c>
      <c r="E460" s="94" t="s">
        <v>1192</v>
      </c>
      <c r="F460" s="49" t="s">
        <v>11</v>
      </c>
      <c r="G460" s="26">
        <f>SUM(G446:G459)</f>
        <v>8384</v>
      </c>
      <c r="H460" s="26">
        <f>SUM(H446:H459)</f>
        <v>6553.3</v>
      </c>
      <c r="I460" s="26">
        <f t="shared" si="28"/>
        <v>78.164360687022906</v>
      </c>
      <c r="J460" s="26">
        <f t="shared" si="29"/>
        <v>-1830.6999999999998</v>
      </c>
      <c r="K460" s="26">
        <f>SUM(K446:K459)</f>
        <v>-1830.7000000000003</v>
      </c>
      <c r="L460" s="113"/>
      <c r="M460" s="113"/>
    </row>
    <row r="461" spans="1:13" ht="25.5">
      <c r="A461" s="75" t="e">
        <f>VLOOKUP(B461,#REF!,3,FALSE)</f>
        <v>#REF!</v>
      </c>
      <c r="B461" s="86">
        <v>32</v>
      </c>
      <c r="C461" s="123" t="s">
        <v>251</v>
      </c>
      <c r="D461" s="88"/>
      <c r="E461" s="80"/>
      <c r="F461" s="90" t="s">
        <v>12</v>
      </c>
      <c r="G461" s="70">
        <f>+G460+G445</f>
        <v>948378.9</v>
      </c>
      <c r="H461" s="70">
        <f>+H460+H445</f>
        <v>750584.5</v>
      </c>
      <c r="I461" s="70">
        <f t="shared" si="28"/>
        <v>79.14394763527531</v>
      </c>
      <c r="J461" s="70">
        <f t="shared" si="29"/>
        <v>-197794.40000000002</v>
      </c>
      <c r="K461" s="70">
        <f>+K460+K445</f>
        <v>-197794.40000000002</v>
      </c>
      <c r="L461" s="186"/>
      <c r="M461" s="186"/>
    </row>
    <row r="462" spans="1:13" ht="25.5">
      <c r="A462" s="75" t="e">
        <f>VLOOKUP(B462,#REF!,3,FALSE)</f>
        <v>#REF!</v>
      </c>
      <c r="B462" s="12">
        <v>91</v>
      </c>
      <c r="C462" s="24" t="s">
        <v>74</v>
      </c>
      <c r="D462" s="10" t="s">
        <v>428</v>
      </c>
      <c r="E462" s="64" t="s">
        <v>75</v>
      </c>
      <c r="F462" s="11" t="s">
        <v>7</v>
      </c>
      <c r="G462" s="8">
        <v>136934.9</v>
      </c>
      <c r="H462" s="17">
        <v>113456.4</v>
      </c>
      <c r="I462" s="33">
        <f t="shared" si="28"/>
        <v>82.854261404506815</v>
      </c>
      <c r="J462" s="8">
        <f t="shared" si="29"/>
        <v>-23478.5</v>
      </c>
      <c r="K462" s="33">
        <v>-8207.9</v>
      </c>
      <c r="L462" s="10" t="s">
        <v>26</v>
      </c>
      <c r="M462" s="348" t="s">
        <v>1427</v>
      </c>
    </row>
    <row r="463" spans="1:13" ht="25.5">
      <c r="A463" s="75" t="e">
        <f>VLOOKUP(B463,#REF!,3,FALSE)</f>
        <v>#REF!</v>
      </c>
      <c r="B463" s="12">
        <v>91</v>
      </c>
      <c r="C463" s="24" t="s">
        <v>74</v>
      </c>
      <c r="D463" s="10" t="s">
        <v>428</v>
      </c>
      <c r="E463" s="64" t="s">
        <v>75</v>
      </c>
      <c r="F463" s="11" t="s">
        <v>7</v>
      </c>
      <c r="G463" s="8"/>
      <c r="H463" s="17"/>
      <c r="I463" s="33" t="str">
        <f t="shared" si="28"/>
        <v/>
      </c>
      <c r="J463" s="8"/>
      <c r="K463" s="8">
        <v>-61.000000000000007</v>
      </c>
      <c r="L463" s="59" t="s">
        <v>17</v>
      </c>
      <c r="M463" s="348" t="s">
        <v>1428</v>
      </c>
    </row>
    <row r="464" spans="1:13" ht="25.5">
      <c r="A464" s="75" t="e">
        <f>VLOOKUP(B464,#REF!,3,FALSE)</f>
        <v>#REF!</v>
      </c>
      <c r="B464" s="12">
        <v>91</v>
      </c>
      <c r="C464" s="24" t="s">
        <v>74</v>
      </c>
      <c r="D464" s="10" t="s">
        <v>428</v>
      </c>
      <c r="E464" s="64" t="s">
        <v>75</v>
      </c>
      <c r="F464" s="11" t="s">
        <v>7</v>
      </c>
      <c r="G464" s="8"/>
      <c r="H464" s="17"/>
      <c r="I464" s="33" t="str">
        <f t="shared" si="28"/>
        <v/>
      </c>
      <c r="J464" s="8"/>
      <c r="K464" s="8">
        <v>-282.7</v>
      </c>
      <c r="L464" s="59" t="s">
        <v>49</v>
      </c>
      <c r="M464" s="348" t="s">
        <v>1429</v>
      </c>
    </row>
    <row r="465" spans="1:13" ht="38.25">
      <c r="A465" s="75" t="e">
        <f>VLOOKUP(B465,#REF!,3,FALSE)</f>
        <v>#REF!</v>
      </c>
      <c r="B465" s="12">
        <v>91</v>
      </c>
      <c r="C465" s="24" t="s">
        <v>74</v>
      </c>
      <c r="D465" s="10" t="s">
        <v>428</v>
      </c>
      <c r="E465" s="64" t="s">
        <v>75</v>
      </c>
      <c r="F465" s="11" t="s">
        <v>7</v>
      </c>
      <c r="G465" s="8"/>
      <c r="H465" s="17"/>
      <c r="I465" s="33" t="str">
        <f t="shared" si="28"/>
        <v/>
      </c>
      <c r="J465" s="8"/>
      <c r="K465" s="8">
        <v>-763.2</v>
      </c>
      <c r="L465" s="10" t="s">
        <v>9</v>
      </c>
      <c r="M465" s="348" t="s">
        <v>1430</v>
      </c>
    </row>
    <row r="466" spans="1:13" ht="25.5">
      <c r="A466" s="75" t="e">
        <f>VLOOKUP(B466,#REF!,3,FALSE)</f>
        <v>#REF!</v>
      </c>
      <c r="B466" s="12">
        <v>91</v>
      </c>
      <c r="C466" s="24" t="s">
        <v>74</v>
      </c>
      <c r="D466" s="10" t="s">
        <v>428</v>
      </c>
      <c r="E466" s="64" t="s">
        <v>75</v>
      </c>
      <c r="F466" s="11" t="s">
        <v>7</v>
      </c>
      <c r="G466" s="8"/>
      <c r="H466" s="17"/>
      <c r="I466" s="33" t="str">
        <f t="shared" si="28"/>
        <v/>
      </c>
      <c r="J466" s="8"/>
      <c r="K466" s="8">
        <v>-72.5</v>
      </c>
      <c r="L466" s="10" t="s">
        <v>121</v>
      </c>
      <c r="M466" s="348" t="s">
        <v>1431</v>
      </c>
    </row>
    <row r="467" spans="1:13" ht="25.5">
      <c r="A467" s="75" t="e">
        <f>VLOOKUP(B467,#REF!,3,FALSE)</f>
        <v>#REF!</v>
      </c>
      <c r="B467" s="12">
        <v>91</v>
      </c>
      <c r="C467" s="24" t="s">
        <v>74</v>
      </c>
      <c r="D467" s="10" t="s">
        <v>428</v>
      </c>
      <c r="E467" s="64" t="s">
        <v>75</v>
      </c>
      <c r="F467" s="11" t="s">
        <v>7</v>
      </c>
      <c r="G467" s="8"/>
      <c r="H467" s="17"/>
      <c r="I467" s="33"/>
      <c r="J467" s="8"/>
      <c r="K467" s="8">
        <v>-7364.7999999999993</v>
      </c>
      <c r="L467" s="59" t="s">
        <v>120</v>
      </c>
      <c r="M467" s="348" t="s">
        <v>1432</v>
      </c>
    </row>
    <row r="468" spans="1:13" ht="63.75">
      <c r="A468" s="75" t="e">
        <f>VLOOKUP(B468,#REF!,3,FALSE)</f>
        <v>#REF!</v>
      </c>
      <c r="B468" s="12">
        <v>91</v>
      </c>
      <c r="C468" s="24" t="s">
        <v>74</v>
      </c>
      <c r="D468" s="10" t="s">
        <v>428</v>
      </c>
      <c r="E468" s="64" t="s">
        <v>75</v>
      </c>
      <c r="F468" s="11" t="s">
        <v>7</v>
      </c>
      <c r="G468" s="8"/>
      <c r="H468" s="17"/>
      <c r="I468" s="33"/>
      <c r="J468" s="8"/>
      <c r="K468" s="8">
        <v>-6726.4</v>
      </c>
      <c r="L468" s="10" t="s">
        <v>8</v>
      </c>
      <c r="M468" s="348" t="s">
        <v>1433</v>
      </c>
    </row>
    <row r="469" spans="1:13" ht="25.5">
      <c r="A469" s="75" t="e">
        <f>VLOOKUP(B469,#REF!,3,FALSE)</f>
        <v>#REF!</v>
      </c>
      <c r="B469" s="12">
        <v>91</v>
      </c>
      <c r="C469" s="24" t="s">
        <v>74</v>
      </c>
      <c r="D469" s="10" t="s">
        <v>428</v>
      </c>
      <c r="E469" s="64" t="s">
        <v>75</v>
      </c>
      <c r="F469" s="11" t="s">
        <v>232</v>
      </c>
      <c r="G469" s="8">
        <v>137.9</v>
      </c>
      <c r="H469" s="17">
        <v>106.6</v>
      </c>
      <c r="I469" s="33">
        <f t="shared" si="28"/>
        <v>77.302393038433635</v>
      </c>
      <c r="J469" s="8">
        <f t="shared" si="29"/>
        <v>-31.300000000000011</v>
      </c>
      <c r="K469" s="8">
        <v>-31.3</v>
      </c>
      <c r="L469" s="10" t="s">
        <v>8</v>
      </c>
      <c r="M469" s="348" t="s">
        <v>1434</v>
      </c>
    </row>
    <row r="470" spans="1:13" ht="25.5">
      <c r="A470" s="75" t="e">
        <f>VLOOKUP(B470,#REF!,3,FALSE)</f>
        <v>#REF!</v>
      </c>
      <c r="B470" s="103">
        <v>91</v>
      </c>
      <c r="C470" s="53" t="s">
        <v>74</v>
      </c>
      <c r="D470" s="84" t="s">
        <v>428</v>
      </c>
      <c r="E470" s="124" t="s">
        <v>75</v>
      </c>
      <c r="F470" s="49" t="s">
        <v>11</v>
      </c>
      <c r="G470" s="26">
        <f>SUM(G462:G469)</f>
        <v>137072.79999999999</v>
      </c>
      <c r="H470" s="26">
        <f>SUM(H462:H469)</f>
        <v>113563</v>
      </c>
      <c r="I470" s="26">
        <f t="shared" si="28"/>
        <v>82.848676032006352</v>
      </c>
      <c r="J470" s="26">
        <f t="shared" si="29"/>
        <v>-23509.799999999988</v>
      </c>
      <c r="K470" s="26">
        <f>SUM(K462:K469)</f>
        <v>-23509.8</v>
      </c>
      <c r="L470" s="188"/>
      <c r="M470" s="348"/>
    </row>
    <row r="471" spans="1:13" ht="25.5">
      <c r="A471" s="75" t="e">
        <f>VLOOKUP(B471,#REF!,3,FALSE)</f>
        <v>#REF!</v>
      </c>
      <c r="B471" s="12">
        <v>91</v>
      </c>
      <c r="C471" s="24" t="s">
        <v>74</v>
      </c>
      <c r="D471" s="10" t="s">
        <v>472</v>
      </c>
      <c r="E471" s="64" t="s">
        <v>76</v>
      </c>
      <c r="F471" s="11" t="s">
        <v>7</v>
      </c>
      <c r="G471" s="8">
        <v>50220</v>
      </c>
      <c r="H471" s="17">
        <v>32995.300000000003</v>
      </c>
      <c r="I471" s="33">
        <f t="shared" si="28"/>
        <v>65.701513341298295</v>
      </c>
      <c r="J471" s="8">
        <f t="shared" si="29"/>
        <v>-17224.699999999997</v>
      </c>
      <c r="K471" s="8">
        <v>-1556.2</v>
      </c>
      <c r="L471" s="10" t="s">
        <v>26</v>
      </c>
      <c r="M471" s="348" t="s">
        <v>1427</v>
      </c>
    </row>
    <row r="472" spans="1:13" ht="25.5">
      <c r="A472" s="75" t="e">
        <f>VLOOKUP(B472,#REF!,3,FALSE)</f>
        <v>#REF!</v>
      </c>
      <c r="B472" s="12">
        <v>91</v>
      </c>
      <c r="C472" s="24" t="s">
        <v>74</v>
      </c>
      <c r="D472" s="10" t="s">
        <v>472</v>
      </c>
      <c r="E472" s="64" t="s">
        <v>76</v>
      </c>
      <c r="F472" s="11" t="s">
        <v>7</v>
      </c>
      <c r="G472" s="8"/>
      <c r="H472" s="17"/>
      <c r="I472" s="33" t="str">
        <f t="shared" si="28"/>
        <v/>
      </c>
      <c r="J472" s="8"/>
      <c r="K472" s="8">
        <v>-1.2</v>
      </c>
      <c r="L472" s="59" t="s">
        <v>17</v>
      </c>
      <c r="M472" s="348" t="s">
        <v>1435</v>
      </c>
    </row>
    <row r="473" spans="1:13" ht="25.5">
      <c r="A473" s="75" t="e">
        <f>VLOOKUP(B473,#REF!,3,FALSE)</f>
        <v>#REF!</v>
      </c>
      <c r="B473" s="12">
        <v>91</v>
      </c>
      <c r="C473" s="24" t="s">
        <v>74</v>
      </c>
      <c r="D473" s="10" t="s">
        <v>472</v>
      </c>
      <c r="E473" s="64" t="s">
        <v>76</v>
      </c>
      <c r="F473" s="11" t="s">
        <v>7</v>
      </c>
      <c r="G473" s="8"/>
      <c r="H473" s="17"/>
      <c r="I473" s="33" t="str">
        <f t="shared" si="28"/>
        <v/>
      </c>
      <c r="J473" s="8"/>
      <c r="K473" s="8">
        <v>-280</v>
      </c>
      <c r="L473" s="59" t="s">
        <v>120</v>
      </c>
      <c r="M473" s="348" t="s">
        <v>1436</v>
      </c>
    </row>
    <row r="474" spans="1:13" ht="25.5">
      <c r="A474" s="75" t="e">
        <f>VLOOKUP(B474,#REF!,3,FALSE)</f>
        <v>#REF!</v>
      </c>
      <c r="B474" s="12">
        <v>91</v>
      </c>
      <c r="C474" s="24" t="s">
        <v>74</v>
      </c>
      <c r="D474" s="10" t="s">
        <v>472</v>
      </c>
      <c r="E474" s="64" t="s">
        <v>76</v>
      </c>
      <c r="F474" s="11" t="s">
        <v>7</v>
      </c>
      <c r="G474" s="8"/>
      <c r="H474" s="17"/>
      <c r="I474" s="33" t="str">
        <f t="shared" si="28"/>
        <v/>
      </c>
      <c r="J474" s="8"/>
      <c r="K474" s="33">
        <v>-15387.300000000001</v>
      </c>
      <c r="L474" s="10" t="s">
        <v>8</v>
      </c>
      <c r="M474" s="348" t="s">
        <v>1437</v>
      </c>
    </row>
    <row r="475" spans="1:13" ht="25.5">
      <c r="A475" s="75" t="e">
        <f>VLOOKUP(B475,#REF!,3,FALSE)</f>
        <v>#REF!</v>
      </c>
      <c r="B475" s="12">
        <v>91</v>
      </c>
      <c r="C475" s="24" t="s">
        <v>74</v>
      </c>
      <c r="D475" s="10" t="s">
        <v>472</v>
      </c>
      <c r="E475" s="64" t="s">
        <v>76</v>
      </c>
      <c r="F475" s="11" t="s">
        <v>10</v>
      </c>
      <c r="G475" s="8">
        <v>1.1000000000000001</v>
      </c>
      <c r="H475" s="211">
        <v>1.1000000000000001</v>
      </c>
      <c r="I475" s="33">
        <f t="shared" si="28"/>
        <v>100</v>
      </c>
      <c r="J475" s="8">
        <f t="shared" si="29"/>
        <v>0</v>
      </c>
      <c r="K475" s="8"/>
      <c r="L475" s="52"/>
      <c r="M475" s="348"/>
    </row>
    <row r="476" spans="1:13" ht="25.5">
      <c r="A476" s="75" t="e">
        <f>VLOOKUP(B476,#REF!,3,FALSE)</f>
        <v>#REF!</v>
      </c>
      <c r="B476" s="103">
        <v>91</v>
      </c>
      <c r="C476" s="53" t="s">
        <v>74</v>
      </c>
      <c r="D476" s="84" t="s">
        <v>472</v>
      </c>
      <c r="E476" s="124" t="s">
        <v>76</v>
      </c>
      <c r="F476" s="49" t="s">
        <v>11</v>
      </c>
      <c r="G476" s="26">
        <f>SUM(G471:G475)</f>
        <v>50221.1</v>
      </c>
      <c r="H476" s="26">
        <f>SUM(H471:H475)</f>
        <v>32996.400000000001</v>
      </c>
      <c r="I476" s="26">
        <f t="shared" si="28"/>
        <v>65.702264586000709</v>
      </c>
      <c r="J476" s="26">
        <f t="shared" si="29"/>
        <v>-17224.699999999997</v>
      </c>
      <c r="K476" s="26">
        <f>SUM(K471:K475)</f>
        <v>-17224.7</v>
      </c>
      <c r="L476" s="188"/>
      <c r="M476" s="348"/>
    </row>
    <row r="477" spans="1:13" ht="25.5">
      <c r="A477" s="75" t="e">
        <f>VLOOKUP(B477,#REF!,3,FALSE)</f>
        <v>#REF!</v>
      </c>
      <c r="B477" s="12">
        <v>91</v>
      </c>
      <c r="C477" s="24" t="s">
        <v>74</v>
      </c>
      <c r="D477" s="10" t="s">
        <v>675</v>
      </c>
      <c r="E477" s="64" t="s">
        <v>78</v>
      </c>
      <c r="F477" s="11" t="s">
        <v>7</v>
      </c>
      <c r="G477" s="8">
        <v>11758.6</v>
      </c>
      <c r="H477" s="17">
        <v>9947.9</v>
      </c>
      <c r="I477" s="33">
        <f t="shared" si="28"/>
        <v>84.601057949075567</v>
      </c>
      <c r="J477" s="8">
        <f t="shared" si="29"/>
        <v>-1810.7000000000007</v>
      </c>
      <c r="K477" s="33">
        <v>-986.8</v>
      </c>
      <c r="L477" s="10" t="s">
        <v>26</v>
      </c>
      <c r="M477" s="348" t="s">
        <v>1427</v>
      </c>
    </row>
    <row r="478" spans="1:13" ht="25.5">
      <c r="A478" s="75" t="e">
        <f>VLOOKUP(B478,#REF!,3,FALSE)</f>
        <v>#REF!</v>
      </c>
      <c r="B478" s="12">
        <v>91</v>
      </c>
      <c r="C478" s="24" t="s">
        <v>74</v>
      </c>
      <c r="D478" s="10" t="s">
        <v>675</v>
      </c>
      <c r="E478" s="64" t="s">
        <v>78</v>
      </c>
      <c r="F478" s="11" t="s">
        <v>7</v>
      </c>
      <c r="G478" s="8"/>
      <c r="H478" s="17"/>
      <c r="I478" s="19" t="str">
        <f t="shared" si="28"/>
        <v/>
      </c>
      <c r="J478" s="8"/>
      <c r="K478" s="8">
        <v>-52.9</v>
      </c>
      <c r="L478" s="59" t="s">
        <v>17</v>
      </c>
      <c r="M478" s="348" t="s">
        <v>1438</v>
      </c>
    </row>
    <row r="479" spans="1:13" ht="38.25">
      <c r="A479" s="75" t="e">
        <f>VLOOKUP(B479,#REF!,3,FALSE)</f>
        <v>#REF!</v>
      </c>
      <c r="B479" s="12">
        <v>91</v>
      </c>
      <c r="C479" s="24" t="s">
        <v>74</v>
      </c>
      <c r="D479" s="10" t="s">
        <v>675</v>
      </c>
      <c r="E479" s="64" t="s">
        <v>78</v>
      </c>
      <c r="F479" s="11" t="s">
        <v>7</v>
      </c>
      <c r="G479" s="8"/>
      <c r="H479" s="17"/>
      <c r="I479" s="19" t="str">
        <f t="shared" si="28"/>
        <v/>
      </c>
      <c r="J479" s="8"/>
      <c r="K479" s="8">
        <v>-19.3</v>
      </c>
      <c r="L479" s="59" t="s">
        <v>49</v>
      </c>
      <c r="M479" s="348" t="s">
        <v>1439</v>
      </c>
    </row>
    <row r="480" spans="1:13" ht="38.25">
      <c r="A480" s="75" t="e">
        <f>VLOOKUP(B480,#REF!,3,FALSE)</f>
        <v>#REF!</v>
      </c>
      <c r="B480" s="12">
        <v>91</v>
      </c>
      <c r="C480" s="24" t="s">
        <v>74</v>
      </c>
      <c r="D480" s="10" t="s">
        <v>675</v>
      </c>
      <c r="E480" s="64" t="s">
        <v>78</v>
      </c>
      <c r="F480" s="11" t="s">
        <v>7</v>
      </c>
      <c r="G480" s="8"/>
      <c r="H480" s="17"/>
      <c r="I480" s="19"/>
      <c r="J480" s="8"/>
      <c r="K480" s="8">
        <v>-53.3</v>
      </c>
      <c r="L480" s="59" t="s">
        <v>9</v>
      </c>
      <c r="M480" s="348" t="s">
        <v>1440</v>
      </c>
    </row>
    <row r="481" spans="1:13" ht="25.5">
      <c r="A481" s="75" t="e">
        <f>VLOOKUP(B481,#REF!,3,FALSE)</f>
        <v>#REF!</v>
      </c>
      <c r="B481" s="12">
        <v>91</v>
      </c>
      <c r="C481" s="24" t="s">
        <v>74</v>
      </c>
      <c r="D481" s="10" t="s">
        <v>675</v>
      </c>
      <c r="E481" s="64" t="s">
        <v>78</v>
      </c>
      <c r="F481" s="11" t="s">
        <v>7</v>
      </c>
      <c r="G481" s="8"/>
      <c r="H481" s="17"/>
      <c r="I481" s="19"/>
      <c r="J481" s="8"/>
      <c r="K481" s="8">
        <v>-163.30000000000001</v>
      </c>
      <c r="L481" s="59" t="s">
        <v>120</v>
      </c>
      <c r="M481" s="348" t="s">
        <v>1441</v>
      </c>
    </row>
    <row r="482" spans="1:13" ht="51">
      <c r="A482" s="75" t="e">
        <f>VLOOKUP(B482,#REF!,3,FALSE)</f>
        <v>#REF!</v>
      </c>
      <c r="B482" s="12">
        <v>91</v>
      </c>
      <c r="C482" s="24" t="s">
        <v>74</v>
      </c>
      <c r="D482" s="10" t="s">
        <v>675</v>
      </c>
      <c r="E482" s="64" t="s">
        <v>78</v>
      </c>
      <c r="F482" s="11" t="s">
        <v>7</v>
      </c>
      <c r="G482" s="8"/>
      <c r="H482" s="17"/>
      <c r="I482" s="19" t="str">
        <f t="shared" si="28"/>
        <v/>
      </c>
      <c r="J482" s="8"/>
      <c r="K482" s="8">
        <v>-535.1</v>
      </c>
      <c r="L482" s="10" t="s">
        <v>8</v>
      </c>
      <c r="M482" s="348" t="s">
        <v>1442</v>
      </c>
    </row>
    <row r="483" spans="1:13" ht="25.5">
      <c r="A483" s="75" t="e">
        <f>VLOOKUP(B483,#REF!,3,FALSE)</f>
        <v>#REF!</v>
      </c>
      <c r="B483" s="12">
        <v>91</v>
      </c>
      <c r="C483" s="24" t="s">
        <v>74</v>
      </c>
      <c r="D483" s="10" t="s">
        <v>675</v>
      </c>
      <c r="E483" s="64" t="s">
        <v>78</v>
      </c>
      <c r="F483" s="11" t="s">
        <v>10</v>
      </c>
      <c r="G483" s="8">
        <v>1.2</v>
      </c>
      <c r="H483" s="17">
        <v>0.2</v>
      </c>
      <c r="I483" s="33">
        <f t="shared" si="28"/>
        <v>16.666666666666668</v>
      </c>
      <c r="J483" s="8">
        <f t="shared" si="29"/>
        <v>-1</v>
      </c>
      <c r="K483" s="8">
        <v>-1</v>
      </c>
      <c r="L483" s="10" t="s">
        <v>8</v>
      </c>
      <c r="M483" s="348" t="s">
        <v>1434</v>
      </c>
    </row>
    <row r="484" spans="1:13" ht="25.5">
      <c r="A484" s="75" t="e">
        <f>VLOOKUP(B484,#REF!,3,FALSE)</f>
        <v>#REF!</v>
      </c>
      <c r="B484" s="103">
        <v>91</v>
      </c>
      <c r="C484" s="62" t="s">
        <v>74</v>
      </c>
      <c r="D484" s="84" t="s">
        <v>675</v>
      </c>
      <c r="E484" s="124" t="s">
        <v>78</v>
      </c>
      <c r="F484" s="49" t="s">
        <v>11</v>
      </c>
      <c r="G484" s="26">
        <f>SUM(G477:G483)</f>
        <v>11759.800000000001</v>
      </c>
      <c r="H484" s="26">
        <f>SUM(H477:H483)</f>
        <v>9948.1</v>
      </c>
      <c r="I484" s="26">
        <f t="shared" si="28"/>
        <v>84.594125750437925</v>
      </c>
      <c r="J484" s="26">
        <f t="shared" si="29"/>
        <v>-1811.7000000000007</v>
      </c>
      <c r="K484" s="26">
        <f>SUM(K477:K483)</f>
        <v>-1811.6999999999998</v>
      </c>
      <c r="L484" s="188"/>
      <c r="M484" s="348"/>
    </row>
    <row r="485" spans="1:13" ht="25.5">
      <c r="A485" s="75" t="e">
        <f>VLOOKUP(B485,#REF!,3,FALSE)</f>
        <v>#REF!</v>
      </c>
      <c r="B485" s="12">
        <v>91</v>
      </c>
      <c r="C485" s="24" t="s">
        <v>74</v>
      </c>
      <c r="D485" s="10" t="s">
        <v>676</v>
      </c>
      <c r="E485" s="64" t="s">
        <v>79</v>
      </c>
      <c r="F485" s="11" t="s">
        <v>7</v>
      </c>
      <c r="G485" s="8">
        <v>86617.1</v>
      </c>
      <c r="H485" s="17">
        <v>71765.8</v>
      </c>
      <c r="I485" s="33">
        <f t="shared" si="28"/>
        <v>82.854078467184891</v>
      </c>
      <c r="J485" s="8">
        <f t="shared" si="29"/>
        <v>-14851.300000000003</v>
      </c>
      <c r="K485" s="20">
        <v>-2074.1</v>
      </c>
      <c r="L485" s="10" t="s">
        <v>26</v>
      </c>
      <c r="M485" s="348" t="s">
        <v>1427</v>
      </c>
    </row>
    <row r="486" spans="1:13" ht="38.25">
      <c r="A486" s="75" t="e">
        <f>VLOOKUP(B486,#REF!,3,FALSE)</f>
        <v>#REF!</v>
      </c>
      <c r="B486" s="12">
        <v>91</v>
      </c>
      <c r="C486" s="24" t="s">
        <v>74</v>
      </c>
      <c r="D486" s="10" t="s">
        <v>676</v>
      </c>
      <c r="E486" s="64" t="s">
        <v>79</v>
      </c>
      <c r="F486" s="11" t="s">
        <v>7</v>
      </c>
      <c r="G486" s="8"/>
      <c r="H486" s="17"/>
      <c r="I486" s="19" t="str">
        <f t="shared" si="28"/>
        <v/>
      </c>
      <c r="J486" s="8"/>
      <c r="K486" s="8">
        <v>-402</v>
      </c>
      <c r="L486" s="59" t="s">
        <v>17</v>
      </c>
      <c r="M486" s="348" t="s">
        <v>1445</v>
      </c>
    </row>
    <row r="487" spans="1:13" ht="38.25">
      <c r="A487" s="75" t="e">
        <f>VLOOKUP(B487,#REF!,3,FALSE)</f>
        <v>#REF!</v>
      </c>
      <c r="B487" s="12">
        <v>91</v>
      </c>
      <c r="C487" s="24" t="s">
        <v>74</v>
      </c>
      <c r="D487" s="10" t="s">
        <v>676</v>
      </c>
      <c r="E487" s="64" t="s">
        <v>79</v>
      </c>
      <c r="F487" s="11" t="s">
        <v>7</v>
      </c>
      <c r="G487" s="8"/>
      <c r="H487" s="17"/>
      <c r="I487" s="19" t="str">
        <f t="shared" si="28"/>
        <v/>
      </c>
      <c r="J487" s="8"/>
      <c r="K487" s="8">
        <v>-476.9</v>
      </c>
      <c r="L487" s="59" t="s">
        <v>49</v>
      </c>
      <c r="M487" s="348" t="s">
        <v>1446</v>
      </c>
    </row>
    <row r="488" spans="1:13" ht="38.25">
      <c r="A488" s="75" t="e">
        <f>VLOOKUP(B488,#REF!,3,FALSE)</f>
        <v>#REF!</v>
      </c>
      <c r="B488" s="12">
        <v>91</v>
      </c>
      <c r="C488" s="24" t="s">
        <v>74</v>
      </c>
      <c r="D488" s="10" t="s">
        <v>676</v>
      </c>
      <c r="E488" s="64" t="s">
        <v>79</v>
      </c>
      <c r="F488" s="11" t="s">
        <v>7</v>
      </c>
      <c r="G488" s="8"/>
      <c r="H488" s="17"/>
      <c r="I488" s="19" t="str">
        <f t="shared" si="28"/>
        <v/>
      </c>
      <c r="J488" s="8"/>
      <c r="K488" s="8">
        <v>-1322.4</v>
      </c>
      <c r="L488" s="11" t="s">
        <v>9</v>
      </c>
      <c r="M488" s="348" t="s">
        <v>1447</v>
      </c>
    </row>
    <row r="489" spans="1:13" ht="25.5">
      <c r="A489" s="75" t="e">
        <f>VLOOKUP(B489,#REF!,3,FALSE)</f>
        <v>#REF!</v>
      </c>
      <c r="B489" s="12">
        <v>91</v>
      </c>
      <c r="C489" s="24" t="s">
        <v>74</v>
      </c>
      <c r="D489" s="10" t="s">
        <v>676</v>
      </c>
      <c r="E489" s="64" t="s">
        <v>79</v>
      </c>
      <c r="F489" s="11" t="s">
        <v>7</v>
      </c>
      <c r="G489" s="8"/>
      <c r="H489" s="17"/>
      <c r="I489" s="19" t="str">
        <f t="shared" si="28"/>
        <v/>
      </c>
      <c r="J489" s="8"/>
      <c r="K489" s="8">
        <v>-1342.7</v>
      </c>
      <c r="L489" s="10" t="s">
        <v>121</v>
      </c>
      <c r="M489" s="348" t="s">
        <v>1448</v>
      </c>
    </row>
    <row r="490" spans="1:13" ht="25.5">
      <c r="A490" s="75" t="e">
        <f>VLOOKUP(B490,#REF!,3,FALSE)</f>
        <v>#REF!</v>
      </c>
      <c r="B490" s="12">
        <v>91</v>
      </c>
      <c r="C490" s="24" t="s">
        <v>74</v>
      </c>
      <c r="D490" s="10" t="s">
        <v>676</v>
      </c>
      <c r="E490" s="64" t="s">
        <v>79</v>
      </c>
      <c r="F490" s="11" t="s">
        <v>7</v>
      </c>
      <c r="G490" s="8"/>
      <c r="H490" s="17"/>
      <c r="I490" s="19" t="str">
        <f t="shared" si="28"/>
        <v/>
      </c>
      <c r="J490" s="8"/>
      <c r="K490" s="8">
        <v>-5666.4</v>
      </c>
      <c r="L490" s="10" t="s">
        <v>120</v>
      </c>
      <c r="M490" s="348" t="s">
        <v>1449</v>
      </c>
    </row>
    <row r="491" spans="1:13" ht="25.5">
      <c r="A491" s="75" t="e">
        <f>VLOOKUP(B491,#REF!,3,FALSE)</f>
        <v>#REF!</v>
      </c>
      <c r="B491" s="12">
        <v>91</v>
      </c>
      <c r="C491" s="24" t="s">
        <v>74</v>
      </c>
      <c r="D491" s="10" t="s">
        <v>676</v>
      </c>
      <c r="E491" s="64" t="s">
        <v>79</v>
      </c>
      <c r="F491" s="11" t="s">
        <v>7</v>
      </c>
      <c r="G491" s="8"/>
      <c r="H491" s="17"/>
      <c r="I491" s="19" t="str">
        <f t="shared" si="28"/>
        <v/>
      </c>
      <c r="J491" s="8"/>
      <c r="K491" s="8">
        <v>-3466.9</v>
      </c>
      <c r="L491" s="10" t="s">
        <v>8</v>
      </c>
      <c r="M491" s="348" t="s">
        <v>1434</v>
      </c>
    </row>
    <row r="492" spans="1:13" ht="25.5">
      <c r="A492" s="75" t="e">
        <f>VLOOKUP(B492,#REF!,3,FALSE)</f>
        <v>#REF!</v>
      </c>
      <c r="B492" s="12">
        <v>91</v>
      </c>
      <c r="C492" s="24" t="s">
        <v>74</v>
      </c>
      <c r="D492" s="10" t="s">
        <v>676</v>
      </c>
      <c r="E492" s="64" t="s">
        <v>79</v>
      </c>
      <c r="F492" s="11" t="s">
        <v>232</v>
      </c>
      <c r="G492" s="8">
        <v>20077.900000000001</v>
      </c>
      <c r="H492" s="17">
        <v>8603.2999999999993</v>
      </c>
      <c r="I492" s="33">
        <f t="shared" si="28"/>
        <v>42.849600804865048</v>
      </c>
      <c r="J492" s="8">
        <f t="shared" si="29"/>
        <v>-11474.600000000002</v>
      </c>
      <c r="K492" s="8">
        <v>-0.1</v>
      </c>
      <c r="L492" s="59" t="s">
        <v>17</v>
      </c>
      <c r="M492" s="348" t="s">
        <v>1450</v>
      </c>
    </row>
    <row r="493" spans="1:13" ht="25.5">
      <c r="A493" s="75" t="e">
        <f>VLOOKUP(B493,#REF!,3,FALSE)</f>
        <v>#REF!</v>
      </c>
      <c r="B493" s="12">
        <v>91</v>
      </c>
      <c r="C493" s="24" t="s">
        <v>74</v>
      </c>
      <c r="D493" s="10" t="s">
        <v>676</v>
      </c>
      <c r="E493" s="64" t="s">
        <v>79</v>
      </c>
      <c r="F493" s="11" t="s">
        <v>232</v>
      </c>
      <c r="G493" s="8"/>
      <c r="H493" s="17"/>
      <c r="I493" s="33"/>
      <c r="J493" s="8"/>
      <c r="K493" s="8">
        <v>-5379.5</v>
      </c>
      <c r="L493" s="59" t="s">
        <v>120</v>
      </c>
      <c r="M493" s="348" t="s">
        <v>1451</v>
      </c>
    </row>
    <row r="494" spans="1:13" ht="25.5">
      <c r="A494" s="75" t="e">
        <f>VLOOKUP(B494,#REF!,3,FALSE)</f>
        <v>#REF!</v>
      </c>
      <c r="B494" s="12">
        <v>91</v>
      </c>
      <c r="C494" s="24" t="s">
        <v>74</v>
      </c>
      <c r="D494" s="10" t="s">
        <v>676</v>
      </c>
      <c r="E494" s="64" t="s">
        <v>79</v>
      </c>
      <c r="F494" s="11" t="s">
        <v>232</v>
      </c>
      <c r="G494" s="8"/>
      <c r="H494" s="17"/>
      <c r="I494" s="33"/>
      <c r="J494" s="8"/>
      <c r="K494" s="8">
        <v>-6194.9</v>
      </c>
      <c r="L494" s="59" t="s">
        <v>8</v>
      </c>
      <c r="M494" s="348" t="s">
        <v>1434</v>
      </c>
    </row>
    <row r="495" spans="1:13" ht="25.5">
      <c r="A495" s="75" t="e">
        <f>VLOOKUP(B495,#REF!,3,FALSE)</f>
        <v>#REF!</v>
      </c>
      <c r="B495" s="12">
        <v>91</v>
      </c>
      <c r="C495" s="24" t="s">
        <v>74</v>
      </c>
      <c r="D495" s="10" t="s">
        <v>676</v>
      </c>
      <c r="E495" s="64" t="s">
        <v>79</v>
      </c>
      <c r="F495" s="11" t="s">
        <v>10</v>
      </c>
      <c r="G495" s="8">
        <v>234.1</v>
      </c>
      <c r="H495" s="17">
        <v>113.5</v>
      </c>
      <c r="I495" s="33">
        <f>IF(ISBLANK(H495),"",+H495/G495*100)</f>
        <v>48.483554036736436</v>
      </c>
      <c r="J495" s="8">
        <f>+H495-G495</f>
        <v>-120.6</v>
      </c>
      <c r="K495" s="8">
        <v>-14.2</v>
      </c>
      <c r="L495" s="59" t="s">
        <v>291</v>
      </c>
      <c r="M495" s="348" t="s">
        <v>1452</v>
      </c>
    </row>
    <row r="496" spans="1:13" ht="25.5">
      <c r="A496" s="75" t="e">
        <f>VLOOKUP(B496,#REF!,3,FALSE)</f>
        <v>#REF!</v>
      </c>
      <c r="B496" s="12">
        <v>91</v>
      </c>
      <c r="C496" s="24" t="s">
        <v>74</v>
      </c>
      <c r="D496" s="10" t="s">
        <v>676</v>
      </c>
      <c r="E496" s="64" t="s">
        <v>79</v>
      </c>
      <c r="F496" s="11" t="s">
        <v>10</v>
      </c>
      <c r="G496" s="8"/>
      <c r="H496" s="17"/>
      <c r="I496" s="33"/>
      <c r="J496" s="8"/>
      <c r="K496" s="8">
        <v>-0.1</v>
      </c>
      <c r="L496" s="59" t="s">
        <v>17</v>
      </c>
      <c r="M496" s="348" t="s">
        <v>1453</v>
      </c>
    </row>
    <row r="497" spans="1:13" ht="38.25">
      <c r="A497" s="75" t="e">
        <f>VLOOKUP(B497,#REF!,3,FALSE)</f>
        <v>#REF!</v>
      </c>
      <c r="B497" s="12">
        <v>91</v>
      </c>
      <c r="C497" s="24" t="s">
        <v>74</v>
      </c>
      <c r="D497" s="10" t="s">
        <v>676</v>
      </c>
      <c r="E497" s="64" t="s">
        <v>79</v>
      </c>
      <c r="F497" s="11" t="s">
        <v>10</v>
      </c>
      <c r="G497" s="8"/>
      <c r="H497" s="17"/>
      <c r="I497" s="33"/>
      <c r="J497" s="8"/>
      <c r="K497" s="8">
        <v>-102.6</v>
      </c>
      <c r="L497" s="59" t="s">
        <v>49</v>
      </c>
      <c r="M497" s="348" t="s">
        <v>1454</v>
      </c>
    </row>
    <row r="498" spans="1:13" ht="25.5">
      <c r="A498" s="75" t="e">
        <f>VLOOKUP(B498,#REF!,3,FALSE)</f>
        <v>#REF!</v>
      </c>
      <c r="B498" s="12">
        <v>91</v>
      </c>
      <c r="C498" s="24" t="s">
        <v>74</v>
      </c>
      <c r="D498" s="10" t="s">
        <v>676</v>
      </c>
      <c r="E498" s="64" t="s">
        <v>79</v>
      </c>
      <c r="F498" s="11" t="s">
        <v>10</v>
      </c>
      <c r="G498" s="8"/>
      <c r="H498" s="17"/>
      <c r="I498" s="33" t="str">
        <f t="shared" ref="I498:I539" si="30">IF(ISBLANK(H498),"",+H498/G498*100)</f>
        <v/>
      </c>
      <c r="J498" s="8"/>
      <c r="K498" s="8">
        <v>-3.7</v>
      </c>
      <c r="L498" s="10" t="s">
        <v>8</v>
      </c>
      <c r="M498" s="348" t="s">
        <v>1455</v>
      </c>
    </row>
    <row r="499" spans="1:13" ht="25.5">
      <c r="A499" s="75" t="e">
        <f>VLOOKUP(B499,#REF!,3,FALSE)</f>
        <v>#REF!</v>
      </c>
      <c r="B499" s="103">
        <v>91</v>
      </c>
      <c r="C499" s="62" t="s">
        <v>74</v>
      </c>
      <c r="D499" s="84" t="s">
        <v>676</v>
      </c>
      <c r="E499" s="124" t="s">
        <v>79</v>
      </c>
      <c r="F499" s="49" t="s">
        <v>11</v>
      </c>
      <c r="G499" s="26">
        <f>SUM(G485:G498)</f>
        <v>106929.1</v>
      </c>
      <c r="H499" s="26">
        <f>SUM(H485:H498)</f>
        <v>80482.600000000006</v>
      </c>
      <c r="I499" s="26">
        <f t="shared" si="30"/>
        <v>75.267256527923649</v>
      </c>
      <c r="J499" s="26">
        <f t="shared" si="29"/>
        <v>-26446.5</v>
      </c>
      <c r="K499" s="26">
        <f>SUM(K485:K498)</f>
        <v>-26446.5</v>
      </c>
      <c r="L499" s="188"/>
      <c r="M499" s="348"/>
    </row>
    <row r="500" spans="1:13" ht="25.5">
      <c r="A500" s="75" t="e">
        <f>VLOOKUP(B500,#REF!,3,FALSE)</f>
        <v>#REF!</v>
      </c>
      <c r="B500" s="12">
        <v>91</v>
      </c>
      <c r="C500" s="24" t="s">
        <v>74</v>
      </c>
      <c r="D500" s="10" t="s">
        <v>677</v>
      </c>
      <c r="E500" s="23" t="s">
        <v>80</v>
      </c>
      <c r="F500" s="11" t="s">
        <v>7</v>
      </c>
      <c r="G500" s="17">
        <v>35017</v>
      </c>
      <c r="H500" s="17">
        <v>28839.5</v>
      </c>
      <c r="I500" s="33">
        <f t="shared" si="30"/>
        <v>82.358568695205179</v>
      </c>
      <c r="J500" s="8">
        <f t="shared" si="29"/>
        <v>-6177.5</v>
      </c>
      <c r="K500" s="8">
        <v>-2652.9</v>
      </c>
      <c r="L500" s="10" t="s">
        <v>26</v>
      </c>
      <c r="M500" s="348" t="s">
        <v>1427</v>
      </c>
    </row>
    <row r="501" spans="1:13" ht="25.5">
      <c r="A501" s="75" t="e">
        <f>VLOOKUP(B501,#REF!,3,FALSE)</f>
        <v>#REF!</v>
      </c>
      <c r="B501" s="12">
        <v>91</v>
      </c>
      <c r="C501" s="24" t="s">
        <v>74</v>
      </c>
      <c r="D501" s="10" t="s">
        <v>677</v>
      </c>
      <c r="E501" s="23" t="s">
        <v>80</v>
      </c>
      <c r="F501" s="11" t="s">
        <v>7</v>
      </c>
      <c r="G501" s="17"/>
      <c r="H501" s="17"/>
      <c r="I501" s="33" t="str">
        <f t="shared" si="30"/>
        <v/>
      </c>
      <c r="J501" s="8"/>
      <c r="K501" s="8">
        <v>-56.3</v>
      </c>
      <c r="L501" s="59" t="s">
        <v>17</v>
      </c>
      <c r="M501" s="348" t="s">
        <v>1456</v>
      </c>
    </row>
    <row r="502" spans="1:13" ht="25.5">
      <c r="A502" s="75" t="e">
        <f>VLOOKUP(B502,#REF!,3,FALSE)</f>
        <v>#REF!</v>
      </c>
      <c r="B502" s="12">
        <v>91</v>
      </c>
      <c r="C502" s="24" t="s">
        <v>74</v>
      </c>
      <c r="D502" s="10" t="s">
        <v>677</v>
      </c>
      <c r="E502" s="23" t="s">
        <v>80</v>
      </c>
      <c r="F502" s="11" t="s">
        <v>7</v>
      </c>
      <c r="G502" s="17"/>
      <c r="H502" s="17"/>
      <c r="I502" s="33" t="str">
        <f t="shared" si="30"/>
        <v/>
      </c>
      <c r="J502" s="8"/>
      <c r="K502" s="8">
        <v>-11.2</v>
      </c>
      <c r="L502" s="59" t="s">
        <v>49</v>
      </c>
      <c r="M502" s="348" t="s">
        <v>1457</v>
      </c>
    </row>
    <row r="503" spans="1:13" ht="25.5">
      <c r="A503" s="75" t="e">
        <f>VLOOKUP(B503,#REF!,3,FALSE)</f>
        <v>#REF!</v>
      </c>
      <c r="B503" s="12">
        <v>91</v>
      </c>
      <c r="C503" s="24" t="s">
        <v>74</v>
      </c>
      <c r="D503" s="10" t="s">
        <v>677</v>
      </c>
      <c r="E503" s="23" t="s">
        <v>80</v>
      </c>
      <c r="F503" s="11" t="s">
        <v>7</v>
      </c>
      <c r="G503" s="17"/>
      <c r="H503" s="17"/>
      <c r="I503" s="33"/>
      <c r="J503" s="8"/>
      <c r="K503" s="8">
        <v>-313.8</v>
      </c>
      <c r="L503" s="11" t="s">
        <v>9</v>
      </c>
      <c r="M503" s="348" t="s">
        <v>1458</v>
      </c>
    </row>
    <row r="504" spans="1:13" ht="25.5">
      <c r="A504" s="75" t="e">
        <f>VLOOKUP(B504,#REF!,3,FALSE)</f>
        <v>#REF!</v>
      </c>
      <c r="B504" s="12">
        <v>91</v>
      </c>
      <c r="C504" s="24" t="s">
        <v>74</v>
      </c>
      <c r="D504" s="10" t="s">
        <v>677</v>
      </c>
      <c r="E504" s="23" t="s">
        <v>80</v>
      </c>
      <c r="F504" s="11" t="s">
        <v>7</v>
      </c>
      <c r="G504" s="17"/>
      <c r="H504" s="17"/>
      <c r="I504" s="33"/>
      <c r="J504" s="8"/>
      <c r="K504" s="8">
        <v>-8.6999999999999993</v>
      </c>
      <c r="L504" s="59" t="s">
        <v>120</v>
      </c>
      <c r="M504" s="348" t="s">
        <v>1459</v>
      </c>
    </row>
    <row r="505" spans="1:13" ht="38.25">
      <c r="A505" s="75" t="e">
        <f>VLOOKUP(B505,#REF!,3,FALSE)</f>
        <v>#REF!</v>
      </c>
      <c r="B505" s="12">
        <v>91</v>
      </c>
      <c r="C505" s="24" t="s">
        <v>74</v>
      </c>
      <c r="D505" s="10" t="s">
        <v>677</v>
      </c>
      <c r="E505" s="23" t="s">
        <v>80</v>
      </c>
      <c r="F505" s="11" t="s">
        <v>7</v>
      </c>
      <c r="G505" s="17"/>
      <c r="H505" s="17"/>
      <c r="I505" s="33" t="str">
        <f t="shared" si="30"/>
        <v/>
      </c>
      <c r="J505" s="8"/>
      <c r="K505" s="8">
        <v>-3134.6</v>
      </c>
      <c r="L505" s="10" t="s">
        <v>8</v>
      </c>
      <c r="M505" s="348" t="s">
        <v>1460</v>
      </c>
    </row>
    <row r="506" spans="1:13" ht="25.5">
      <c r="A506" s="75" t="e">
        <f>VLOOKUP(B506,#REF!,3,FALSE)</f>
        <v>#REF!</v>
      </c>
      <c r="B506" s="12">
        <v>91</v>
      </c>
      <c r="C506" s="24" t="s">
        <v>74</v>
      </c>
      <c r="D506" s="10" t="s">
        <v>677</v>
      </c>
      <c r="E506" s="23" t="s">
        <v>80</v>
      </c>
      <c r="F506" s="11" t="s">
        <v>10</v>
      </c>
      <c r="G506" s="17">
        <v>121.5</v>
      </c>
      <c r="H506" s="17">
        <v>90.6</v>
      </c>
      <c r="I506" s="33">
        <f t="shared" si="30"/>
        <v>74.567901234567898</v>
      </c>
      <c r="J506" s="8">
        <f t="shared" si="29"/>
        <v>-30.900000000000006</v>
      </c>
      <c r="K506" s="8">
        <v>-18.3</v>
      </c>
      <c r="L506" s="52" t="s">
        <v>26</v>
      </c>
      <c r="M506" s="348" t="s">
        <v>1427</v>
      </c>
    </row>
    <row r="507" spans="1:13" ht="25.5">
      <c r="A507" s="75" t="e">
        <f>VLOOKUP(B507,#REF!,3,FALSE)</f>
        <v>#REF!</v>
      </c>
      <c r="B507" s="12">
        <v>91</v>
      </c>
      <c r="C507" s="24" t="s">
        <v>74</v>
      </c>
      <c r="D507" s="10" t="s">
        <v>677</v>
      </c>
      <c r="E507" s="23" t="s">
        <v>80</v>
      </c>
      <c r="F507" s="11" t="s">
        <v>10</v>
      </c>
      <c r="G507" s="17"/>
      <c r="H507" s="17"/>
      <c r="I507" s="33" t="str">
        <f t="shared" si="30"/>
        <v/>
      </c>
      <c r="J507" s="8"/>
      <c r="K507" s="33">
        <v>-12.6</v>
      </c>
      <c r="L507" s="52" t="s">
        <v>49</v>
      </c>
      <c r="M507" s="348" t="s">
        <v>1461</v>
      </c>
    </row>
    <row r="508" spans="1:13" ht="25.5">
      <c r="A508" s="75" t="e">
        <f>VLOOKUP(B508,#REF!,3,FALSE)</f>
        <v>#REF!</v>
      </c>
      <c r="B508" s="103">
        <v>91</v>
      </c>
      <c r="C508" s="62" t="s">
        <v>74</v>
      </c>
      <c r="D508" s="84" t="s">
        <v>677</v>
      </c>
      <c r="E508" s="85" t="s">
        <v>80</v>
      </c>
      <c r="F508" s="49" t="s">
        <v>11</v>
      </c>
      <c r="G508" s="26">
        <f>SUM(G500:G507)</f>
        <v>35138.5</v>
      </c>
      <c r="H508" s="26">
        <f>SUM(H500:H507)</f>
        <v>28930.1</v>
      </c>
      <c r="I508" s="26">
        <f t="shared" si="30"/>
        <v>82.331630547689855</v>
      </c>
      <c r="J508" s="26">
        <f t="shared" si="29"/>
        <v>-6208.4000000000015</v>
      </c>
      <c r="K508" s="26">
        <f>SUM(K500:K507)</f>
        <v>-6208.4000000000005</v>
      </c>
      <c r="L508" s="188"/>
      <c r="M508" s="348"/>
    </row>
    <row r="509" spans="1:13" ht="25.5">
      <c r="A509" s="75" t="e">
        <f>VLOOKUP(B509,#REF!,3,FALSE)</f>
        <v>#REF!</v>
      </c>
      <c r="B509" s="12">
        <v>91</v>
      </c>
      <c r="C509" s="24" t="s">
        <v>74</v>
      </c>
      <c r="D509" s="10" t="s">
        <v>678</v>
      </c>
      <c r="E509" s="23" t="s">
        <v>82</v>
      </c>
      <c r="F509" s="11" t="s">
        <v>7</v>
      </c>
      <c r="G509" s="17">
        <v>17874</v>
      </c>
      <c r="H509" s="17">
        <v>11288.8</v>
      </c>
      <c r="I509" s="8">
        <f>IF(ISBLANK(H509),"",+H509/G509*100)</f>
        <v>63.157659169743766</v>
      </c>
      <c r="J509" s="8">
        <f t="shared" si="29"/>
        <v>-6585.2000000000007</v>
      </c>
      <c r="K509" s="33">
        <v>-1150</v>
      </c>
      <c r="L509" s="10" t="s">
        <v>26</v>
      </c>
      <c r="M509" s="348" t="s">
        <v>1427</v>
      </c>
    </row>
    <row r="510" spans="1:13" ht="25.5">
      <c r="A510" s="75" t="e">
        <f>VLOOKUP(B510,#REF!,3,FALSE)</f>
        <v>#REF!</v>
      </c>
      <c r="B510" s="12">
        <v>91</v>
      </c>
      <c r="C510" s="24" t="s">
        <v>74</v>
      </c>
      <c r="D510" s="10" t="s">
        <v>678</v>
      </c>
      <c r="E510" s="23" t="s">
        <v>82</v>
      </c>
      <c r="F510" s="11" t="s">
        <v>7</v>
      </c>
      <c r="G510" s="17"/>
      <c r="H510" s="17"/>
      <c r="I510" s="8" t="str">
        <f t="shared" si="30"/>
        <v/>
      </c>
      <c r="J510" s="8"/>
      <c r="K510" s="8">
        <v>-27.5</v>
      </c>
      <c r="L510" s="59" t="s">
        <v>17</v>
      </c>
      <c r="M510" s="348" t="s">
        <v>1462</v>
      </c>
    </row>
    <row r="511" spans="1:13" ht="38.25">
      <c r="A511" s="75" t="e">
        <f>VLOOKUP(B511,#REF!,3,FALSE)</f>
        <v>#REF!</v>
      </c>
      <c r="B511" s="12">
        <v>91</v>
      </c>
      <c r="C511" s="24" t="s">
        <v>74</v>
      </c>
      <c r="D511" s="10" t="s">
        <v>678</v>
      </c>
      <c r="E511" s="23" t="s">
        <v>82</v>
      </c>
      <c r="F511" s="11" t="s">
        <v>7</v>
      </c>
      <c r="G511" s="17"/>
      <c r="H511" s="17"/>
      <c r="I511" s="8"/>
      <c r="J511" s="8"/>
      <c r="K511" s="8">
        <v>-465.5</v>
      </c>
      <c r="L511" s="59" t="s">
        <v>49</v>
      </c>
      <c r="M511" s="348" t="s">
        <v>1463</v>
      </c>
    </row>
    <row r="512" spans="1:13" ht="25.5">
      <c r="A512" s="75" t="e">
        <f>VLOOKUP(B512,#REF!,3,FALSE)</f>
        <v>#REF!</v>
      </c>
      <c r="B512" s="12">
        <v>91</v>
      </c>
      <c r="C512" s="24" t="s">
        <v>74</v>
      </c>
      <c r="D512" s="10" t="s">
        <v>678</v>
      </c>
      <c r="E512" s="23" t="s">
        <v>82</v>
      </c>
      <c r="F512" s="11" t="s">
        <v>7</v>
      </c>
      <c r="G512" s="17"/>
      <c r="H512" s="17"/>
      <c r="I512" s="8" t="str">
        <f t="shared" si="30"/>
        <v/>
      </c>
      <c r="J512" s="8"/>
      <c r="K512" s="8">
        <v>-3658</v>
      </c>
      <c r="L512" s="11" t="s">
        <v>9</v>
      </c>
      <c r="M512" s="348" t="s">
        <v>1464</v>
      </c>
    </row>
    <row r="513" spans="1:13" ht="38.25">
      <c r="A513" s="75" t="e">
        <f>VLOOKUP(B513,#REF!,3,FALSE)</f>
        <v>#REF!</v>
      </c>
      <c r="B513" s="12">
        <v>91</v>
      </c>
      <c r="C513" s="24" t="s">
        <v>74</v>
      </c>
      <c r="D513" s="10" t="s">
        <v>678</v>
      </c>
      <c r="E513" s="23" t="s">
        <v>82</v>
      </c>
      <c r="F513" s="11" t="s">
        <v>7</v>
      </c>
      <c r="G513" s="17"/>
      <c r="H513" s="17"/>
      <c r="I513" s="8" t="str">
        <f t="shared" si="30"/>
        <v/>
      </c>
      <c r="J513" s="8"/>
      <c r="K513" s="8">
        <v>-1284.2</v>
      </c>
      <c r="L513" s="10" t="s">
        <v>8</v>
      </c>
      <c r="M513" s="348" t="s">
        <v>1460</v>
      </c>
    </row>
    <row r="514" spans="1:13" ht="25.5">
      <c r="A514" s="75" t="e">
        <f>VLOOKUP(B514,#REF!,3,FALSE)</f>
        <v>#REF!</v>
      </c>
      <c r="B514" s="103">
        <v>91</v>
      </c>
      <c r="C514" s="62" t="s">
        <v>74</v>
      </c>
      <c r="D514" s="84" t="s">
        <v>678</v>
      </c>
      <c r="E514" s="85" t="s">
        <v>82</v>
      </c>
      <c r="F514" s="49" t="s">
        <v>11</v>
      </c>
      <c r="G514" s="26">
        <f>SUM(G509:G513)</f>
        <v>17874</v>
      </c>
      <c r="H514" s="26">
        <f>SUM(H509:H513)</f>
        <v>11288.8</v>
      </c>
      <c r="I514" s="26">
        <f t="shared" si="30"/>
        <v>63.157659169743766</v>
      </c>
      <c r="J514" s="26">
        <f t="shared" si="29"/>
        <v>-6585.2000000000007</v>
      </c>
      <c r="K514" s="26">
        <f>SUM(K509:K513)</f>
        <v>-6585.2</v>
      </c>
      <c r="L514" s="188"/>
      <c r="M514" s="348"/>
    </row>
    <row r="515" spans="1:13" ht="25.5">
      <c r="A515" s="75" t="e">
        <f>VLOOKUP(B515,#REF!,3,FALSE)</f>
        <v>#REF!</v>
      </c>
      <c r="B515" s="12">
        <v>91</v>
      </c>
      <c r="C515" s="24" t="s">
        <v>74</v>
      </c>
      <c r="D515" s="10" t="s">
        <v>680</v>
      </c>
      <c r="E515" s="64" t="s">
        <v>679</v>
      </c>
      <c r="F515" s="11" t="s">
        <v>7</v>
      </c>
      <c r="G515" s="28">
        <v>52252.7</v>
      </c>
      <c r="H515" s="28">
        <v>42365.7</v>
      </c>
      <c r="I515" s="33">
        <f t="shared" si="30"/>
        <v>81.078489723975991</v>
      </c>
      <c r="J515" s="8">
        <f t="shared" si="29"/>
        <v>-9887</v>
      </c>
      <c r="K515" s="8">
        <v>-2322.6999999999998</v>
      </c>
      <c r="L515" s="10" t="s">
        <v>26</v>
      </c>
      <c r="M515" s="348" t="s">
        <v>1427</v>
      </c>
    </row>
    <row r="516" spans="1:13" ht="25.5">
      <c r="A516" s="75" t="e">
        <f>VLOOKUP(B516,#REF!,3,FALSE)</f>
        <v>#REF!</v>
      </c>
      <c r="B516" s="12">
        <v>91</v>
      </c>
      <c r="C516" s="24" t="s">
        <v>74</v>
      </c>
      <c r="D516" s="10" t="s">
        <v>680</v>
      </c>
      <c r="E516" s="64" t="s">
        <v>679</v>
      </c>
      <c r="F516" s="11" t="s">
        <v>7</v>
      </c>
      <c r="G516" s="28"/>
      <c r="H516" s="28"/>
      <c r="I516" s="19" t="str">
        <f t="shared" si="30"/>
        <v/>
      </c>
      <c r="J516" s="8"/>
      <c r="K516" s="8">
        <v>-2.1</v>
      </c>
      <c r="L516" s="59" t="s">
        <v>17</v>
      </c>
      <c r="M516" s="348" t="s">
        <v>1465</v>
      </c>
    </row>
    <row r="517" spans="1:13" ht="25.5">
      <c r="A517" s="75" t="e">
        <f>VLOOKUP(B517,#REF!,3,FALSE)</f>
        <v>#REF!</v>
      </c>
      <c r="B517" s="12">
        <v>91</v>
      </c>
      <c r="C517" s="24" t="s">
        <v>74</v>
      </c>
      <c r="D517" s="10" t="s">
        <v>680</v>
      </c>
      <c r="E517" s="64" t="s">
        <v>679</v>
      </c>
      <c r="F517" s="11" t="s">
        <v>7</v>
      </c>
      <c r="G517" s="28"/>
      <c r="H517" s="28"/>
      <c r="I517" s="19"/>
      <c r="J517" s="8"/>
      <c r="K517" s="8">
        <v>-54.9</v>
      </c>
      <c r="L517" s="59" t="s">
        <v>49</v>
      </c>
      <c r="M517" s="348" t="s">
        <v>1466</v>
      </c>
    </row>
    <row r="518" spans="1:13" ht="25.5">
      <c r="A518" s="75" t="e">
        <f>VLOOKUP(B518,#REF!,3,FALSE)</f>
        <v>#REF!</v>
      </c>
      <c r="B518" s="12">
        <v>91</v>
      </c>
      <c r="C518" s="24" t="s">
        <v>74</v>
      </c>
      <c r="D518" s="10" t="s">
        <v>680</v>
      </c>
      <c r="E518" s="64" t="s">
        <v>679</v>
      </c>
      <c r="F518" s="11" t="s">
        <v>7</v>
      </c>
      <c r="G518" s="28"/>
      <c r="H518" s="28"/>
      <c r="I518" s="19" t="str">
        <f t="shared" si="30"/>
        <v/>
      </c>
      <c r="J518" s="8"/>
      <c r="K518" s="8">
        <v>-170.5</v>
      </c>
      <c r="L518" s="11" t="s">
        <v>9</v>
      </c>
      <c r="M518" s="348" t="s">
        <v>1467</v>
      </c>
    </row>
    <row r="519" spans="1:13" ht="51">
      <c r="A519" s="75" t="e">
        <f>VLOOKUP(B519,#REF!,3,FALSE)</f>
        <v>#REF!</v>
      </c>
      <c r="B519" s="12">
        <v>91</v>
      </c>
      <c r="C519" s="24" t="s">
        <v>74</v>
      </c>
      <c r="D519" s="10" t="s">
        <v>680</v>
      </c>
      <c r="E519" s="64" t="s">
        <v>679</v>
      </c>
      <c r="F519" s="11" t="s">
        <v>7</v>
      </c>
      <c r="G519" s="28"/>
      <c r="H519" s="28"/>
      <c r="I519" s="19" t="str">
        <f t="shared" si="30"/>
        <v/>
      </c>
      <c r="J519" s="8"/>
      <c r="K519" s="8">
        <v>-7336.8</v>
      </c>
      <c r="L519" s="10" t="s">
        <v>8</v>
      </c>
      <c r="M519" s="348" t="s">
        <v>1442</v>
      </c>
    </row>
    <row r="520" spans="1:13" ht="25.5">
      <c r="A520" s="75" t="e">
        <f>VLOOKUP(B520,#REF!,3,FALSE)</f>
        <v>#REF!</v>
      </c>
      <c r="B520" s="12">
        <v>91</v>
      </c>
      <c r="C520" s="24" t="s">
        <v>74</v>
      </c>
      <c r="D520" s="10" t="s">
        <v>680</v>
      </c>
      <c r="E520" s="64" t="s">
        <v>679</v>
      </c>
      <c r="F520" s="11" t="s">
        <v>232</v>
      </c>
      <c r="G520" s="28">
        <v>37.9</v>
      </c>
      <c r="H520" s="28">
        <v>37.6</v>
      </c>
      <c r="I520" s="33">
        <f t="shared" si="30"/>
        <v>99.20844327176782</v>
      </c>
      <c r="J520" s="8">
        <f t="shared" si="29"/>
        <v>-0.29999999999999716</v>
      </c>
      <c r="K520" s="8">
        <v>-0.3</v>
      </c>
      <c r="L520" s="59" t="s">
        <v>17</v>
      </c>
      <c r="M520" s="348" t="s">
        <v>1468</v>
      </c>
    </row>
    <row r="521" spans="1:13" ht="38.25">
      <c r="A521" s="75" t="e">
        <f>VLOOKUP(B521,#REF!,3,FALSE)</f>
        <v>#REF!</v>
      </c>
      <c r="B521" s="12">
        <v>91</v>
      </c>
      <c r="C521" s="24" t="s">
        <v>74</v>
      </c>
      <c r="D521" s="10" t="s">
        <v>680</v>
      </c>
      <c r="E521" s="64" t="s">
        <v>679</v>
      </c>
      <c r="F521" s="11" t="s">
        <v>10</v>
      </c>
      <c r="G521" s="28">
        <v>621.79999999999995</v>
      </c>
      <c r="H521" s="28">
        <v>354.5</v>
      </c>
      <c r="I521" s="33">
        <f t="shared" si="30"/>
        <v>57.011900932775816</v>
      </c>
      <c r="J521" s="8">
        <f t="shared" si="29"/>
        <v>-267.29999999999995</v>
      </c>
      <c r="K521" s="8">
        <v>-267.3</v>
      </c>
      <c r="L521" s="11" t="s">
        <v>9</v>
      </c>
      <c r="M521" s="348" t="s">
        <v>1469</v>
      </c>
    </row>
    <row r="522" spans="1:13" ht="25.5">
      <c r="A522" s="75" t="e">
        <f>VLOOKUP(B522,#REF!,3,FALSE)</f>
        <v>#REF!</v>
      </c>
      <c r="B522" s="103">
        <v>91</v>
      </c>
      <c r="C522" s="62" t="s">
        <v>74</v>
      </c>
      <c r="D522" s="84" t="s">
        <v>680</v>
      </c>
      <c r="E522" s="124" t="s">
        <v>679</v>
      </c>
      <c r="F522" s="49" t="s">
        <v>11</v>
      </c>
      <c r="G522" s="26">
        <f>SUM(G515:G521)</f>
        <v>52912.4</v>
      </c>
      <c r="H522" s="26">
        <f>SUM(H515:H521)</f>
        <v>42757.799999999996</v>
      </c>
      <c r="I522" s="26">
        <f t="shared" si="30"/>
        <v>80.808657327960915</v>
      </c>
      <c r="J522" s="125">
        <f t="shared" si="29"/>
        <v>-10154.600000000006</v>
      </c>
      <c r="K522" s="125">
        <f>SUM(K515:K521)</f>
        <v>-10154.599999999999</v>
      </c>
      <c r="L522" s="188"/>
      <c r="M522" s="348"/>
    </row>
    <row r="523" spans="1:13" ht="25.5">
      <c r="A523" s="75" t="e">
        <f>VLOOKUP(B523,#REF!,3,FALSE)</f>
        <v>#REF!</v>
      </c>
      <c r="B523" s="12">
        <v>91</v>
      </c>
      <c r="C523" s="24" t="s">
        <v>74</v>
      </c>
      <c r="D523" s="10" t="s">
        <v>682</v>
      </c>
      <c r="E523" s="23" t="s">
        <v>681</v>
      </c>
      <c r="F523" s="11" t="s">
        <v>7</v>
      </c>
      <c r="G523" s="28">
        <v>33894.9</v>
      </c>
      <c r="H523" s="28">
        <v>29072.400000000001</v>
      </c>
      <c r="I523" s="33">
        <f t="shared" si="30"/>
        <v>85.772195817069829</v>
      </c>
      <c r="J523" s="8">
        <f t="shared" si="29"/>
        <v>-4822.5</v>
      </c>
      <c r="K523" s="33">
        <v>-1745.5</v>
      </c>
      <c r="L523" s="10" t="s">
        <v>26</v>
      </c>
      <c r="M523" s="348" t="s">
        <v>1427</v>
      </c>
    </row>
    <row r="524" spans="1:13" ht="38.25">
      <c r="A524" s="75" t="e">
        <f>VLOOKUP(B524,#REF!,3,FALSE)</f>
        <v>#REF!</v>
      </c>
      <c r="B524" s="12">
        <v>91</v>
      </c>
      <c r="C524" s="24" t="s">
        <v>74</v>
      </c>
      <c r="D524" s="10" t="s">
        <v>682</v>
      </c>
      <c r="E524" s="23" t="s">
        <v>681</v>
      </c>
      <c r="F524" s="11" t="s">
        <v>7</v>
      </c>
      <c r="G524" s="28"/>
      <c r="H524" s="28"/>
      <c r="I524" s="19" t="str">
        <f t="shared" si="30"/>
        <v/>
      </c>
      <c r="J524" s="8"/>
      <c r="K524" s="8">
        <v>-17.600000000000001</v>
      </c>
      <c r="L524" s="59" t="s">
        <v>17</v>
      </c>
      <c r="M524" s="348" t="s">
        <v>1470</v>
      </c>
    </row>
    <row r="525" spans="1:13" ht="25.5">
      <c r="A525" s="75" t="e">
        <f>VLOOKUP(B525,#REF!,3,FALSE)</f>
        <v>#REF!</v>
      </c>
      <c r="B525" s="12">
        <v>91</v>
      </c>
      <c r="C525" s="24" t="s">
        <v>74</v>
      </c>
      <c r="D525" s="10" t="s">
        <v>682</v>
      </c>
      <c r="E525" s="23" t="s">
        <v>681</v>
      </c>
      <c r="F525" s="11" t="s">
        <v>7</v>
      </c>
      <c r="G525" s="28"/>
      <c r="H525" s="28"/>
      <c r="I525" s="19" t="str">
        <f t="shared" si="30"/>
        <v/>
      </c>
      <c r="J525" s="8"/>
      <c r="K525" s="8">
        <v>-8.1999999999999993</v>
      </c>
      <c r="L525" s="59" t="s">
        <v>49</v>
      </c>
      <c r="M525" s="348" t="s">
        <v>1471</v>
      </c>
    </row>
    <row r="526" spans="1:13" ht="25.5">
      <c r="A526" s="75" t="e">
        <f>VLOOKUP(B526,#REF!,3,FALSE)</f>
        <v>#REF!</v>
      </c>
      <c r="B526" s="12">
        <v>91</v>
      </c>
      <c r="C526" s="24" t="s">
        <v>74</v>
      </c>
      <c r="D526" s="10" t="s">
        <v>682</v>
      </c>
      <c r="E526" s="23" t="s">
        <v>681</v>
      </c>
      <c r="F526" s="11" t="s">
        <v>7</v>
      </c>
      <c r="G526" s="28"/>
      <c r="H526" s="28"/>
      <c r="I526" s="19"/>
      <c r="J526" s="8"/>
      <c r="K526" s="8">
        <v>-68.7</v>
      </c>
      <c r="L526" s="11" t="s">
        <v>9</v>
      </c>
      <c r="M526" s="348" t="s">
        <v>1472</v>
      </c>
    </row>
    <row r="527" spans="1:13" ht="25.5">
      <c r="A527" s="75" t="e">
        <f>VLOOKUP(B527,#REF!,3,FALSE)</f>
        <v>#REF!</v>
      </c>
      <c r="B527" s="12">
        <v>91</v>
      </c>
      <c r="C527" s="24" t="s">
        <v>74</v>
      </c>
      <c r="D527" s="10" t="s">
        <v>682</v>
      </c>
      <c r="E527" s="23" t="s">
        <v>681</v>
      </c>
      <c r="F527" s="11" t="s">
        <v>7</v>
      </c>
      <c r="G527" s="28"/>
      <c r="H527" s="28"/>
      <c r="I527" s="19" t="str">
        <f t="shared" si="30"/>
        <v/>
      </c>
      <c r="J527" s="8"/>
      <c r="K527" s="8">
        <v>-4.5999999999999996</v>
      </c>
      <c r="L527" s="10" t="s">
        <v>121</v>
      </c>
      <c r="M527" s="348" t="s">
        <v>1473</v>
      </c>
    </row>
    <row r="528" spans="1:13" ht="51">
      <c r="A528" s="75" t="e">
        <f>VLOOKUP(B528,#REF!,3,FALSE)</f>
        <v>#REF!</v>
      </c>
      <c r="B528" s="12">
        <v>91</v>
      </c>
      <c r="C528" s="24" t="s">
        <v>74</v>
      </c>
      <c r="D528" s="10" t="s">
        <v>682</v>
      </c>
      <c r="E528" s="23" t="s">
        <v>681</v>
      </c>
      <c r="F528" s="11" t="s">
        <v>7</v>
      </c>
      <c r="G528" s="28"/>
      <c r="H528" s="28"/>
      <c r="I528" s="33" t="str">
        <f t="shared" si="30"/>
        <v/>
      </c>
      <c r="J528" s="8"/>
      <c r="K528" s="17">
        <v>-2977.9</v>
      </c>
      <c r="L528" s="10" t="s">
        <v>8</v>
      </c>
      <c r="M528" s="348" t="s">
        <v>1442</v>
      </c>
    </row>
    <row r="529" spans="1:13" ht="25.5">
      <c r="A529" s="75" t="e">
        <f>VLOOKUP(B529,#REF!,3,FALSE)</f>
        <v>#REF!</v>
      </c>
      <c r="B529" s="103">
        <v>91</v>
      </c>
      <c r="C529" s="62" t="s">
        <v>74</v>
      </c>
      <c r="D529" s="84" t="s">
        <v>682</v>
      </c>
      <c r="E529" s="85" t="s">
        <v>681</v>
      </c>
      <c r="F529" s="49" t="s">
        <v>11</v>
      </c>
      <c r="G529" s="26">
        <f>SUM(G523:G528)</f>
        <v>33894.9</v>
      </c>
      <c r="H529" s="26">
        <f t="shared" ref="H529" si="31">SUM(H523:H528)</f>
        <v>29072.400000000001</v>
      </c>
      <c r="I529" s="26">
        <f t="shared" si="30"/>
        <v>85.772195817069829</v>
      </c>
      <c r="J529" s="125">
        <f t="shared" ref="J529:J794" si="32">+H529-G529</f>
        <v>-4822.5</v>
      </c>
      <c r="K529" s="125">
        <f>SUM(K523:K528)</f>
        <v>-4822.5</v>
      </c>
      <c r="L529" s="188"/>
      <c r="M529" s="348"/>
    </row>
    <row r="530" spans="1:13" ht="25.5">
      <c r="A530" s="75" t="e">
        <f>VLOOKUP(B530,#REF!,3,FALSE)</f>
        <v>#REF!</v>
      </c>
      <c r="B530" s="12">
        <v>91</v>
      </c>
      <c r="C530" s="24" t="s">
        <v>74</v>
      </c>
      <c r="D530" s="10" t="s">
        <v>684</v>
      </c>
      <c r="E530" s="23" t="s">
        <v>683</v>
      </c>
      <c r="F530" s="11" t="s">
        <v>7</v>
      </c>
      <c r="G530" s="28">
        <v>6311.8</v>
      </c>
      <c r="H530" s="28">
        <v>5334.6</v>
      </c>
      <c r="I530" s="33">
        <f t="shared" si="30"/>
        <v>84.51788713203841</v>
      </c>
      <c r="J530" s="8">
        <f t="shared" si="32"/>
        <v>-977.19999999999982</v>
      </c>
      <c r="K530" s="8">
        <v>-794.4</v>
      </c>
      <c r="L530" s="10" t="s">
        <v>26</v>
      </c>
      <c r="M530" s="348" t="s">
        <v>1427</v>
      </c>
    </row>
    <row r="531" spans="1:13" ht="25.5">
      <c r="A531" s="75" t="e">
        <f>VLOOKUP(B531,#REF!,3,FALSE)</f>
        <v>#REF!</v>
      </c>
      <c r="B531" s="12">
        <v>91</v>
      </c>
      <c r="C531" s="24" t="s">
        <v>74</v>
      </c>
      <c r="D531" s="10" t="s">
        <v>684</v>
      </c>
      <c r="E531" s="23" t="s">
        <v>683</v>
      </c>
      <c r="F531" s="11" t="s">
        <v>7</v>
      </c>
      <c r="G531" s="28"/>
      <c r="H531" s="28"/>
      <c r="I531" s="19" t="str">
        <f t="shared" si="30"/>
        <v/>
      </c>
      <c r="J531" s="8"/>
      <c r="K531" s="33">
        <v>-1.1000000000000001</v>
      </c>
      <c r="L531" s="59" t="s">
        <v>17</v>
      </c>
      <c r="M531" s="348" t="s">
        <v>1474</v>
      </c>
    </row>
    <row r="532" spans="1:13" ht="38.25">
      <c r="A532" s="75" t="e">
        <f>VLOOKUP(B532,#REF!,3,FALSE)</f>
        <v>#REF!</v>
      </c>
      <c r="B532" s="12">
        <v>91</v>
      </c>
      <c r="C532" s="24" t="s">
        <v>74</v>
      </c>
      <c r="D532" s="10" t="s">
        <v>684</v>
      </c>
      <c r="E532" s="23" t="s">
        <v>683</v>
      </c>
      <c r="F532" s="11" t="s">
        <v>7</v>
      </c>
      <c r="G532" s="28"/>
      <c r="H532" s="28"/>
      <c r="I532" s="19" t="str">
        <f t="shared" si="30"/>
        <v/>
      </c>
      <c r="J532" s="8"/>
      <c r="K532" s="8">
        <v>-124.3</v>
      </c>
      <c r="L532" s="59" t="s">
        <v>49</v>
      </c>
      <c r="M532" s="348" t="s">
        <v>1475</v>
      </c>
    </row>
    <row r="533" spans="1:13" ht="25.5">
      <c r="A533" s="75" t="e">
        <f>VLOOKUP(B533,#REF!,3,FALSE)</f>
        <v>#REF!</v>
      </c>
      <c r="B533" s="12">
        <v>91</v>
      </c>
      <c r="C533" s="24" t="s">
        <v>74</v>
      </c>
      <c r="D533" s="10" t="s">
        <v>684</v>
      </c>
      <c r="E533" s="23" t="s">
        <v>683</v>
      </c>
      <c r="F533" s="11" t="s">
        <v>7</v>
      </c>
      <c r="G533" s="28"/>
      <c r="H533" s="28"/>
      <c r="I533" s="19" t="str">
        <f t="shared" si="30"/>
        <v/>
      </c>
      <c r="J533" s="8"/>
      <c r="K533" s="8">
        <v>-4.4000000000000004</v>
      </c>
      <c r="L533" s="11" t="s">
        <v>9</v>
      </c>
      <c r="M533" s="348" t="s">
        <v>1476</v>
      </c>
    </row>
    <row r="534" spans="1:13" ht="25.5">
      <c r="A534" s="75" t="e">
        <f>VLOOKUP(B534,#REF!,3,FALSE)</f>
        <v>#REF!</v>
      </c>
      <c r="B534" s="12">
        <v>91</v>
      </c>
      <c r="C534" s="24" t="s">
        <v>74</v>
      </c>
      <c r="D534" s="10" t="s">
        <v>684</v>
      </c>
      <c r="E534" s="23" t="s">
        <v>683</v>
      </c>
      <c r="F534" s="11" t="s">
        <v>7</v>
      </c>
      <c r="G534" s="28"/>
      <c r="H534" s="28"/>
      <c r="I534" s="19"/>
      <c r="J534" s="8"/>
      <c r="K534" s="8">
        <v>-3.8</v>
      </c>
      <c r="L534" s="11" t="s">
        <v>120</v>
      </c>
      <c r="M534" s="348" t="s">
        <v>1477</v>
      </c>
    </row>
    <row r="535" spans="1:13" ht="25.5">
      <c r="A535" s="75" t="e">
        <f>VLOOKUP(B535,#REF!,3,FALSE)</f>
        <v>#REF!</v>
      </c>
      <c r="B535" s="12">
        <v>91</v>
      </c>
      <c r="C535" s="24" t="s">
        <v>74</v>
      </c>
      <c r="D535" s="10" t="s">
        <v>684</v>
      </c>
      <c r="E535" s="23" t="s">
        <v>683</v>
      </c>
      <c r="F535" s="11" t="s">
        <v>7</v>
      </c>
      <c r="G535" s="28"/>
      <c r="H535" s="28"/>
      <c r="I535" s="19" t="str">
        <f t="shared" si="30"/>
        <v/>
      </c>
      <c r="J535" s="8"/>
      <c r="K535" s="8">
        <v>-49.2</v>
      </c>
      <c r="L535" s="10" t="s">
        <v>8</v>
      </c>
      <c r="M535" s="348" t="s">
        <v>1434</v>
      </c>
    </row>
    <row r="536" spans="1:13" ht="25.5">
      <c r="A536" s="75" t="e">
        <f>VLOOKUP(B536,#REF!,3,FALSE)</f>
        <v>#REF!</v>
      </c>
      <c r="B536" s="12">
        <v>91</v>
      </c>
      <c r="C536" s="24" t="s">
        <v>74</v>
      </c>
      <c r="D536" s="10" t="s">
        <v>684</v>
      </c>
      <c r="E536" s="23" t="s">
        <v>683</v>
      </c>
      <c r="F536" s="11" t="s">
        <v>10</v>
      </c>
      <c r="G536" s="28">
        <v>2</v>
      </c>
      <c r="H536" s="28">
        <v>0</v>
      </c>
      <c r="I536" s="33">
        <f t="shared" si="30"/>
        <v>0</v>
      </c>
      <c r="J536" s="8">
        <f t="shared" si="32"/>
        <v>-2</v>
      </c>
      <c r="K536" s="8">
        <v>-2</v>
      </c>
      <c r="L536" s="52" t="s">
        <v>49</v>
      </c>
      <c r="M536" s="348" t="s">
        <v>1478</v>
      </c>
    </row>
    <row r="537" spans="1:13" ht="25.5">
      <c r="A537" s="75" t="e">
        <f>VLOOKUP(B537,#REF!,3,FALSE)</f>
        <v>#REF!</v>
      </c>
      <c r="B537" s="103">
        <v>91</v>
      </c>
      <c r="C537" s="62" t="s">
        <v>74</v>
      </c>
      <c r="D537" s="84" t="s">
        <v>684</v>
      </c>
      <c r="E537" s="94" t="s">
        <v>683</v>
      </c>
      <c r="F537" s="49" t="s">
        <v>11</v>
      </c>
      <c r="G537" s="26">
        <f>SUM(G530:G536)</f>
        <v>6313.8</v>
      </c>
      <c r="H537" s="26">
        <f>SUM(H530:H536)</f>
        <v>5334.6</v>
      </c>
      <c r="I537" s="26">
        <f t="shared" si="30"/>
        <v>84.491114701130869</v>
      </c>
      <c r="J537" s="125">
        <f t="shared" si="32"/>
        <v>-979.19999999999982</v>
      </c>
      <c r="K537" s="125">
        <f>SUM(K530:K536)</f>
        <v>-979.19999999999993</v>
      </c>
      <c r="L537" s="188"/>
      <c r="M537" s="348"/>
    </row>
    <row r="538" spans="1:13" ht="25.5">
      <c r="A538" s="75" t="e">
        <f>VLOOKUP(B538,#REF!,3,FALSE)</f>
        <v>#REF!</v>
      </c>
      <c r="B538" s="86">
        <v>91</v>
      </c>
      <c r="C538" s="87" t="s">
        <v>74</v>
      </c>
      <c r="D538" s="106"/>
      <c r="E538" s="107"/>
      <c r="F538" s="90" t="s">
        <v>12</v>
      </c>
      <c r="G538" s="70">
        <f>+G537+G529+G522+G514+G508+G499+G484+G476+G470</f>
        <v>452116.39999999997</v>
      </c>
      <c r="H538" s="70">
        <f>+H537+H529+H522+H514+H508+H499+H484+H476+H470</f>
        <v>354373.8</v>
      </c>
      <c r="I538" s="70">
        <f t="shared" si="30"/>
        <v>78.381098318928494</v>
      </c>
      <c r="J538" s="70">
        <f t="shared" si="32"/>
        <v>-97742.599999999977</v>
      </c>
      <c r="K538" s="70">
        <f>+K537+K529+K522+K514+K508+K499+K484+K476+K470</f>
        <v>-97742.6</v>
      </c>
      <c r="L538" s="186"/>
      <c r="M538" s="348"/>
    </row>
    <row r="539" spans="1:13">
      <c r="A539" s="75" t="e">
        <f>VLOOKUP(B539,#REF!,3,FALSE)</f>
        <v>#REF!</v>
      </c>
      <c r="B539" s="66">
        <v>116</v>
      </c>
      <c r="C539" s="67" t="s">
        <v>279</v>
      </c>
      <c r="D539" s="38" t="s">
        <v>395</v>
      </c>
      <c r="E539" s="47" t="s">
        <v>916</v>
      </c>
      <c r="F539" s="39" t="s">
        <v>7</v>
      </c>
      <c r="G539" s="17">
        <v>80812.800000000003</v>
      </c>
      <c r="H539" s="17">
        <v>49238.1</v>
      </c>
      <c r="I539" s="8">
        <f t="shared" si="30"/>
        <v>60.928590520313605</v>
      </c>
      <c r="J539" s="8">
        <f t="shared" si="32"/>
        <v>-31574.700000000004</v>
      </c>
      <c r="K539" s="8">
        <v>-477.6</v>
      </c>
      <c r="L539" s="74" t="s">
        <v>1306</v>
      </c>
      <c r="M539" s="348" t="s">
        <v>921</v>
      </c>
    </row>
    <row r="540" spans="1:13" ht="25.5">
      <c r="A540" s="75" t="e">
        <f>VLOOKUP(B540,#REF!,3,FALSE)</f>
        <v>#REF!</v>
      </c>
      <c r="B540" s="66">
        <v>116</v>
      </c>
      <c r="C540" s="67" t="s">
        <v>279</v>
      </c>
      <c r="D540" s="38" t="s">
        <v>395</v>
      </c>
      <c r="E540" s="47" t="s">
        <v>916</v>
      </c>
      <c r="F540" s="39" t="s">
        <v>7</v>
      </c>
      <c r="G540" s="17"/>
      <c r="H540" s="17"/>
      <c r="I540" s="8"/>
      <c r="J540" s="8"/>
      <c r="K540" s="8">
        <v>-5541</v>
      </c>
      <c r="L540" s="74" t="s">
        <v>1309</v>
      </c>
      <c r="M540" s="348" t="s">
        <v>922</v>
      </c>
    </row>
    <row r="541" spans="1:13">
      <c r="A541" s="75" t="e">
        <f>VLOOKUP(B541,#REF!,3,FALSE)</f>
        <v>#REF!</v>
      </c>
      <c r="B541" s="66">
        <v>116</v>
      </c>
      <c r="C541" s="67" t="s">
        <v>279</v>
      </c>
      <c r="D541" s="38" t="s">
        <v>395</v>
      </c>
      <c r="E541" s="47" t="s">
        <v>916</v>
      </c>
      <c r="F541" s="39" t="s">
        <v>7</v>
      </c>
      <c r="G541" s="17"/>
      <c r="H541" s="17"/>
      <c r="I541" s="8"/>
      <c r="J541" s="8"/>
      <c r="K541" s="8">
        <v>-5797.1</v>
      </c>
      <c r="L541" s="74" t="s">
        <v>1310</v>
      </c>
      <c r="M541" s="348" t="s">
        <v>923</v>
      </c>
    </row>
    <row r="542" spans="1:13">
      <c r="A542" s="75" t="e">
        <f>VLOOKUP(B542,#REF!,3,FALSE)</f>
        <v>#REF!</v>
      </c>
      <c r="B542" s="66">
        <v>116</v>
      </c>
      <c r="C542" s="67" t="s">
        <v>279</v>
      </c>
      <c r="D542" s="38" t="s">
        <v>395</v>
      </c>
      <c r="E542" s="47" t="s">
        <v>916</v>
      </c>
      <c r="F542" s="39" t="s">
        <v>7</v>
      </c>
      <c r="G542" s="17"/>
      <c r="H542" s="17"/>
      <c r="I542" s="8"/>
      <c r="J542" s="8"/>
      <c r="K542" s="8">
        <v>-30</v>
      </c>
      <c r="L542" s="74" t="s">
        <v>1304</v>
      </c>
      <c r="M542" s="348" t="s">
        <v>924</v>
      </c>
    </row>
    <row r="543" spans="1:13">
      <c r="A543" s="75" t="e">
        <f>VLOOKUP(B543,#REF!,3,FALSE)</f>
        <v>#REF!</v>
      </c>
      <c r="B543" s="66">
        <v>116</v>
      </c>
      <c r="C543" s="67" t="s">
        <v>279</v>
      </c>
      <c r="D543" s="38" t="s">
        <v>395</v>
      </c>
      <c r="E543" s="47" t="s">
        <v>916</v>
      </c>
      <c r="F543" s="39" t="s">
        <v>7</v>
      </c>
      <c r="G543" s="17"/>
      <c r="H543" s="17"/>
      <c r="I543" s="8"/>
      <c r="J543" s="8"/>
      <c r="K543" s="8">
        <v>-461.7</v>
      </c>
      <c r="L543" s="74" t="s">
        <v>1304</v>
      </c>
      <c r="M543" s="348" t="s">
        <v>925</v>
      </c>
    </row>
    <row r="544" spans="1:13" ht="25.5">
      <c r="A544" s="75" t="e">
        <f>VLOOKUP(B544,#REF!,3,FALSE)</f>
        <v>#REF!</v>
      </c>
      <c r="B544" s="66">
        <v>116</v>
      </c>
      <c r="C544" s="67" t="s">
        <v>279</v>
      </c>
      <c r="D544" s="38" t="s">
        <v>395</v>
      </c>
      <c r="E544" s="47" t="s">
        <v>916</v>
      </c>
      <c r="F544" s="39" t="s">
        <v>7</v>
      </c>
      <c r="G544" s="17"/>
      <c r="H544" s="17"/>
      <c r="I544" s="8"/>
      <c r="J544" s="8"/>
      <c r="K544" s="8">
        <v>-132.80000000000001</v>
      </c>
      <c r="L544" s="10" t="s">
        <v>1311</v>
      </c>
      <c r="M544" s="348" t="s">
        <v>926</v>
      </c>
    </row>
    <row r="545" spans="1:13" ht="25.5">
      <c r="A545" s="75" t="e">
        <f>VLOOKUP(B545,#REF!,3,FALSE)</f>
        <v>#REF!</v>
      </c>
      <c r="B545" s="66">
        <v>116</v>
      </c>
      <c r="C545" s="67" t="s">
        <v>279</v>
      </c>
      <c r="D545" s="38" t="s">
        <v>395</v>
      </c>
      <c r="E545" s="47" t="s">
        <v>916</v>
      </c>
      <c r="F545" s="39" t="s">
        <v>7</v>
      </c>
      <c r="G545" s="17"/>
      <c r="H545" s="17"/>
      <c r="I545" s="8"/>
      <c r="J545" s="8"/>
      <c r="K545" s="8">
        <v>-101.6</v>
      </c>
      <c r="L545" s="74" t="s">
        <v>1304</v>
      </c>
      <c r="M545" s="348" t="s">
        <v>927</v>
      </c>
    </row>
    <row r="546" spans="1:13">
      <c r="A546" s="75" t="e">
        <f>VLOOKUP(B546,#REF!,3,FALSE)</f>
        <v>#REF!</v>
      </c>
      <c r="B546" s="66">
        <v>116</v>
      </c>
      <c r="C546" s="67" t="s">
        <v>279</v>
      </c>
      <c r="D546" s="38" t="s">
        <v>395</v>
      </c>
      <c r="E546" s="47" t="s">
        <v>916</v>
      </c>
      <c r="F546" s="39" t="s">
        <v>7</v>
      </c>
      <c r="G546" s="17"/>
      <c r="H546" s="17"/>
      <c r="I546" s="8"/>
      <c r="J546" s="8"/>
      <c r="K546" s="8">
        <v>-54.7</v>
      </c>
      <c r="L546" s="217" t="s">
        <v>1312</v>
      </c>
      <c r="M546" s="348" t="s">
        <v>928</v>
      </c>
    </row>
    <row r="547" spans="1:13">
      <c r="A547" s="75" t="e">
        <f>VLOOKUP(B547,#REF!,3,FALSE)</f>
        <v>#REF!</v>
      </c>
      <c r="B547" s="66">
        <v>116</v>
      </c>
      <c r="C547" s="67" t="s">
        <v>279</v>
      </c>
      <c r="D547" s="38" t="s">
        <v>395</v>
      </c>
      <c r="E547" s="47" t="s">
        <v>916</v>
      </c>
      <c r="F547" s="39" t="s">
        <v>7</v>
      </c>
      <c r="G547" s="17"/>
      <c r="H547" s="17"/>
      <c r="I547" s="8"/>
      <c r="J547" s="8"/>
      <c r="K547" s="8">
        <v>-262.39999999999998</v>
      </c>
      <c r="L547" s="74" t="s">
        <v>1306</v>
      </c>
      <c r="M547" s="348" t="s">
        <v>929</v>
      </c>
    </row>
    <row r="548" spans="1:13" ht="25.5">
      <c r="A548" s="75" t="e">
        <f>VLOOKUP(B548,#REF!,3,FALSE)</f>
        <v>#REF!</v>
      </c>
      <c r="B548" s="66">
        <v>116</v>
      </c>
      <c r="C548" s="67" t="s">
        <v>279</v>
      </c>
      <c r="D548" s="38" t="s">
        <v>395</v>
      </c>
      <c r="E548" s="47" t="s">
        <v>916</v>
      </c>
      <c r="F548" s="39" t="s">
        <v>7</v>
      </c>
      <c r="G548" s="17"/>
      <c r="H548" s="17"/>
      <c r="I548" s="8"/>
      <c r="J548" s="8"/>
      <c r="K548" s="8">
        <v>-150.6</v>
      </c>
      <c r="L548" s="74" t="s">
        <v>1304</v>
      </c>
      <c r="M548" s="348" t="s">
        <v>930</v>
      </c>
    </row>
    <row r="549" spans="1:13">
      <c r="A549" s="75" t="e">
        <f>VLOOKUP(B549,#REF!,3,FALSE)</f>
        <v>#REF!</v>
      </c>
      <c r="B549" s="66">
        <v>116</v>
      </c>
      <c r="C549" s="67" t="s">
        <v>279</v>
      </c>
      <c r="D549" s="38" t="s">
        <v>395</v>
      </c>
      <c r="E549" s="47" t="s">
        <v>916</v>
      </c>
      <c r="F549" s="39" t="s">
        <v>7</v>
      </c>
      <c r="G549" s="17"/>
      <c r="H549" s="17"/>
      <c r="I549" s="8"/>
      <c r="J549" s="8"/>
      <c r="K549" s="8">
        <v>-4.5999999999999996</v>
      </c>
      <c r="L549" s="217" t="s">
        <v>26</v>
      </c>
      <c r="M549" s="348" t="s">
        <v>931</v>
      </c>
    </row>
    <row r="550" spans="1:13" ht="25.5">
      <c r="A550" s="75" t="e">
        <f>VLOOKUP(B550,#REF!,3,FALSE)</f>
        <v>#REF!</v>
      </c>
      <c r="B550" s="66">
        <v>116</v>
      </c>
      <c r="C550" s="67" t="s">
        <v>279</v>
      </c>
      <c r="D550" s="38" t="s">
        <v>395</v>
      </c>
      <c r="E550" s="47" t="s">
        <v>916</v>
      </c>
      <c r="F550" s="39" t="s">
        <v>7</v>
      </c>
      <c r="G550" s="17"/>
      <c r="H550" s="17"/>
      <c r="I550" s="8"/>
      <c r="J550" s="8"/>
      <c r="K550" s="8">
        <v>-41.4</v>
      </c>
      <c r="L550" s="10" t="s">
        <v>1313</v>
      </c>
      <c r="M550" s="348" t="s">
        <v>932</v>
      </c>
    </row>
    <row r="551" spans="1:13">
      <c r="A551" s="75" t="e">
        <f>VLOOKUP(B551,#REF!,3,FALSE)</f>
        <v>#REF!</v>
      </c>
      <c r="B551" s="66">
        <v>116</v>
      </c>
      <c r="C551" s="67" t="s">
        <v>279</v>
      </c>
      <c r="D551" s="38" t="s">
        <v>395</v>
      </c>
      <c r="E551" s="47" t="s">
        <v>916</v>
      </c>
      <c r="F551" s="39" t="s">
        <v>7</v>
      </c>
      <c r="G551" s="17"/>
      <c r="H551" s="17"/>
      <c r="I551" s="8"/>
      <c r="J551" s="8"/>
      <c r="K551" s="8">
        <v>-156.30000000000001</v>
      </c>
      <c r="L551" s="74" t="s">
        <v>1306</v>
      </c>
      <c r="M551" s="348" t="s">
        <v>933</v>
      </c>
    </row>
    <row r="552" spans="1:13">
      <c r="A552" s="75" t="e">
        <f>VLOOKUP(B552,#REF!,3,FALSE)</f>
        <v>#REF!</v>
      </c>
      <c r="B552" s="66">
        <v>116</v>
      </c>
      <c r="C552" s="67" t="s">
        <v>279</v>
      </c>
      <c r="D552" s="38" t="s">
        <v>395</v>
      </c>
      <c r="E552" s="47" t="s">
        <v>916</v>
      </c>
      <c r="F552" s="39" t="s">
        <v>7</v>
      </c>
      <c r="G552" s="17"/>
      <c r="H552" s="17"/>
      <c r="I552" s="8"/>
      <c r="J552" s="8"/>
      <c r="K552" s="8">
        <v>-220.75</v>
      </c>
      <c r="L552" s="217" t="s">
        <v>26</v>
      </c>
      <c r="M552" s="348" t="s">
        <v>934</v>
      </c>
    </row>
    <row r="553" spans="1:13">
      <c r="A553" s="75" t="e">
        <f>VLOOKUP(B553,#REF!,3,FALSE)</f>
        <v>#REF!</v>
      </c>
      <c r="B553" s="66">
        <v>116</v>
      </c>
      <c r="C553" s="67" t="s">
        <v>279</v>
      </c>
      <c r="D553" s="38" t="s">
        <v>395</v>
      </c>
      <c r="E553" s="47" t="s">
        <v>916</v>
      </c>
      <c r="F553" s="39" t="s">
        <v>7</v>
      </c>
      <c r="G553" s="17"/>
      <c r="H553" s="17"/>
      <c r="I553" s="8"/>
      <c r="J553" s="8"/>
      <c r="K553" s="8">
        <v>-237.38</v>
      </c>
      <c r="L553" s="74" t="s">
        <v>1304</v>
      </c>
      <c r="M553" s="348" t="s">
        <v>935</v>
      </c>
    </row>
    <row r="554" spans="1:13" ht="25.5">
      <c r="A554" s="75" t="e">
        <f>VLOOKUP(B554,#REF!,3,FALSE)</f>
        <v>#REF!</v>
      </c>
      <c r="B554" s="66">
        <v>116</v>
      </c>
      <c r="C554" s="67" t="s">
        <v>279</v>
      </c>
      <c r="D554" s="38" t="s">
        <v>395</v>
      </c>
      <c r="E554" s="47" t="s">
        <v>916</v>
      </c>
      <c r="F554" s="39" t="s">
        <v>7</v>
      </c>
      <c r="G554" s="17"/>
      <c r="H554" s="17"/>
      <c r="I554" s="8"/>
      <c r="J554" s="8"/>
      <c r="K554" s="8">
        <v>-4401.55</v>
      </c>
      <c r="L554" s="74" t="s">
        <v>1309</v>
      </c>
      <c r="M554" s="348" t="s">
        <v>936</v>
      </c>
    </row>
    <row r="555" spans="1:13" ht="63.75">
      <c r="A555" s="75" t="e">
        <f>VLOOKUP(B555,#REF!,3,FALSE)</f>
        <v>#REF!</v>
      </c>
      <c r="B555" s="66">
        <v>116</v>
      </c>
      <c r="C555" s="67" t="s">
        <v>279</v>
      </c>
      <c r="D555" s="38" t="s">
        <v>395</v>
      </c>
      <c r="E555" s="47" t="s">
        <v>916</v>
      </c>
      <c r="F555" s="39" t="s">
        <v>7</v>
      </c>
      <c r="G555" s="17"/>
      <c r="H555" s="17"/>
      <c r="I555" s="8"/>
      <c r="J555" s="8"/>
      <c r="K555" s="8">
        <v>-57.9</v>
      </c>
      <c r="L555" s="10" t="s">
        <v>1307</v>
      </c>
      <c r="M555" s="348" t="s">
        <v>937</v>
      </c>
    </row>
    <row r="556" spans="1:13" ht="63.75">
      <c r="A556" s="75" t="e">
        <f>VLOOKUP(B556,#REF!,3,FALSE)</f>
        <v>#REF!</v>
      </c>
      <c r="B556" s="66">
        <v>116</v>
      </c>
      <c r="C556" s="67" t="s">
        <v>279</v>
      </c>
      <c r="D556" s="38" t="s">
        <v>395</v>
      </c>
      <c r="E556" s="47" t="s">
        <v>916</v>
      </c>
      <c r="F556" s="39" t="s">
        <v>7</v>
      </c>
      <c r="G556" s="17"/>
      <c r="H556" s="17"/>
      <c r="I556" s="8"/>
      <c r="J556" s="8"/>
      <c r="K556" s="8">
        <v>-1</v>
      </c>
      <c r="L556" s="74" t="s">
        <v>1304</v>
      </c>
      <c r="M556" s="348" t="s">
        <v>937</v>
      </c>
    </row>
    <row r="557" spans="1:13" ht="63.75">
      <c r="A557" s="75" t="e">
        <f>VLOOKUP(B557,#REF!,3,FALSE)</f>
        <v>#REF!</v>
      </c>
      <c r="B557" s="66">
        <v>116</v>
      </c>
      <c r="C557" s="67" t="s">
        <v>279</v>
      </c>
      <c r="D557" s="38" t="s">
        <v>395</v>
      </c>
      <c r="E557" s="47" t="s">
        <v>916</v>
      </c>
      <c r="F557" s="39" t="s">
        <v>7</v>
      </c>
      <c r="G557" s="17"/>
      <c r="H557" s="17"/>
      <c r="I557" s="8"/>
      <c r="J557" s="8"/>
      <c r="K557" s="8">
        <v>-430</v>
      </c>
      <c r="L557" s="74" t="s">
        <v>1310</v>
      </c>
      <c r="M557" s="348" t="s">
        <v>937</v>
      </c>
    </row>
    <row r="558" spans="1:13" ht="25.5">
      <c r="A558" s="75" t="e">
        <f>VLOOKUP(B558,#REF!,3,FALSE)</f>
        <v>#REF!</v>
      </c>
      <c r="B558" s="66">
        <v>116</v>
      </c>
      <c r="C558" s="67" t="s">
        <v>279</v>
      </c>
      <c r="D558" s="38" t="s">
        <v>395</v>
      </c>
      <c r="E558" s="47" t="s">
        <v>916</v>
      </c>
      <c r="F558" s="39" t="s">
        <v>7</v>
      </c>
      <c r="G558" s="17"/>
      <c r="H558" s="17"/>
      <c r="I558" s="8"/>
      <c r="J558" s="8"/>
      <c r="K558" s="8">
        <v>-19.5</v>
      </c>
      <c r="L558" s="217" t="s">
        <v>26</v>
      </c>
      <c r="M558" s="348" t="s">
        <v>938</v>
      </c>
    </row>
    <row r="559" spans="1:13" ht="25.5">
      <c r="A559" s="75" t="e">
        <f>VLOOKUP(B559,#REF!,3,FALSE)</f>
        <v>#REF!</v>
      </c>
      <c r="B559" s="66">
        <v>116</v>
      </c>
      <c r="C559" s="67" t="s">
        <v>279</v>
      </c>
      <c r="D559" s="38" t="s">
        <v>395</v>
      </c>
      <c r="E559" s="47" t="s">
        <v>916</v>
      </c>
      <c r="F559" s="39" t="s">
        <v>7</v>
      </c>
      <c r="G559" s="17"/>
      <c r="H559" s="17"/>
      <c r="I559" s="8"/>
      <c r="J559" s="8"/>
      <c r="K559" s="8">
        <v>-7.9</v>
      </c>
      <c r="L559" s="74" t="s">
        <v>8</v>
      </c>
      <c r="M559" s="348" t="s">
        <v>939</v>
      </c>
    </row>
    <row r="560" spans="1:13" ht="51">
      <c r="A560" s="75" t="e">
        <f>VLOOKUP(B560,#REF!,3,FALSE)</f>
        <v>#REF!</v>
      </c>
      <c r="B560" s="66">
        <v>116</v>
      </c>
      <c r="C560" s="67" t="s">
        <v>279</v>
      </c>
      <c r="D560" s="38" t="s">
        <v>395</v>
      </c>
      <c r="E560" s="47" t="s">
        <v>916</v>
      </c>
      <c r="F560" s="39" t="s">
        <v>7</v>
      </c>
      <c r="G560" s="17"/>
      <c r="H560" s="17"/>
      <c r="I560" s="8"/>
      <c r="J560" s="8"/>
      <c r="K560" s="8">
        <v>-55.7</v>
      </c>
      <c r="L560" s="217" t="s">
        <v>26</v>
      </c>
      <c r="M560" s="348" t="s">
        <v>940</v>
      </c>
    </row>
    <row r="561" spans="1:13">
      <c r="A561" s="75" t="e">
        <f>VLOOKUP(B561,#REF!,3,FALSE)</f>
        <v>#REF!</v>
      </c>
      <c r="B561" s="66">
        <v>116</v>
      </c>
      <c r="C561" s="67" t="s">
        <v>279</v>
      </c>
      <c r="D561" s="38" t="s">
        <v>395</v>
      </c>
      <c r="E561" s="47" t="s">
        <v>916</v>
      </c>
      <c r="F561" s="39" t="s">
        <v>7</v>
      </c>
      <c r="G561" s="17"/>
      <c r="H561" s="17"/>
      <c r="I561" s="8"/>
      <c r="J561" s="8"/>
      <c r="K561" s="8">
        <v>-4.9000000000000004</v>
      </c>
      <c r="L561" s="74" t="s">
        <v>49</v>
      </c>
      <c r="M561" s="348" t="s">
        <v>1047</v>
      </c>
    </row>
    <row r="562" spans="1:13" ht="25.5">
      <c r="A562" s="75" t="e">
        <f>VLOOKUP(B562,#REF!,3,FALSE)</f>
        <v>#REF!</v>
      </c>
      <c r="B562" s="66">
        <v>116</v>
      </c>
      <c r="C562" s="67" t="s">
        <v>279</v>
      </c>
      <c r="D562" s="38" t="s">
        <v>395</v>
      </c>
      <c r="E562" s="47" t="s">
        <v>916</v>
      </c>
      <c r="F562" s="39" t="s">
        <v>7</v>
      </c>
      <c r="G562" s="17"/>
      <c r="H562" s="17"/>
      <c r="I562" s="8"/>
      <c r="J562" s="8"/>
      <c r="K562" s="8">
        <v>-60.2</v>
      </c>
      <c r="L562" s="74" t="s">
        <v>8</v>
      </c>
      <c r="M562" s="348" t="s">
        <v>941</v>
      </c>
    </row>
    <row r="563" spans="1:13" ht="25.5">
      <c r="A563" s="75" t="e">
        <f>VLOOKUP(B563,#REF!,3,FALSE)</f>
        <v>#REF!</v>
      </c>
      <c r="B563" s="66">
        <v>116</v>
      </c>
      <c r="C563" s="67" t="s">
        <v>279</v>
      </c>
      <c r="D563" s="38" t="s">
        <v>395</v>
      </c>
      <c r="E563" s="47" t="s">
        <v>916</v>
      </c>
      <c r="F563" s="39" t="s">
        <v>7</v>
      </c>
      <c r="G563" s="17"/>
      <c r="H563" s="17"/>
      <c r="I563" s="8"/>
      <c r="J563" s="8"/>
      <c r="K563" s="8">
        <v>-31</v>
      </c>
      <c r="L563" s="10" t="s">
        <v>1307</v>
      </c>
      <c r="M563" s="348" t="s">
        <v>942</v>
      </c>
    </row>
    <row r="564" spans="1:13" ht="25.5">
      <c r="A564" s="75" t="e">
        <f>VLOOKUP(B564,#REF!,3,FALSE)</f>
        <v>#REF!</v>
      </c>
      <c r="B564" s="66">
        <v>116</v>
      </c>
      <c r="C564" s="67" t="s">
        <v>279</v>
      </c>
      <c r="D564" s="38" t="s">
        <v>395</v>
      </c>
      <c r="E564" s="47" t="s">
        <v>916</v>
      </c>
      <c r="F564" s="39" t="s">
        <v>7</v>
      </c>
      <c r="G564" s="17"/>
      <c r="H564" s="17"/>
      <c r="I564" s="8"/>
      <c r="J564" s="8"/>
      <c r="K564" s="8">
        <v>-11.4</v>
      </c>
      <c r="L564" s="74" t="s">
        <v>1304</v>
      </c>
      <c r="M564" s="348" t="s">
        <v>943</v>
      </c>
    </row>
    <row r="565" spans="1:13" ht="25.5">
      <c r="A565" s="75" t="e">
        <f>VLOOKUP(B565,#REF!,3,FALSE)</f>
        <v>#REF!</v>
      </c>
      <c r="B565" s="66">
        <v>116</v>
      </c>
      <c r="C565" s="67" t="s">
        <v>279</v>
      </c>
      <c r="D565" s="38" t="s">
        <v>395</v>
      </c>
      <c r="E565" s="47" t="s">
        <v>916</v>
      </c>
      <c r="F565" s="39" t="s">
        <v>7</v>
      </c>
      <c r="G565" s="17"/>
      <c r="H565" s="17"/>
      <c r="I565" s="8"/>
      <c r="J565" s="8"/>
      <c r="K565" s="8">
        <v>-68.7</v>
      </c>
      <c r="L565" s="10" t="s">
        <v>1311</v>
      </c>
      <c r="M565" s="348" t="s">
        <v>944</v>
      </c>
    </row>
    <row r="566" spans="1:13" ht="25.5">
      <c r="A566" s="75" t="e">
        <f>VLOOKUP(B566,#REF!,3,FALSE)</f>
        <v>#REF!</v>
      </c>
      <c r="B566" s="66">
        <v>116</v>
      </c>
      <c r="C566" s="67" t="s">
        <v>279</v>
      </c>
      <c r="D566" s="38" t="s">
        <v>395</v>
      </c>
      <c r="E566" s="47" t="s">
        <v>916</v>
      </c>
      <c r="F566" s="39" t="s">
        <v>7</v>
      </c>
      <c r="G566" s="17"/>
      <c r="H566" s="17"/>
      <c r="I566" s="8"/>
      <c r="J566" s="8"/>
      <c r="K566" s="8">
        <v>-2.8</v>
      </c>
      <c r="L566" s="74" t="s">
        <v>1306</v>
      </c>
      <c r="M566" s="348" t="s">
        <v>945</v>
      </c>
    </row>
    <row r="567" spans="1:13">
      <c r="A567" s="75" t="e">
        <f>VLOOKUP(B567,#REF!,3,FALSE)</f>
        <v>#REF!</v>
      </c>
      <c r="B567" s="66">
        <v>116</v>
      </c>
      <c r="C567" s="67" t="s">
        <v>279</v>
      </c>
      <c r="D567" s="38" t="s">
        <v>395</v>
      </c>
      <c r="E567" s="47" t="s">
        <v>916</v>
      </c>
      <c r="F567" s="39" t="s">
        <v>7</v>
      </c>
      <c r="G567" s="17"/>
      <c r="H567" s="17"/>
      <c r="I567" s="8"/>
      <c r="J567" s="8"/>
      <c r="K567" s="8">
        <v>-0.9</v>
      </c>
      <c r="L567" s="10" t="s">
        <v>1313</v>
      </c>
      <c r="M567" s="348" t="s">
        <v>946</v>
      </c>
    </row>
    <row r="568" spans="1:13">
      <c r="A568" s="75" t="e">
        <f>VLOOKUP(B568,#REF!,3,FALSE)</f>
        <v>#REF!</v>
      </c>
      <c r="B568" s="66">
        <v>116</v>
      </c>
      <c r="C568" s="67" t="s">
        <v>279</v>
      </c>
      <c r="D568" s="38" t="s">
        <v>395</v>
      </c>
      <c r="E568" s="47" t="s">
        <v>916</v>
      </c>
      <c r="F568" s="39" t="s">
        <v>7</v>
      </c>
      <c r="G568" s="17"/>
      <c r="H568" s="17"/>
      <c r="I568" s="8"/>
      <c r="J568" s="8"/>
      <c r="K568" s="8">
        <v>-4.5999999999999996</v>
      </c>
      <c r="L568" s="74" t="s">
        <v>1306</v>
      </c>
      <c r="M568" s="348" t="s">
        <v>947</v>
      </c>
    </row>
    <row r="569" spans="1:13">
      <c r="A569" s="75" t="e">
        <f>VLOOKUP(B569,#REF!,3,FALSE)</f>
        <v>#REF!</v>
      </c>
      <c r="B569" s="66">
        <v>116</v>
      </c>
      <c r="C569" s="67" t="s">
        <v>279</v>
      </c>
      <c r="D569" s="38" t="s">
        <v>395</v>
      </c>
      <c r="E569" s="47" t="s">
        <v>916</v>
      </c>
      <c r="F569" s="39" t="s">
        <v>7</v>
      </c>
      <c r="G569" s="17"/>
      <c r="H569" s="17"/>
      <c r="I569" s="8"/>
      <c r="J569" s="8"/>
      <c r="K569" s="8">
        <v>-0.4</v>
      </c>
      <c r="L569" s="10" t="s">
        <v>1313</v>
      </c>
      <c r="M569" s="348" t="s">
        <v>948</v>
      </c>
    </row>
    <row r="570" spans="1:13" ht="25.5">
      <c r="A570" s="75" t="e">
        <f>VLOOKUP(B570,#REF!,3,FALSE)</f>
        <v>#REF!</v>
      </c>
      <c r="B570" s="66">
        <v>116</v>
      </c>
      <c r="C570" s="67" t="s">
        <v>279</v>
      </c>
      <c r="D570" s="38" t="s">
        <v>395</v>
      </c>
      <c r="E570" s="47" t="s">
        <v>916</v>
      </c>
      <c r="F570" s="39" t="s">
        <v>7</v>
      </c>
      <c r="G570" s="17"/>
      <c r="H570" s="17"/>
      <c r="I570" s="8"/>
      <c r="J570" s="8"/>
      <c r="K570" s="8">
        <v>-1.1000000000000001</v>
      </c>
      <c r="L570" s="10" t="s">
        <v>1313</v>
      </c>
      <c r="M570" s="348" t="s">
        <v>949</v>
      </c>
    </row>
    <row r="571" spans="1:13" ht="25.5">
      <c r="A571" s="75" t="e">
        <f>VLOOKUP(B571,#REF!,3,FALSE)</f>
        <v>#REF!</v>
      </c>
      <c r="B571" s="66">
        <v>116</v>
      </c>
      <c r="C571" s="67" t="s">
        <v>279</v>
      </c>
      <c r="D571" s="38" t="s">
        <v>395</v>
      </c>
      <c r="E571" s="47" t="s">
        <v>916</v>
      </c>
      <c r="F571" s="39" t="s">
        <v>7</v>
      </c>
      <c r="G571" s="17"/>
      <c r="H571" s="17"/>
      <c r="I571" s="8"/>
      <c r="J571" s="8"/>
      <c r="K571" s="8">
        <v>-1.3</v>
      </c>
      <c r="L571" s="10" t="s">
        <v>1313</v>
      </c>
      <c r="M571" s="348" t="s">
        <v>950</v>
      </c>
    </row>
    <row r="572" spans="1:13" ht="25.5">
      <c r="A572" s="75" t="e">
        <f>VLOOKUP(B572,#REF!,3,FALSE)</f>
        <v>#REF!</v>
      </c>
      <c r="B572" s="66">
        <v>116</v>
      </c>
      <c r="C572" s="67" t="s">
        <v>279</v>
      </c>
      <c r="D572" s="38" t="s">
        <v>395</v>
      </c>
      <c r="E572" s="47" t="s">
        <v>916</v>
      </c>
      <c r="F572" s="39" t="s">
        <v>7</v>
      </c>
      <c r="G572" s="17"/>
      <c r="H572" s="17"/>
      <c r="I572" s="8"/>
      <c r="J572" s="8"/>
      <c r="K572" s="8">
        <v>-0.5</v>
      </c>
      <c r="L572" s="74" t="s">
        <v>49</v>
      </c>
      <c r="M572" s="348" t="s">
        <v>951</v>
      </c>
    </row>
    <row r="573" spans="1:13" ht="25.5">
      <c r="A573" s="75" t="e">
        <f>VLOOKUP(B573,#REF!,3,FALSE)</f>
        <v>#REF!</v>
      </c>
      <c r="B573" s="66">
        <v>116</v>
      </c>
      <c r="C573" s="67" t="s">
        <v>279</v>
      </c>
      <c r="D573" s="38" t="s">
        <v>395</v>
      </c>
      <c r="E573" s="47" t="s">
        <v>916</v>
      </c>
      <c r="F573" s="39" t="s">
        <v>7</v>
      </c>
      <c r="G573" s="17"/>
      <c r="H573" s="17"/>
      <c r="I573" s="8"/>
      <c r="J573" s="8"/>
      <c r="K573" s="8">
        <v>-9.8000000000000007</v>
      </c>
      <c r="L573" s="74" t="s">
        <v>49</v>
      </c>
      <c r="M573" s="348" t="s">
        <v>952</v>
      </c>
    </row>
    <row r="574" spans="1:13" ht="25.5">
      <c r="A574" s="75" t="e">
        <f>VLOOKUP(B574,#REF!,3,FALSE)</f>
        <v>#REF!</v>
      </c>
      <c r="B574" s="66">
        <v>116</v>
      </c>
      <c r="C574" s="67" t="s">
        <v>279</v>
      </c>
      <c r="D574" s="38" t="s">
        <v>395</v>
      </c>
      <c r="E574" s="47" t="s">
        <v>916</v>
      </c>
      <c r="F574" s="39" t="s">
        <v>7</v>
      </c>
      <c r="G574" s="17"/>
      <c r="H574" s="17"/>
      <c r="I574" s="8"/>
      <c r="J574" s="8"/>
      <c r="K574" s="8">
        <v>-0.3</v>
      </c>
      <c r="L574" s="74" t="s">
        <v>49</v>
      </c>
      <c r="M574" s="348" t="s">
        <v>953</v>
      </c>
    </row>
    <row r="575" spans="1:13" ht="25.5">
      <c r="A575" s="75" t="e">
        <f>VLOOKUP(B575,#REF!,3,FALSE)</f>
        <v>#REF!</v>
      </c>
      <c r="B575" s="66">
        <v>116</v>
      </c>
      <c r="C575" s="67" t="s">
        <v>279</v>
      </c>
      <c r="D575" s="38" t="s">
        <v>395</v>
      </c>
      <c r="E575" s="47" t="s">
        <v>916</v>
      </c>
      <c r="F575" s="39" t="s">
        <v>7</v>
      </c>
      <c r="G575" s="17"/>
      <c r="H575" s="17"/>
      <c r="I575" s="8"/>
      <c r="J575" s="8"/>
      <c r="K575" s="8">
        <v>-34.25</v>
      </c>
      <c r="L575" s="217" t="s">
        <v>26</v>
      </c>
      <c r="M575" s="348" t="s">
        <v>954</v>
      </c>
    </row>
    <row r="576" spans="1:13" ht="25.5">
      <c r="A576" s="75" t="e">
        <f>VLOOKUP(B576,#REF!,3,FALSE)</f>
        <v>#REF!</v>
      </c>
      <c r="B576" s="66">
        <v>116</v>
      </c>
      <c r="C576" s="67" t="s">
        <v>279</v>
      </c>
      <c r="D576" s="38" t="s">
        <v>395</v>
      </c>
      <c r="E576" s="47" t="s">
        <v>916</v>
      </c>
      <c r="F576" s="39" t="s">
        <v>7</v>
      </c>
      <c r="G576" s="17"/>
      <c r="H576" s="17"/>
      <c r="I576" s="8"/>
      <c r="J576" s="8"/>
      <c r="K576" s="8">
        <v>-132.9</v>
      </c>
      <c r="L576" s="74" t="s">
        <v>1306</v>
      </c>
      <c r="M576" s="348" t="s">
        <v>955</v>
      </c>
    </row>
    <row r="577" spans="1:13" ht="25.5">
      <c r="A577" s="75" t="e">
        <f>VLOOKUP(B577,#REF!,3,FALSE)</f>
        <v>#REF!</v>
      </c>
      <c r="B577" s="66">
        <v>116</v>
      </c>
      <c r="C577" s="67" t="s">
        <v>279</v>
      </c>
      <c r="D577" s="38" t="s">
        <v>395</v>
      </c>
      <c r="E577" s="47" t="s">
        <v>916</v>
      </c>
      <c r="F577" s="39" t="s">
        <v>7</v>
      </c>
      <c r="G577" s="17"/>
      <c r="H577" s="17"/>
      <c r="I577" s="8"/>
      <c r="J577" s="8"/>
      <c r="K577" s="8">
        <v>-113.4</v>
      </c>
      <c r="L577" s="10" t="s">
        <v>1314</v>
      </c>
      <c r="M577" s="348" t="s">
        <v>956</v>
      </c>
    </row>
    <row r="578" spans="1:13" ht="25.5">
      <c r="A578" s="75" t="e">
        <f>VLOOKUP(B578,#REF!,3,FALSE)</f>
        <v>#REF!</v>
      </c>
      <c r="B578" s="66">
        <v>116</v>
      </c>
      <c r="C578" s="67" t="s">
        <v>279</v>
      </c>
      <c r="D578" s="38" t="s">
        <v>395</v>
      </c>
      <c r="E578" s="47" t="s">
        <v>916</v>
      </c>
      <c r="F578" s="39" t="s">
        <v>7</v>
      </c>
      <c r="G578" s="17"/>
      <c r="H578" s="17"/>
      <c r="I578" s="8"/>
      <c r="J578" s="8"/>
      <c r="K578" s="8">
        <v>-131.69999999999999</v>
      </c>
      <c r="L578" s="74" t="s">
        <v>1306</v>
      </c>
      <c r="M578" s="348" t="s">
        <v>957</v>
      </c>
    </row>
    <row r="579" spans="1:13">
      <c r="A579" s="75" t="e">
        <f>VLOOKUP(B579,#REF!,3,FALSE)</f>
        <v>#REF!</v>
      </c>
      <c r="B579" s="66">
        <v>116</v>
      </c>
      <c r="C579" s="67" t="s">
        <v>279</v>
      </c>
      <c r="D579" s="38" t="s">
        <v>395</v>
      </c>
      <c r="E579" s="47" t="s">
        <v>916</v>
      </c>
      <c r="F579" s="39" t="s">
        <v>7</v>
      </c>
      <c r="G579" s="17"/>
      <c r="H579" s="17"/>
      <c r="I579" s="8"/>
      <c r="J579" s="8"/>
      <c r="K579" s="8">
        <v>-1.2</v>
      </c>
      <c r="L579" s="74" t="s">
        <v>1304</v>
      </c>
      <c r="M579" s="348" t="s">
        <v>958</v>
      </c>
    </row>
    <row r="580" spans="1:13">
      <c r="A580" s="75" t="e">
        <f>VLOOKUP(B580,#REF!,3,FALSE)</f>
        <v>#REF!</v>
      </c>
      <c r="B580" s="66">
        <v>116</v>
      </c>
      <c r="C580" s="67" t="s">
        <v>279</v>
      </c>
      <c r="D580" s="38" t="s">
        <v>395</v>
      </c>
      <c r="E580" s="47" t="s">
        <v>916</v>
      </c>
      <c r="F580" s="39" t="s">
        <v>7</v>
      </c>
      <c r="G580" s="17"/>
      <c r="H580" s="17"/>
      <c r="I580" s="8"/>
      <c r="J580" s="8"/>
      <c r="K580" s="8">
        <v>-3</v>
      </c>
      <c r="L580" s="74" t="s">
        <v>1309</v>
      </c>
      <c r="M580" s="348" t="s">
        <v>959</v>
      </c>
    </row>
    <row r="581" spans="1:13">
      <c r="A581" s="75" t="e">
        <f>VLOOKUP(B581,#REF!,3,FALSE)</f>
        <v>#REF!</v>
      </c>
      <c r="B581" s="66">
        <v>116</v>
      </c>
      <c r="C581" s="67" t="s">
        <v>279</v>
      </c>
      <c r="D581" s="38" t="s">
        <v>395</v>
      </c>
      <c r="E581" s="47" t="s">
        <v>916</v>
      </c>
      <c r="F581" s="39" t="s">
        <v>7</v>
      </c>
      <c r="G581" s="17"/>
      <c r="H581" s="17"/>
      <c r="I581" s="8"/>
      <c r="J581" s="8"/>
      <c r="K581" s="8">
        <v>-62</v>
      </c>
      <c r="L581" s="10" t="s">
        <v>55</v>
      </c>
      <c r="M581" s="348" t="s">
        <v>960</v>
      </c>
    </row>
    <row r="582" spans="1:13" ht="38.25">
      <c r="A582" s="75" t="e">
        <f>VLOOKUP(B582,#REF!,3,FALSE)</f>
        <v>#REF!</v>
      </c>
      <c r="B582" s="66">
        <v>116</v>
      </c>
      <c r="C582" s="67" t="s">
        <v>279</v>
      </c>
      <c r="D582" s="38" t="s">
        <v>395</v>
      </c>
      <c r="E582" s="47" t="s">
        <v>916</v>
      </c>
      <c r="F582" s="39" t="s">
        <v>7</v>
      </c>
      <c r="G582" s="17"/>
      <c r="H582" s="17"/>
      <c r="I582" s="8"/>
      <c r="J582" s="8"/>
      <c r="K582" s="8">
        <v>-124.5</v>
      </c>
      <c r="L582" s="74" t="s">
        <v>8</v>
      </c>
      <c r="M582" s="348" t="s">
        <v>961</v>
      </c>
    </row>
    <row r="583" spans="1:13" ht="25.5">
      <c r="A583" s="75" t="e">
        <f>VLOOKUP(B583,#REF!,3,FALSE)</f>
        <v>#REF!</v>
      </c>
      <c r="B583" s="66">
        <v>116</v>
      </c>
      <c r="C583" s="67" t="s">
        <v>279</v>
      </c>
      <c r="D583" s="38" t="s">
        <v>395</v>
      </c>
      <c r="E583" s="47" t="s">
        <v>916</v>
      </c>
      <c r="F583" s="39" t="s">
        <v>7</v>
      </c>
      <c r="G583" s="17"/>
      <c r="H583" s="17"/>
      <c r="I583" s="8"/>
      <c r="J583" s="8"/>
      <c r="K583" s="8">
        <v>-40</v>
      </c>
      <c r="L583" s="74" t="s">
        <v>9</v>
      </c>
      <c r="M583" s="348" t="s">
        <v>962</v>
      </c>
    </row>
    <row r="584" spans="1:13" ht="25.5">
      <c r="A584" s="75" t="e">
        <f>VLOOKUP(B584,#REF!,3,FALSE)</f>
        <v>#REF!</v>
      </c>
      <c r="B584" s="66">
        <v>116</v>
      </c>
      <c r="C584" s="67" t="s">
        <v>279</v>
      </c>
      <c r="D584" s="38" t="s">
        <v>395</v>
      </c>
      <c r="E584" s="47" t="s">
        <v>916</v>
      </c>
      <c r="F584" s="39" t="s">
        <v>7</v>
      </c>
      <c r="G584" s="17"/>
      <c r="H584" s="17"/>
      <c r="I584" s="8"/>
      <c r="J584" s="8"/>
      <c r="K584" s="8">
        <v>-581.4</v>
      </c>
      <c r="L584" s="10" t="s">
        <v>1311</v>
      </c>
      <c r="M584" s="348" t="s">
        <v>963</v>
      </c>
    </row>
    <row r="585" spans="1:13" ht="25.5">
      <c r="A585" s="75" t="e">
        <f>VLOOKUP(B585,#REF!,3,FALSE)</f>
        <v>#REF!</v>
      </c>
      <c r="B585" s="66">
        <v>116</v>
      </c>
      <c r="C585" s="67" t="s">
        <v>279</v>
      </c>
      <c r="D585" s="38" t="s">
        <v>395</v>
      </c>
      <c r="E585" s="47" t="s">
        <v>916</v>
      </c>
      <c r="F585" s="39" t="s">
        <v>7</v>
      </c>
      <c r="G585" s="17"/>
      <c r="H585" s="17"/>
      <c r="I585" s="8"/>
      <c r="J585" s="8"/>
      <c r="K585" s="8">
        <v>-68.5</v>
      </c>
      <c r="L585" s="74" t="s">
        <v>1304</v>
      </c>
      <c r="M585" s="348" t="s">
        <v>964</v>
      </c>
    </row>
    <row r="586" spans="1:13" ht="25.5">
      <c r="A586" s="75" t="e">
        <f>VLOOKUP(B586,#REF!,3,FALSE)</f>
        <v>#REF!</v>
      </c>
      <c r="B586" s="66">
        <v>116</v>
      </c>
      <c r="C586" s="67" t="s">
        <v>279</v>
      </c>
      <c r="D586" s="38" t="s">
        <v>395</v>
      </c>
      <c r="E586" s="47" t="s">
        <v>916</v>
      </c>
      <c r="F586" s="39" t="s">
        <v>7</v>
      </c>
      <c r="G586" s="17"/>
      <c r="H586" s="17"/>
      <c r="I586" s="8"/>
      <c r="J586" s="8"/>
      <c r="K586" s="8">
        <v>-309.2</v>
      </c>
      <c r="L586" s="74" t="s">
        <v>1310</v>
      </c>
      <c r="M586" s="348" t="s">
        <v>965</v>
      </c>
    </row>
    <row r="587" spans="1:13">
      <c r="A587" s="75" t="e">
        <f>VLOOKUP(B587,#REF!,3,FALSE)</f>
        <v>#REF!</v>
      </c>
      <c r="B587" s="66">
        <v>116</v>
      </c>
      <c r="C587" s="67" t="s">
        <v>279</v>
      </c>
      <c r="D587" s="38" t="s">
        <v>395</v>
      </c>
      <c r="E587" s="47" t="s">
        <v>916</v>
      </c>
      <c r="F587" s="39" t="s">
        <v>7</v>
      </c>
      <c r="G587" s="17"/>
      <c r="H587" s="17"/>
      <c r="I587" s="8"/>
      <c r="J587" s="8"/>
      <c r="K587" s="8">
        <v>-89.1</v>
      </c>
      <c r="L587" s="74" t="s">
        <v>1304</v>
      </c>
      <c r="M587" s="348" t="s">
        <v>966</v>
      </c>
    </row>
    <row r="588" spans="1:13">
      <c r="A588" s="75" t="e">
        <f>VLOOKUP(B588,#REF!,3,FALSE)</f>
        <v>#REF!</v>
      </c>
      <c r="B588" s="66">
        <v>116</v>
      </c>
      <c r="C588" s="67" t="s">
        <v>279</v>
      </c>
      <c r="D588" s="38" t="s">
        <v>395</v>
      </c>
      <c r="E588" s="47" t="s">
        <v>916</v>
      </c>
      <c r="F588" s="39" t="s">
        <v>7</v>
      </c>
      <c r="G588" s="17"/>
      <c r="H588" s="17"/>
      <c r="I588" s="8"/>
      <c r="J588" s="8"/>
      <c r="K588" s="8">
        <v>-13.7</v>
      </c>
      <c r="L588" s="10" t="s">
        <v>1313</v>
      </c>
      <c r="M588" s="348" t="s">
        <v>967</v>
      </c>
    </row>
    <row r="589" spans="1:13">
      <c r="A589" s="75" t="e">
        <f>VLOOKUP(B589,#REF!,3,FALSE)</f>
        <v>#REF!</v>
      </c>
      <c r="B589" s="66">
        <v>116</v>
      </c>
      <c r="C589" s="67" t="s">
        <v>279</v>
      </c>
      <c r="D589" s="38" t="s">
        <v>395</v>
      </c>
      <c r="E589" s="47" t="s">
        <v>916</v>
      </c>
      <c r="F589" s="39" t="s">
        <v>7</v>
      </c>
      <c r="G589" s="17"/>
      <c r="H589" s="17"/>
      <c r="I589" s="8"/>
      <c r="J589" s="8"/>
      <c r="K589" s="8">
        <v>-104.3</v>
      </c>
      <c r="L589" s="10" t="s">
        <v>1311</v>
      </c>
      <c r="M589" s="348" t="s">
        <v>968</v>
      </c>
    </row>
    <row r="590" spans="1:13" ht="25.5">
      <c r="A590" s="75" t="e">
        <f>VLOOKUP(B590,#REF!,3,FALSE)</f>
        <v>#REF!</v>
      </c>
      <c r="B590" s="66">
        <v>116</v>
      </c>
      <c r="C590" s="67" t="s">
        <v>279</v>
      </c>
      <c r="D590" s="38" t="s">
        <v>395</v>
      </c>
      <c r="E590" s="47" t="s">
        <v>916</v>
      </c>
      <c r="F590" s="39" t="s">
        <v>7</v>
      </c>
      <c r="G590" s="17"/>
      <c r="H590" s="17"/>
      <c r="I590" s="8"/>
      <c r="J590" s="8"/>
      <c r="K590" s="8">
        <v>-546</v>
      </c>
      <c r="L590" s="74" t="s">
        <v>1309</v>
      </c>
      <c r="M590" s="348" t="s">
        <v>969</v>
      </c>
    </row>
    <row r="591" spans="1:13" ht="38.25">
      <c r="A591" s="75" t="e">
        <f>VLOOKUP(B591,#REF!,3,FALSE)</f>
        <v>#REF!</v>
      </c>
      <c r="B591" s="66">
        <v>116</v>
      </c>
      <c r="C591" s="67" t="s">
        <v>279</v>
      </c>
      <c r="D591" s="38" t="s">
        <v>395</v>
      </c>
      <c r="E591" s="47" t="s">
        <v>916</v>
      </c>
      <c r="F591" s="39" t="s">
        <v>7</v>
      </c>
      <c r="G591" s="17"/>
      <c r="H591" s="17"/>
      <c r="I591" s="8"/>
      <c r="J591" s="8"/>
      <c r="K591" s="8">
        <v>-37.5</v>
      </c>
      <c r="L591" s="74" t="s">
        <v>1304</v>
      </c>
      <c r="M591" s="348" t="s">
        <v>970</v>
      </c>
    </row>
    <row r="592" spans="1:13" ht="25.5">
      <c r="A592" s="75" t="e">
        <f>VLOOKUP(B592,#REF!,3,FALSE)</f>
        <v>#REF!</v>
      </c>
      <c r="B592" s="66">
        <v>116</v>
      </c>
      <c r="C592" s="67" t="s">
        <v>279</v>
      </c>
      <c r="D592" s="38" t="s">
        <v>395</v>
      </c>
      <c r="E592" s="47" t="s">
        <v>916</v>
      </c>
      <c r="F592" s="39" t="s">
        <v>7</v>
      </c>
      <c r="G592" s="17"/>
      <c r="H592" s="17"/>
      <c r="I592" s="8"/>
      <c r="J592" s="8"/>
      <c r="K592" s="8">
        <v>-2</v>
      </c>
      <c r="L592" s="10" t="s">
        <v>1307</v>
      </c>
      <c r="M592" s="348" t="s">
        <v>971</v>
      </c>
    </row>
    <row r="593" spans="1:13" ht="25.5">
      <c r="A593" s="75" t="e">
        <f>VLOOKUP(B593,#REF!,3,FALSE)</f>
        <v>#REF!</v>
      </c>
      <c r="B593" s="66">
        <v>116</v>
      </c>
      <c r="C593" s="67" t="s">
        <v>279</v>
      </c>
      <c r="D593" s="38" t="s">
        <v>395</v>
      </c>
      <c r="E593" s="47" t="s">
        <v>916</v>
      </c>
      <c r="F593" s="39" t="s">
        <v>7</v>
      </c>
      <c r="G593" s="17"/>
      <c r="H593" s="17"/>
      <c r="I593" s="8"/>
      <c r="J593" s="8"/>
      <c r="K593" s="8">
        <v>-118.35</v>
      </c>
      <c r="L593" s="10" t="s">
        <v>1311</v>
      </c>
      <c r="M593" s="348" t="s">
        <v>972</v>
      </c>
    </row>
    <row r="594" spans="1:13" ht="25.5">
      <c r="A594" s="75" t="e">
        <f>VLOOKUP(B594,#REF!,3,FALSE)</f>
        <v>#REF!</v>
      </c>
      <c r="B594" s="66">
        <v>116</v>
      </c>
      <c r="C594" s="67" t="s">
        <v>279</v>
      </c>
      <c r="D594" s="38" t="s">
        <v>395</v>
      </c>
      <c r="E594" s="47" t="s">
        <v>916</v>
      </c>
      <c r="F594" s="39" t="s">
        <v>7</v>
      </c>
      <c r="G594" s="17"/>
      <c r="H594" s="17"/>
      <c r="I594" s="8"/>
      <c r="J594" s="8"/>
      <c r="K594" s="8">
        <v>-49</v>
      </c>
      <c r="L594" s="74" t="s">
        <v>1310</v>
      </c>
      <c r="M594" s="348" t="s">
        <v>973</v>
      </c>
    </row>
    <row r="595" spans="1:13">
      <c r="A595" s="75" t="e">
        <f>VLOOKUP(B595,#REF!,3,FALSE)</f>
        <v>#REF!</v>
      </c>
      <c r="B595" s="66">
        <v>116</v>
      </c>
      <c r="C595" s="67" t="s">
        <v>279</v>
      </c>
      <c r="D595" s="38" t="s">
        <v>395</v>
      </c>
      <c r="E595" s="47" t="s">
        <v>916</v>
      </c>
      <c r="F595" s="39" t="s">
        <v>7</v>
      </c>
      <c r="G595" s="17"/>
      <c r="H595" s="17"/>
      <c r="I595" s="8"/>
      <c r="J595" s="8"/>
      <c r="K595" s="8">
        <v>-50.2</v>
      </c>
      <c r="L595" s="74" t="s">
        <v>1306</v>
      </c>
      <c r="M595" s="348" t="s">
        <v>974</v>
      </c>
    </row>
    <row r="596" spans="1:13" ht="38.25">
      <c r="A596" s="75" t="e">
        <f>VLOOKUP(B596,#REF!,3,FALSE)</f>
        <v>#REF!</v>
      </c>
      <c r="B596" s="66">
        <v>116</v>
      </c>
      <c r="C596" s="67" t="s">
        <v>279</v>
      </c>
      <c r="D596" s="38" t="s">
        <v>395</v>
      </c>
      <c r="E596" s="47" t="s">
        <v>916</v>
      </c>
      <c r="F596" s="39" t="s">
        <v>7</v>
      </c>
      <c r="G596" s="17"/>
      <c r="H596" s="17"/>
      <c r="I596" s="8"/>
      <c r="J596" s="8"/>
      <c r="K596" s="8">
        <v>-30.6</v>
      </c>
      <c r="L596" s="217" t="s">
        <v>26</v>
      </c>
      <c r="M596" s="348" t="s">
        <v>975</v>
      </c>
    </row>
    <row r="597" spans="1:13" ht="25.5">
      <c r="A597" s="75" t="e">
        <f>VLOOKUP(B597,#REF!,3,FALSE)</f>
        <v>#REF!</v>
      </c>
      <c r="B597" s="66">
        <v>116</v>
      </c>
      <c r="C597" s="67" t="s">
        <v>279</v>
      </c>
      <c r="D597" s="38" t="s">
        <v>395</v>
      </c>
      <c r="E597" s="47" t="s">
        <v>916</v>
      </c>
      <c r="F597" s="39" t="s">
        <v>7</v>
      </c>
      <c r="G597" s="17"/>
      <c r="H597" s="17"/>
      <c r="I597" s="8"/>
      <c r="J597" s="8"/>
      <c r="K597" s="8">
        <v>-24.75</v>
      </c>
      <c r="L597" s="10" t="s">
        <v>154</v>
      </c>
      <c r="M597" s="348" t="s">
        <v>976</v>
      </c>
    </row>
    <row r="598" spans="1:13">
      <c r="A598" s="75" t="e">
        <f>VLOOKUP(B598,#REF!,3,FALSE)</f>
        <v>#REF!</v>
      </c>
      <c r="B598" s="66">
        <v>116</v>
      </c>
      <c r="C598" s="67" t="s">
        <v>279</v>
      </c>
      <c r="D598" s="38" t="s">
        <v>395</v>
      </c>
      <c r="E598" s="47" t="s">
        <v>916</v>
      </c>
      <c r="F598" s="39" t="s">
        <v>7</v>
      </c>
      <c r="G598" s="17"/>
      <c r="H598" s="17"/>
      <c r="I598" s="8"/>
      <c r="J598" s="8"/>
      <c r="K598" s="8">
        <v>-201</v>
      </c>
      <c r="L598" s="74" t="s">
        <v>121</v>
      </c>
      <c r="M598" s="348" t="s">
        <v>977</v>
      </c>
    </row>
    <row r="599" spans="1:13" ht="38.25">
      <c r="A599" s="75" t="e">
        <f>VLOOKUP(B599,#REF!,3,FALSE)</f>
        <v>#REF!</v>
      </c>
      <c r="B599" s="66">
        <v>116</v>
      </c>
      <c r="C599" s="67" t="s">
        <v>279</v>
      </c>
      <c r="D599" s="38" t="s">
        <v>395</v>
      </c>
      <c r="E599" s="47" t="s">
        <v>916</v>
      </c>
      <c r="F599" s="39" t="s">
        <v>7</v>
      </c>
      <c r="G599" s="17"/>
      <c r="H599" s="17"/>
      <c r="I599" s="8"/>
      <c r="J599" s="8"/>
      <c r="K599" s="8">
        <v>-155</v>
      </c>
      <c r="L599" s="10" t="s">
        <v>291</v>
      </c>
      <c r="M599" s="348" t="s">
        <v>978</v>
      </c>
    </row>
    <row r="600" spans="1:13" ht="25.5">
      <c r="A600" s="75" t="e">
        <f>VLOOKUP(B600,#REF!,3,FALSE)</f>
        <v>#REF!</v>
      </c>
      <c r="B600" s="66">
        <v>116</v>
      </c>
      <c r="C600" s="67" t="s">
        <v>279</v>
      </c>
      <c r="D600" s="38" t="s">
        <v>395</v>
      </c>
      <c r="E600" s="47" t="s">
        <v>916</v>
      </c>
      <c r="F600" s="39" t="s">
        <v>7</v>
      </c>
      <c r="G600" s="17"/>
      <c r="H600" s="17"/>
      <c r="I600" s="8"/>
      <c r="J600" s="8"/>
      <c r="K600" s="8">
        <v>-24.35</v>
      </c>
      <c r="L600" s="74" t="s">
        <v>8</v>
      </c>
      <c r="M600" s="348" t="s">
        <v>979</v>
      </c>
    </row>
    <row r="601" spans="1:13" ht="25.5">
      <c r="A601" s="75" t="e">
        <f>VLOOKUP(B601,#REF!,3,FALSE)</f>
        <v>#REF!</v>
      </c>
      <c r="B601" s="66">
        <v>116</v>
      </c>
      <c r="C601" s="67" t="s">
        <v>279</v>
      </c>
      <c r="D601" s="38" t="s">
        <v>395</v>
      </c>
      <c r="E601" s="47" t="s">
        <v>916</v>
      </c>
      <c r="F601" s="39" t="s">
        <v>7</v>
      </c>
      <c r="G601" s="17"/>
      <c r="H601" s="17"/>
      <c r="I601" s="8"/>
      <c r="J601" s="8"/>
      <c r="K601" s="8">
        <v>-100.2</v>
      </c>
      <c r="L601" s="10" t="s">
        <v>1315</v>
      </c>
      <c r="M601" s="348" t="s">
        <v>980</v>
      </c>
    </row>
    <row r="602" spans="1:13" ht="25.5">
      <c r="A602" s="75" t="e">
        <f>VLOOKUP(B602,#REF!,3,FALSE)</f>
        <v>#REF!</v>
      </c>
      <c r="B602" s="66">
        <v>116</v>
      </c>
      <c r="C602" s="67" t="s">
        <v>279</v>
      </c>
      <c r="D602" s="38" t="s">
        <v>395</v>
      </c>
      <c r="E602" s="47" t="s">
        <v>916</v>
      </c>
      <c r="F602" s="39" t="s">
        <v>7</v>
      </c>
      <c r="G602" s="17"/>
      <c r="H602" s="17"/>
      <c r="I602" s="8"/>
      <c r="J602" s="8"/>
      <c r="K602" s="8">
        <v>-67.2</v>
      </c>
      <c r="L602" s="10" t="s">
        <v>154</v>
      </c>
      <c r="M602" s="348" t="s">
        <v>981</v>
      </c>
    </row>
    <row r="603" spans="1:13" ht="25.5">
      <c r="A603" s="75" t="e">
        <f>VLOOKUP(B603,#REF!,3,FALSE)</f>
        <v>#REF!</v>
      </c>
      <c r="B603" s="66">
        <v>116</v>
      </c>
      <c r="C603" s="67" t="s">
        <v>279</v>
      </c>
      <c r="D603" s="38" t="s">
        <v>395</v>
      </c>
      <c r="E603" s="47" t="s">
        <v>916</v>
      </c>
      <c r="F603" s="39" t="s">
        <v>7</v>
      </c>
      <c r="G603" s="17"/>
      <c r="H603" s="17"/>
      <c r="I603" s="8"/>
      <c r="J603" s="8"/>
      <c r="K603" s="8">
        <v>-9</v>
      </c>
      <c r="L603" s="74" t="s">
        <v>8</v>
      </c>
      <c r="M603" s="348" t="s">
        <v>982</v>
      </c>
    </row>
    <row r="604" spans="1:13">
      <c r="A604" s="75" t="e">
        <f>VLOOKUP(B604,#REF!,3,FALSE)</f>
        <v>#REF!</v>
      </c>
      <c r="B604" s="66">
        <v>116</v>
      </c>
      <c r="C604" s="67" t="s">
        <v>279</v>
      </c>
      <c r="D604" s="38" t="s">
        <v>395</v>
      </c>
      <c r="E604" s="47" t="s">
        <v>916</v>
      </c>
      <c r="F604" s="39" t="s">
        <v>7</v>
      </c>
      <c r="G604" s="17"/>
      <c r="H604" s="17"/>
      <c r="I604" s="8"/>
      <c r="J604" s="8"/>
      <c r="K604" s="8">
        <v>-163.5</v>
      </c>
      <c r="L604" s="217" t="s">
        <v>26</v>
      </c>
      <c r="M604" s="348" t="s">
        <v>983</v>
      </c>
    </row>
    <row r="605" spans="1:13" ht="38.25">
      <c r="A605" s="75" t="e">
        <f>VLOOKUP(B605,#REF!,3,FALSE)</f>
        <v>#REF!</v>
      </c>
      <c r="B605" s="66">
        <v>116</v>
      </c>
      <c r="C605" s="67" t="s">
        <v>279</v>
      </c>
      <c r="D605" s="38" t="s">
        <v>395</v>
      </c>
      <c r="E605" s="47" t="s">
        <v>916</v>
      </c>
      <c r="F605" s="39" t="s">
        <v>7</v>
      </c>
      <c r="G605" s="17"/>
      <c r="H605" s="17"/>
      <c r="I605" s="8"/>
      <c r="J605" s="8"/>
      <c r="K605" s="8">
        <f>-2.8-29.55</f>
        <v>-32.35</v>
      </c>
      <c r="L605" s="74" t="s">
        <v>8</v>
      </c>
      <c r="M605" s="348" t="s">
        <v>984</v>
      </c>
    </row>
    <row r="606" spans="1:13" ht="51">
      <c r="A606" s="75" t="e">
        <f>VLOOKUP(B606,#REF!,3,FALSE)</f>
        <v>#REF!</v>
      </c>
      <c r="B606" s="66">
        <v>116</v>
      </c>
      <c r="C606" s="67" t="s">
        <v>279</v>
      </c>
      <c r="D606" s="38" t="s">
        <v>395</v>
      </c>
      <c r="E606" s="47" t="s">
        <v>916</v>
      </c>
      <c r="F606" s="39" t="s">
        <v>7</v>
      </c>
      <c r="G606" s="17"/>
      <c r="H606" s="17"/>
      <c r="I606" s="8"/>
      <c r="J606" s="8"/>
      <c r="K606" s="8">
        <v>-155.4</v>
      </c>
      <c r="L606" s="10" t="s">
        <v>1311</v>
      </c>
      <c r="M606" s="348" t="s">
        <v>985</v>
      </c>
    </row>
    <row r="607" spans="1:13" ht="38.25">
      <c r="A607" s="75" t="e">
        <f>VLOOKUP(B607,#REF!,3,FALSE)</f>
        <v>#REF!</v>
      </c>
      <c r="B607" s="66">
        <v>116</v>
      </c>
      <c r="C607" s="67" t="s">
        <v>279</v>
      </c>
      <c r="D607" s="38" t="s">
        <v>395</v>
      </c>
      <c r="E607" s="47" t="s">
        <v>916</v>
      </c>
      <c r="F607" s="39" t="s">
        <v>7</v>
      </c>
      <c r="G607" s="17"/>
      <c r="H607" s="17"/>
      <c r="I607" s="8"/>
      <c r="J607" s="8"/>
      <c r="K607" s="8">
        <v>-25</v>
      </c>
      <c r="L607" s="74" t="s">
        <v>1304</v>
      </c>
      <c r="M607" s="348" t="s">
        <v>986</v>
      </c>
    </row>
    <row r="608" spans="1:13" ht="25.5">
      <c r="A608" s="75" t="e">
        <f>VLOOKUP(B608,#REF!,3,FALSE)</f>
        <v>#REF!</v>
      </c>
      <c r="B608" s="66">
        <v>116</v>
      </c>
      <c r="C608" s="67" t="s">
        <v>279</v>
      </c>
      <c r="D608" s="38" t="s">
        <v>395</v>
      </c>
      <c r="E608" s="47" t="s">
        <v>916</v>
      </c>
      <c r="F608" s="39" t="s">
        <v>7</v>
      </c>
      <c r="G608" s="17"/>
      <c r="H608" s="17"/>
      <c r="I608" s="8"/>
      <c r="J608" s="8"/>
      <c r="K608" s="8">
        <v>-4.7</v>
      </c>
      <c r="L608" s="74" t="s">
        <v>1306</v>
      </c>
      <c r="M608" s="348" t="s">
        <v>987</v>
      </c>
    </row>
    <row r="609" spans="1:13" ht="25.5">
      <c r="A609" s="75" t="e">
        <f>VLOOKUP(B609,#REF!,3,FALSE)</f>
        <v>#REF!</v>
      </c>
      <c r="B609" s="66">
        <v>116</v>
      </c>
      <c r="C609" s="67" t="s">
        <v>279</v>
      </c>
      <c r="D609" s="38" t="s">
        <v>395</v>
      </c>
      <c r="E609" s="47" t="s">
        <v>916</v>
      </c>
      <c r="F609" s="39" t="s">
        <v>7</v>
      </c>
      <c r="G609" s="17"/>
      <c r="H609" s="17"/>
      <c r="I609" s="8"/>
      <c r="J609" s="8"/>
      <c r="K609" s="8">
        <v>-46</v>
      </c>
      <c r="L609" s="217" t="s">
        <v>1312</v>
      </c>
      <c r="M609" s="348" t="s">
        <v>988</v>
      </c>
    </row>
    <row r="610" spans="1:13">
      <c r="A610" s="75" t="e">
        <f>VLOOKUP(B610,#REF!,3,FALSE)</f>
        <v>#REF!</v>
      </c>
      <c r="B610" s="66">
        <v>116</v>
      </c>
      <c r="C610" s="67" t="s">
        <v>279</v>
      </c>
      <c r="D610" s="38" t="s">
        <v>395</v>
      </c>
      <c r="E610" s="47" t="s">
        <v>916</v>
      </c>
      <c r="F610" s="39" t="s">
        <v>7</v>
      </c>
      <c r="G610" s="17"/>
      <c r="H610" s="17"/>
      <c r="I610" s="8"/>
      <c r="J610" s="8"/>
      <c r="K610" s="8">
        <v>-9.6</v>
      </c>
      <c r="L610" s="217" t="s">
        <v>1312</v>
      </c>
      <c r="M610" s="348" t="s">
        <v>989</v>
      </c>
    </row>
    <row r="611" spans="1:13" ht="25.5">
      <c r="A611" s="75" t="e">
        <f>VLOOKUP(B611,#REF!,3,FALSE)</f>
        <v>#REF!</v>
      </c>
      <c r="B611" s="66">
        <v>116</v>
      </c>
      <c r="C611" s="67" t="s">
        <v>279</v>
      </c>
      <c r="D611" s="38" t="s">
        <v>395</v>
      </c>
      <c r="E611" s="47" t="s">
        <v>916</v>
      </c>
      <c r="F611" s="39" t="s">
        <v>7</v>
      </c>
      <c r="G611" s="17"/>
      <c r="H611" s="17"/>
      <c r="I611" s="8"/>
      <c r="J611" s="8"/>
      <c r="K611" s="8">
        <v>-12.8</v>
      </c>
      <c r="L611" s="74" t="s">
        <v>1304</v>
      </c>
      <c r="M611" s="348" t="s">
        <v>990</v>
      </c>
    </row>
    <row r="612" spans="1:13" ht="25.5">
      <c r="A612" s="75" t="e">
        <f>VLOOKUP(B612,#REF!,3,FALSE)</f>
        <v>#REF!</v>
      </c>
      <c r="B612" s="66">
        <v>116</v>
      </c>
      <c r="C612" s="67" t="s">
        <v>279</v>
      </c>
      <c r="D612" s="38" t="s">
        <v>395</v>
      </c>
      <c r="E612" s="47" t="s">
        <v>916</v>
      </c>
      <c r="F612" s="39" t="s">
        <v>7</v>
      </c>
      <c r="G612" s="17"/>
      <c r="H612" s="17"/>
      <c r="I612" s="8"/>
      <c r="J612" s="8"/>
      <c r="K612" s="8">
        <v>-2444.65</v>
      </c>
      <c r="L612" s="74" t="s">
        <v>9</v>
      </c>
      <c r="M612" s="348" t="s">
        <v>991</v>
      </c>
    </row>
    <row r="613" spans="1:13" ht="25.5">
      <c r="A613" s="75" t="e">
        <f>VLOOKUP(B613,#REF!,3,FALSE)</f>
        <v>#REF!</v>
      </c>
      <c r="B613" s="66">
        <v>116</v>
      </c>
      <c r="C613" s="67" t="s">
        <v>279</v>
      </c>
      <c r="D613" s="38" t="s">
        <v>395</v>
      </c>
      <c r="E613" s="47" t="s">
        <v>916</v>
      </c>
      <c r="F613" s="39" t="s">
        <v>7</v>
      </c>
      <c r="G613" s="17"/>
      <c r="H613" s="17"/>
      <c r="I613" s="8"/>
      <c r="J613" s="8"/>
      <c r="K613" s="8">
        <v>-56.5</v>
      </c>
      <c r="L613" s="10" t="s">
        <v>1307</v>
      </c>
      <c r="M613" s="348" t="s">
        <v>992</v>
      </c>
    </row>
    <row r="614" spans="1:13" ht="38.25">
      <c r="A614" s="75" t="e">
        <f>VLOOKUP(B614,#REF!,3,FALSE)</f>
        <v>#REF!</v>
      </c>
      <c r="B614" s="66">
        <v>116</v>
      </c>
      <c r="C614" s="67" t="s">
        <v>279</v>
      </c>
      <c r="D614" s="38" t="s">
        <v>395</v>
      </c>
      <c r="E614" s="47" t="s">
        <v>916</v>
      </c>
      <c r="F614" s="39" t="s">
        <v>7</v>
      </c>
      <c r="G614" s="17"/>
      <c r="H614" s="17"/>
      <c r="I614" s="8"/>
      <c r="J614" s="8"/>
      <c r="K614" s="8">
        <v>-5.5</v>
      </c>
      <c r="L614" s="10" t="s">
        <v>1313</v>
      </c>
      <c r="M614" s="348" t="s">
        <v>993</v>
      </c>
    </row>
    <row r="615" spans="1:13" ht="25.5">
      <c r="A615" s="75" t="e">
        <f>VLOOKUP(B615,#REF!,3,FALSE)</f>
        <v>#REF!</v>
      </c>
      <c r="B615" s="66">
        <v>116</v>
      </c>
      <c r="C615" s="67" t="s">
        <v>279</v>
      </c>
      <c r="D615" s="38" t="s">
        <v>395</v>
      </c>
      <c r="E615" s="47" t="s">
        <v>916</v>
      </c>
      <c r="F615" s="39" t="s">
        <v>7</v>
      </c>
      <c r="G615" s="17"/>
      <c r="H615" s="17"/>
      <c r="I615" s="8"/>
      <c r="J615" s="8"/>
      <c r="K615" s="8">
        <v>-138.4</v>
      </c>
      <c r="L615" s="10" t="s">
        <v>1311</v>
      </c>
      <c r="M615" s="348" t="s">
        <v>994</v>
      </c>
    </row>
    <row r="616" spans="1:13" ht="25.5">
      <c r="A616" s="75" t="e">
        <f>VLOOKUP(B616,#REF!,3,FALSE)</f>
        <v>#REF!</v>
      </c>
      <c r="B616" s="66">
        <v>116</v>
      </c>
      <c r="C616" s="67" t="s">
        <v>279</v>
      </c>
      <c r="D616" s="38" t="s">
        <v>395</v>
      </c>
      <c r="E616" s="47" t="s">
        <v>916</v>
      </c>
      <c r="F616" s="39" t="s">
        <v>7</v>
      </c>
      <c r="G616" s="17"/>
      <c r="H616" s="17"/>
      <c r="I616" s="8"/>
      <c r="J616" s="8"/>
      <c r="K616" s="8">
        <v>-6.5</v>
      </c>
      <c r="L616" s="10" t="s">
        <v>1313</v>
      </c>
      <c r="M616" s="348" t="s">
        <v>995</v>
      </c>
    </row>
    <row r="617" spans="1:13" ht="25.5">
      <c r="A617" s="75" t="e">
        <f>VLOOKUP(B617,#REF!,3,FALSE)</f>
        <v>#REF!</v>
      </c>
      <c r="B617" s="66">
        <v>116</v>
      </c>
      <c r="C617" s="67" t="s">
        <v>279</v>
      </c>
      <c r="D617" s="38" t="s">
        <v>395</v>
      </c>
      <c r="E617" s="47" t="s">
        <v>916</v>
      </c>
      <c r="F617" s="39" t="s">
        <v>7</v>
      </c>
      <c r="G617" s="17"/>
      <c r="H617" s="17"/>
      <c r="I617" s="8"/>
      <c r="J617" s="8"/>
      <c r="K617" s="8">
        <v>-118.7</v>
      </c>
      <c r="L617" s="74" t="s">
        <v>1304</v>
      </c>
      <c r="M617" s="348" t="s">
        <v>996</v>
      </c>
    </row>
    <row r="618" spans="1:13" ht="25.5">
      <c r="A618" s="75" t="e">
        <f>VLOOKUP(B618,#REF!,3,FALSE)</f>
        <v>#REF!</v>
      </c>
      <c r="B618" s="66">
        <v>116</v>
      </c>
      <c r="C618" s="67" t="s">
        <v>279</v>
      </c>
      <c r="D618" s="38" t="s">
        <v>395</v>
      </c>
      <c r="E618" s="47" t="s">
        <v>916</v>
      </c>
      <c r="F618" s="39" t="s">
        <v>7</v>
      </c>
      <c r="G618" s="17"/>
      <c r="H618" s="17"/>
      <c r="I618" s="8"/>
      <c r="J618" s="8"/>
      <c r="K618" s="8">
        <v>-103.44000000000005</v>
      </c>
      <c r="L618" s="10" t="s">
        <v>55</v>
      </c>
      <c r="M618" s="348" t="s">
        <v>997</v>
      </c>
    </row>
    <row r="619" spans="1:13" ht="25.5">
      <c r="A619" s="75" t="e">
        <f>VLOOKUP(B619,#REF!,3,FALSE)</f>
        <v>#REF!</v>
      </c>
      <c r="B619" s="66">
        <v>116</v>
      </c>
      <c r="C619" s="67" t="s">
        <v>279</v>
      </c>
      <c r="D619" s="38" t="s">
        <v>395</v>
      </c>
      <c r="E619" s="47" t="s">
        <v>916</v>
      </c>
      <c r="F619" s="39" t="s">
        <v>7</v>
      </c>
      <c r="G619" s="17"/>
      <c r="H619" s="17"/>
      <c r="I619" s="8"/>
      <c r="J619" s="8"/>
      <c r="K619" s="8">
        <v>-2.4300000000000068</v>
      </c>
      <c r="L619" s="10" t="s">
        <v>154</v>
      </c>
      <c r="M619" s="348" t="s">
        <v>998</v>
      </c>
    </row>
    <row r="620" spans="1:13" ht="38.25">
      <c r="A620" s="75" t="e">
        <f>VLOOKUP(B620,#REF!,3,FALSE)</f>
        <v>#REF!</v>
      </c>
      <c r="B620" s="66">
        <v>116</v>
      </c>
      <c r="C620" s="67" t="s">
        <v>279</v>
      </c>
      <c r="D620" s="38" t="s">
        <v>395</v>
      </c>
      <c r="E620" s="47" t="s">
        <v>916</v>
      </c>
      <c r="F620" s="39" t="s">
        <v>7</v>
      </c>
      <c r="G620" s="17"/>
      <c r="H620" s="17"/>
      <c r="I620" s="8"/>
      <c r="J620" s="8"/>
      <c r="K620" s="8">
        <v>-4.97</v>
      </c>
      <c r="L620" s="10" t="s">
        <v>154</v>
      </c>
      <c r="M620" s="348" t="s">
        <v>999</v>
      </c>
    </row>
    <row r="621" spans="1:13" ht="38.25">
      <c r="A621" s="75" t="e">
        <f>VLOOKUP(B621,#REF!,3,FALSE)</f>
        <v>#REF!</v>
      </c>
      <c r="B621" s="66">
        <v>116</v>
      </c>
      <c r="C621" s="67" t="s">
        <v>279</v>
      </c>
      <c r="D621" s="38" t="s">
        <v>395</v>
      </c>
      <c r="E621" s="47" t="s">
        <v>916</v>
      </c>
      <c r="F621" s="39" t="s">
        <v>7</v>
      </c>
      <c r="G621" s="17"/>
      <c r="H621" s="17"/>
      <c r="I621" s="8"/>
      <c r="J621" s="8"/>
      <c r="K621" s="8">
        <v>-53.180000000000007</v>
      </c>
      <c r="L621" s="10" t="s">
        <v>154</v>
      </c>
      <c r="M621" s="348" t="s">
        <v>1000</v>
      </c>
    </row>
    <row r="622" spans="1:13" ht="38.25">
      <c r="A622" s="75" t="e">
        <f>VLOOKUP(B622,#REF!,3,FALSE)</f>
        <v>#REF!</v>
      </c>
      <c r="B622" s="66">
        <v>116</v>
      </c>
      <c r="C622" s="67" t="s">
        <v>279</v>
      </c>
      <c r="D622" s="38" t="s">
        <v>395</v>
      </c>
      <c r="E622" s="47" t="s">
        <v>916</v>
      </c>
      <c r="F622" s="39" t="s">
        <v>7</v>
      </c>
      <c r="G622" s="17"/>
      <c r="H622" s="17"/>
      <c r="I622" s="8"/>
      <c r="J622" s="8"/>
      <c r="K622" s="8">
        <v>-25</v>
      </c>
      <c r="L622" s="10" t="s">
        <v>154</v>
      </c>
      <c r="M622" s="348" t="s">
        <v>1001</v>
      </c>
    </row>
    <row r="623" spans="1:13" ht="25.5">
      <c r="A623" s="75" t="e">
        <f>VLOOKUP(B623,#REF!,3,FALSE)</f>
        <v>#REF!</v>
      </c>
      <c r="B623" s="66">
        <v>116</v>
      </c>
      <c r="C623" s="67" t="s">
        <v>279</v>
      </c>
      <c r="D623" s="38" t="s">
        <v>395</v>
      </c>
      <c r="E623" s="47" t="s">
        <v>916</v>
      </c>
      <c r="F623" s="39" t="s">
        <v>7</v>
      </c>
      <c r="G623" s="17"/>
      <c r="H623" s="17"/>
      <c r="I623" s="8"/>
      <c r="J623" s="8"/>
      <c r="K623" s="8">
        <v>-2.41</v>
      </c>
      <c r="L623" s="10" t="s">
        <v>154</v>
      </c>
      <c r="M623" s="348" t="s">
        <v>1002</v>
      </c>
    </row>
    <row r="624" spans="1:13" ht="25.5">
      <c r="A624" s="75" t="e">
        <f>VLOOKUP(B624,#REF!,3,FALSE)</f>
        <v>#REF!</v>
      </c>
      <c r="B624" s="66">
        <v>116</v>
      </c>
      <c r="C624" s="67" t="s">
        <v>279</v>
      </c>
      <c r="D624" s="38" t="s">
        <v>395</v>
      </c>
      <c r="E624" s="47" t="s">
        <v>916</v>
      </c>
      <c r="F624" s="39" t="s">
        <v>7</v>
      </c>
      <c r="G624" s="17"/>
      <c r="H624" s="17"/>
      <c r="I624" s="8"/>
      <c r="J624" s="8"/>
      <c r="K624" s="8">
        <v>-199.6</v>
      </c>
      <c r="L624" s="10" t="s">
        <v>1311</v>
      </c>
      <c r="M624" s="348" t="s">
        <v>1003</v>
      </c>
    </row>
    <row r="625" spans="1:13" ht="25.5">
      <c r="A625" s="75" t="e">
        <f>VLOOKUP(B625,#REF!,3,FALSE)</f>
        <v>#REF!</v>
      </c>
      <c r="B625" s="66">
        <v>116</v>
      </c>
      <c r="C625" s="67" t="s">
        <v>279</v>
      </c>
      <c r="D625" s="38" t="s">
        <v>395</v>
      </c>
      <c r="E625" s="47" t="s">
        <v>916</v>
      </c>
      <c r="F625" s="39" t="s">
        <v>7</v>
      </c>
      <c r="G625" s="17"/>
      <c r="H625" s="17"/>
      <c r="I625" s="8"/>
      <c r="J625" s="8"/>
      <c r="K625" s="8">
        <v>-12</v>
      </c>
      <c r="L625" s="74" t="s">
        <v>1304</v>
      </c>
      <c r="M625" s="348" t="s">
        <v>1004</v>
      </c>
    </row>
    <row r="626" spans="1:13">
      <c r="A626" s="75" t="e">
        <f>VLOOKUP(B626,#REF!,3,FALSE)</f>
        <v>#REF!</v>
      </c>
      <c r="B626" s="66">
        <v>116</v>
      </c>
      <c r="C626" s="67" t="s">
        <v>279</v>
      </c>
      <c r="D626" s="38" t="s">
        <v>395</v>
      </c>
      <c r="E626" s="47" t="s">
        <v>916</v>
      </c>
      <c r="F626" s="39" t="s">
        <v>7</v>
      </c>
      <c r="G626" s="17"/>
      <c r="H626" s="17"/>
      <c r="I626" s="8"/>
      <c r="J626" s="8"/>
      <c r="K626" s="8">
        <v>-200</v>
      </c>
      <c r="L626" s="74" t="s">
        <v>1309</v>
      </c>
      <c r="M626" s="348" t="s">
        <v>1005</v>
      </c>
    </row>
    <row r="627" spans="1:13" ht="38.25">
      <c r="A627" s="75" t="e">
        <f>VLOOKUP(B627,#REF!,3,FALSE)</f>
        <v>#REF!</v>
      </c>
      <c r="B627" s="66">
        <v>116</v>
      </c>
      <c r="C627" s="67" t="s">
        <v>279</v>
      </c>
      <c r="D627" s="38" t="s">
        <v>395</v>
      </c>
      <c r="E627" s="47" t="s">
        <v>916</v>
      </c>
      <c r="F627" s="39" t="s">
        <v>7</v>
      </c>
      <c r="G627" s="17"/>
      <c r="H627" s="17"/>
      <c r="I627" s="8"/>
      <c r="J627" s="8"/>
      <c r="K627" s="8">
        <v>-482.7</v>
      </c>
      <c r="L627" s="10" t="s">
        <v>291</v>
      </c>
      <c r="M627" s="348" t="s">
        <v>1006</v>
      </c>
    </row>
    <row r="628" spans="1:13" ht="25.5">
      <c r="A628" s="75" t="e">
        <f>VLOOKUP(B628,#REF!,3,FALSE)</f>
        <v>#REF!</v>
      </c>
      <c r="B628" s="66">
        <v>116</v>
      </c>
      <c r="C628" s="67" t="s">
        <v>279</v>
      </c>
      <c r="D628" s="38" t="s">
        <v>395</v>
      </c>
      <c r="E628" s="47" t="s">
        <v>916</v>
      </c>
      <c r="F628" s="39" t="s">
        <v>7</v>
      </c>
      <c r="G628" s="17"/>
      <c r="H628" s="17"/>
      <c r="I628" s="8"/>
      <c r="J628" s="8"/>
      <c r="K628" s="8">
        <v>-151.30000000000001</v>
      </c>
      <c r="L628" s="217" t="s">
        <v>1312</v>
      </c>
      <c r="M628" s="348" t="s">
        <v>1007</v>
      </c>
    </row>
    <row r="629" spans="1:13" ht="25.5">
      <c r="A629" s="75" t="e">
        <f>VLOOKUP(B629,#REF!,3,FALSE)</f>
        <v>#REF!</v>
      </c>
      <c r="B629" s="66">
        <v>116</v>
      </c>
      <c r="C629" s="67" t="s">
        <v>279</v>
      </c>
      <c r="D629" s="38" t="s">
        <v>395</v>
      </c>
      <c r="E629" s="47" t="s">
        <v>916</v>
      </c>
      <c r="F629" s="39" t="s">
        <v>7</v>
      </c>
      <c r="G629" s="17"/>
      <c r="H629" s="17"/>
      <c r="I629" s="8"/>
      <c r="J629" s="8"/>
      <c r="K629" s="8">
        <v>-3.3</v>
      </c>
      <c r="L629" s="217" t="s">
        <v>1312</v>
      </c>
      <c r="M629" s="348" t="s">
        <v>1007</v>
      </c>
    </row>
    <row r="630" spans="1:13" ht="25.5">
      <c r="A630" s="75" t="e">
        <f>VLOOKUP(B630,#REF!,3,FALSE)</f>
        <v>#REF!</v>
      </c>
      <c r="B630" s="66">
        <v>116</v>
      </c>
      <c r="C630" s="67" t="s">
        <v>279</v>
      </c>
      <c r="D630" s="38" t="s">
        <v>395</v>
      </c>
      <c r="E630" s="47" t="s">
        <v>916</v>
      </c>
      <c r="F630" s="39" t="s">
        <v>7</v>
      </c>
      <c r="G630" s="17"/>
      <c r="H630" s="17"/>
      <c r="I630" s="8"/>
      <c r="J630" s="8"/>
      <c r="K630" s="8">
        <v>-0.1</v>
      </c>
      <c r="L630" s="74" t="s">
        <v>1304</v>
      </c>
      <c r="M630" s="348" t="s">
        <v>1008</v>
      </c>
    </row>
    <row r="631" spans="1:13" ht="25.5">
      <c r="A631" s="75" t="e">
        <f>VLOOKUP(B631,#REF!,3,FALSE)</f>
        <v>#REF!</v>
      </c>
      <c r="B631" s="66">
        <v>116</v>
      </c>
      <c r="C631" s="67" t="s">
        <v>279</v>
      </c>
      <c r="D631" s="38" t="s">
        <v>395</v>
      </c>
      <c r="E631" s="47" t="s">
        <v>916</v>
      </c>
      <c r="F631" s="39" t="s">
        <v>7</v>
      </c>
      <c r="G631" s="17"/>
      <c r="H631" s="17"/>
      <c r="I631" s="8"/>
      <c r="J631" s="8"/>
      <c r="K631" s="8">
        <v>-0.1</v>
      </c>
      <c r="L631" s="74" t="s">
        <v>1304</v>
      </c>
      <c r="M631" s="348" t="s">
        <v>1008</v>
      </c>
    </row>
    <row r="632" spans="1:13">
      <c r="A632" s="75" t="e">
        <f>VLOOKUP(B632,#REF!,3,FALSE)</f>
        <v>#REF!</v>
      </c>
      <c r="B632" s="66">
        <v>116</v>
      </c>
      <c r="C632" s="67" t="s">
        <v>279</v>
      </c>
      <c r="D632" s="38" t="s">
        <v>395</v>
      </c>
      <c r="E632" s="47" t="s">
        <v>916</v>
      </c>
      <c r="F632" s="39" t="s">
        <v>7</v>
      </c>
      <c r="G632" s="17"/>
      <c r="H632" s="17"/>
      <c r="I632" s="8"/>
      <c r="J632" s="8"/>
      <c r="K632" s="8">
        <v>-0.6</v>
      </c>
      <c r="L632" s="74" t="s">
        <v>1306</v>
      </c>
      <c r="M632" s="348" t="s">
        <v>1009</v>
      </c>
    </row>
    <row r="633" spans="1:13" ht="25.5">
      <c r="A633" s="75" t="e">
        <f>VLOOKUP(B633,#REF!,3,FALSE)</f>
        <v>#REF!</v>
      </c>
      <c r="B633" s="66">
        <v>116</v>
      </c>
      <c r="C633" s="67" t="s">
        <v>279</v>
      </c>
      <c r="D633" s="38" t="s">
        <v>395</v>
      </c>
      <c r="E633" s="47" t="s">
        <v>916</v>
      </c>
      <c r="F633" s="39" t="s">
        <v>7</v>
      </c>
      <c r="G633" s="17"/>
      <c r="H633" s="17"/>
      <c r="I633" s="8"/>
      <c r="J633" s="8"/>
      <c r="K633" s="8">
        <v>-30.6</v>
      </c>
      <c r="L633" s="74" t="s">
        <v>1304</v>
      </c>
      <c r="M633" s="348" t="s">
        <v>1008</v>
      </c>
    </row>
    <row r="634" spans="1:13">
      <c r="A634" s="75" t="e">
        <f>VLOOKUP(B634,#REF!,3,FALSE)</f>
        <v>#REF!</v>
      </c>
      <c r="B634" s="66">
        <v>116</v>
      </c>
      <c r="C634" s="67" t="s">
        <v>279</v>
      </c>
      <c r="D634" s="38" t="s">
        <v>395</v>
      </c>
      <c r="E634" s="47" t="s">
        <v>916</v>
      </c>
      <c r="F634" s="39" t="s">
        <v>7</v>
      </c>
      <c r="G634" s="17"/>
      <c r="H634" s="17"/>
      <c r="I634" s="8"/>
      <c r="J634" s="8"/>
      <c r="K634" s="8">
        <v>-0.1</v>
      </c>
      <c r="L634" s="74" t="s">
        <v>1306</v>
      </c>
      <c r="M634" s="348" t="s">
        <v>1009</v>
      </c>
    </row>
    <row r="635" spans="1:13">
      <c r="A635" s="75" t="e">
        <f>VLOOKUP(B635,#REF!,3,FALSE)</f>
        <v>#REF!</v>
      </c>
      <c r="B635" s="66">
        <v>116</v>
      </c>
      <c r="C635" s="67" t="s">
        <v>279</v>
      </c>
      <c r="D635" s="38" t="s">
        <v>395</v>
      </c>
      <c r="E635" s="47" t="s">
        <v>916</v>
      </c>
      <c r="F635" s="39" t="s">
        <v>7</v>
      </c>
      <c r="G635" s="17"/>
      <c r="H635" s="17"/>
      <c r="I635" s="8"/>
      <c r="J635" s="8"/>
      <c r="K635" s="8">
        <v>-0.4</v>
      </c>
      <c r="L635" s="74" t="s">
        <v>1306</v>
      </c>
      <c r="M635" s="348" t="s">
        <v>1009</v>
      </c>
    </row>
    <row r="636" spans="1:13" ht="25.5">
      <c r="A636" s="75" t="e">
        <f>VLOOKUP(B636,#REF!,3,FALSE)</f>
        <v>#REF!</v>
      </c>
      <c r="B636" s="66">
        <v>116</v>
      </c>
      <c r="C636" s="67" t="s">
        <v>279</v>
      </c>
      <c r="D636" s="38" t="s">
        <v>395</v>
      </c>
      <c r="E636" s="47" t="s">
        <v>916</v>
      </c>
      <c r="F636" s="39" t="s">
        <v>7</v>
      </c>
      <c r="G636" s="17"/>
      <c r="H636" s="17"/>
      <c r="I636" s="8"/>
      <c r="J636" s="8"/>
      <c r="K636" s="8">
        <v>-2.7</v>
      </c>
      <c r="L636" s="74" t="s">
        <v>1304</v>
      </c>
      <c r="M636" s="348" t="s">
        <v>1008</v>
      </c>
    </row>
    <row r="637" spans="1:13" ht="25.5">
      <c r="A637" s="75" t="e">
        <f>VLOOKUP(B637,#REF!,3,FALSE)</f>
        <v>#REF!</v>
      </c>
      <c r="B637" s="66">
        <v>116</v>
      </c>
      <c r="C637" s="67" t="s">
        <v>279</v>
      </c>
      <c r="D637" s="38" t="s">
        <v>395</v>
      </c>
      <c r="E637" s="47" t="s">
        <v>916</v>
      </c>
      <c r="F637" s="39" t="s">
        <v>7</v>
      </c>
      <c r="G637" s="17"/>
      <c r="H637" s="17"/>
      <c r="I637" s="8"/>
      <c r="J637" s="8"/>
      <c r="K637" s="8">
        <v>-7.4</v>
      </c>
      <c r="L637" s="74" t="s">
        <v>1304</v>
      </c>
      <c r="M637" s="348" t="s">
        <v>1008</v>
      </c>
    </row>
    <row r="638" spans="1:13" ht="38.25">
      <c r="A638" s="75" t="e">
        <f>VLOOKUP(B638,#REF!,3,FALSE)</f>
        <v>#REF!</v>
      </c>
      <c r="B638" s="66">
        <v>116</v>
      </c>
      <c r="C638" s="67" t="s">
        <v>279</v>
      </c>
      <c r="D638" s="38" t="s">
        <v>395</v>
      </c>
      <c r="E638" s="47" t="s">
        <v>916</v>
      </c>
      <c r="F638" s="39" t="s">
        <v>7</v>
      </c>
      <c r="G638" s="17"/>
      <c r="H638" s="17"/>
      <c r="I638" s="8"/>
      <c r="J638" s="8"/>
      <c r="K638" s="8">
        <v>-7</v>
      </c>
      <c r="L638" s="74" t="s">
        <v>1304</v>
      </c>
      <c r="M638" s="348" t="s">
        <v>1010</v>
      </c>
    </row>
    <row r="639" spans="1:13" ht="25.5">
      <c r="A639" s="75" t="e">
        <f>VLOOKUP(B639,#REF!,3,FALSE)</f>
        <v>#REF!</v>
      </c>
      <c r="B639" s="66">
        <v>116</v>
      </c>
      <c r="C639" s="67" t="s">
        <v>279</v>
      </c>
      <c r="D639" s="38" t="s">
        <v>395</v>
      </c>
      <c r="E639" s="47" t="s">
        <v>916</v>
      </c>
      <c r="F639" s="39" t="s">
        <v>7</v>
      </c>
      <c r="G639" s="17"/>
      <c r="H639" s="17"/>
      <c r="I639" s="8"/>
      <c r="J639" s="8"/>
      <c r="K639" s="8">
        <v>-209.4</v>
      </c>
      <c r="L639" s="10" t="s">
        <v>1311</v>
      </c>
      <c r="M639" s="348" t="s">
        <v>1011</v>
      </c>
    </row>
    <row r="640" spans="1:13">
      <c r="A640" s="75" t="e">
        <f>VLOOKUP(B640,#REF!,3,FALSE)</f>
        <v>#REF!</v>
      </c>
      <c r="B640" s="66">
        <v>116</v>
      </c>
      <c r="C640" s="67" t="s">
        <v>279</v>
      </c>
      <c r="D640" s="38" t="s">
        <v>395</v>
      </c>
      <c r="E640" s="47" t="s">
        <v>916</v>
      </c>
      <c r="F640" s="39" t="s">
        <v>7</v>
      </c>
      <c r="G640" s="17"/>
      <c r="H640" s="17"/>
      <c r="I640" s="8"/>
      <c r="J640" s="8"/>
      <c r="K640" s="8">
        <v>-2.7</v>
      </c>
      <c r="L640" s="74" t="s">
        <v>1306</v>
      </c>
      <c r="M640" s="348" t="s">
        <v>1012</v>
      </c>
    </row>
    <row r="641" spans="1:13" ht="51">
      <c r="A641" s="75" t="e">
        <f>VLOOKUP(B641,#REF!,3,FALSE)</f>
        <v>#REF!</v>
      </c>
      <c r="B641" s="66">
        <v>116</v>
      </c>
      <c r="C641" s="67" t="s">
        <v>279</v>
      </c>
      <c r="D641" s="38" t="s">
        <v>395</v>
      </c>
      <c r="E641" s="47" t="s">
        <v>916</v>
      </c>
      <c r="F641" s="39" t="s">
        <v>7</v>
      </c>
      <c r="G641" s="17"/>
      <c r="H641" s="17"/>
      <c r="I641" s="8"/>
      <c r="J641" s="8"/>
      <c r="K641" s="8">
        <v>-182.5</v>
      </c>
      <c r="L641" s="74" t="s">
        <v>1304</v>
      </c>
      <c r="M641" s="348" t="s">
        <v>1013</v>
      </c>
    </row>
    <row r="642" spans="1:13" ht="25.5">
      <c r="A642" s="75" t="e">
        <f>VLOOKUP(B642,#REF!,3,FALSE)</f>
        <v>#REF!</v>
      </c>
      <c r="B642" s="66">
        <v>116</v>
      </c>
      <c r="C642" s="67" t="s">
        <v>279</v>
      </c>
      <c r="D642" s="38" t="s">
        <v>395</v>
      </c>
      <c r="E642" s="47" t="s">
        <v>916</v>
      </c>
      <c r="F642" s="39" t="s">
        <v>7</v>
      </c>
      <c r="G642" s="17"/>
      <c r="H642" s="17"/>
      <c r="I642" s="8"/>
      <c r="J642" s="8"/>
      <c r="K642" s="8">
        <v>-537.85</v>
      </c>
      <c r="L642" s="74" t="s">
        <v>1304</v>
      </c>
      <c r="M642" s="348" t="s">
        <v>1014</v>
      </c>
    </row>
    <row r="643" spans="1:13">
      <c r="A643" s="75" t="e">
        <f>VLOOKUP(B643,#REF!,3,FALSE)</f>
        <v>#REF!</v>
      </c>
      <c r="B643" s="66">
        <v>116</v>
      </c>
      <c r="C643" s="67" t="s">
        <v>279</v>
      </c>
      <c r="D643" s="38" t="s">
        <v>395</v>
      </c>
      <c r="E643" s="47" t="s">
        <v>916</v>
      </c>
      <c r="F643" s="39" t="s">
        <v>7</v>
      </c>
      <c r="G643" s="17"/>
      <c r="H643" s="17"/>
      <c r="I643" s="8"/>
      <c r="J643" s="8"/>
      <c r="K643" s="8">
        <v>-35</v>
      </c>
      <c r="L643" s="74" t="s">
        <v>1304</v>
      </c>
      <c r="M643" s="348" t="s">
        <v>1015</v>
      </c>
    </row>
    <row r="644" spans="1:13" ht="25.5">
      <c r="A644" s="75" t="e">
        <f>VLOOKUP(B644,#REF!,3,FALSE)</f>
        <v>#REF!</v>
      </c>
      <c r="B644" s="66">
        <v>116</v>
      </c>
      <c r="C644" s="67" t="s">
        <v>279</v>
      </c>
      <c r="D644" s="38" t="s">
        <v>395</v>
      </c>
      <c r="E644" s="47" t="s">
        <v>916</v>
      </c>
      <c r="F644" s="39" t="s">
        <v>7</v>
      </c>
      <c r="G644" s="17"/>
      <c r="H644" s="17"/>
      <c r="I644" s="8"/>
      <c r="J644" s="8"/>
      <c r="K644" s="8">
        <v>-32</v>
      </c>
      <c r="L644" s="74" t="s">
        <v>1304</v>
      </c>
      <c r="M644" s="348" t="s">
        <v>1016</v>
      </c>
    </row>
    <row r="645" spans="1:13" ht="25.5">
      <c r="A645" s="75" t="e">
        <f>VLOOKUP(B645,#REF!,3,FALSE)</f>
        <v>#REF!</v>
      </c>
      <c r="B645" s="66">
        <v>116</v>
      </c>
      <c r="C645" s="67" t="s">
        <v>279</v>
      </c>
      <c r="D645" s="38" t="s">
        <v>395</v>
      </c>
      <c r="E645" s="47" t="s">
        <v>916</v>
      </c>
      <c r="F645" s="39" t="s">
        <v>7</v>
      </c>
      <c r="G645" s="17"/>
      <c r="H645" s="17"/>
      <c r="I645" s="8"/>
      <c r="J645" s="8"/>
      <c r="K645" s="8">
        <v>-62.6</v>
      </c>
      <c r="L645" s="74" t="s">
        <v>1304</v>
      </c>
      <c r="M645" s="348" t="s">
        <v>1017</v>
      </c>
    </row>
    <row r="646" spans="1:13" ht="25.5">
      <c r="A646" s="75" t="e">
        <f>VLOOKUP(B646,#REF!,3,FALSE)</f>
        <v>#REF!</v>
      </c>
      <c r="B646" s="66">
        <v>116</v>
      </c>
      <c r="C646" s="67" t="s">
        <v>279</v>
      </c>
      <c r="D646" s="38" t="s">
        <v>395</v>
      </c>
      <c r="E646" s="47" t="s">
        <v>916</v>
      </c>
      <c r="F646" s="39" t="s">
        <v>7</v>
      </c>
      <c r="G646" s="17"/>
      <c r="H646" s="17"/>
      <c r="I646" s="8"/>
      <c r="J646" s="8"/>
      <c r="K646" s="8">
        <v>-5.3</v>
      </c>
      <c r="L646" s="10" t="s">
        <v>55</v>
      </c>
      <c r="M646" s="348" t="s">
        <v>1018</v>
      </c>
    </row>
    <row r="647" spans="1:13" ht="25.5">
      <c r="A647" s="75" t="e">
        <f>VLOOKUP(B647,#REF!,3,FALSE)</f>
        <v>#REF!</v>
      </c>
      <c r="B647" s="66">
        <v>116</v>
      </c>
      <c r="C647" s="67" t="s">
        <v>279</v>
      </c>
      <c r="D647" s="38" t="s">
        <v>395</v>
      </c>
      <c r="E647" s="47" t="s">
        <v>916</v>
      </c>
      <c r="F647" s="39" t="s">
        <v>7</v>
      </c>
      <c r="G647" s="17"/>
      <c r="H647" s="17"/>
      <c r="I647" s="8"/>
      <c r="J647" s="8"/>
      <c r="K647" s="8">
        <v>-19</v>
      </c>
      <c r="L647" s="74" t="s">
        <v>9</v>
      </c>
      <c r="M647" s="348" t="s">
        <v>1019</v>
      </c>
    </row>
    <row r="648" spans="1:13" ht="38.25">
      <c r="A648" s="75" t="e">
        <f>VLOOKUP(B648,#REF!,3,FALSE)</f>
        <v>#REF!</v>
      </c>
      <c r="B648" s="66">
        <v>116</v>
      </c>
      <c r="C648" s="67" t="s">
        <v>279</v>
      </c>
      <c r="D648" s="38" t="s">
        <v>395</v>
      </c>
      <c r="E648" s="47" t="s">
        <v>916</v>
      </c>
      <c r="F648" s="39" t="s">
        <v>7</v>
      </c>
      <c r="G648" s="17"/>
      <c r="H648" s="17"/>
      <c r="I648" s="8"/>
      <c r="J648" s="8"/>
      <c r="K648" s="8">
        <v>-3.8</v>
      </c>
      <c r="L648" s="74" t="s">
        <v>9</v>
      </c>
      <c r="M648" s="348" t="s">
        <v>1020</v>
      </c>
    </row>
    <row r="649" spans="1:13" ht="25.5">
      <c r="A649" s="75" t="e">
        <f>VLOOKUP(B649,#REF!,3,FALSE)</f>
        <v>#REF!</v>
      </c>
      <c r="B649" s="66">
        <v>116</v>
      </c>
      <c r="C649" s="67" t="s">
        <v>279</v>
      </c>
      <c r="D649" s="38" t="s">
        <v>395</v>
      </c>
      <c r="E649" s="47" t="s">
        <v>916</v>
      </c>
      <c r="F649" s="39" t="s">
        <v>7</v>
      </c>
      <c r="G649" s="17"/>
      <c r="H649" s="17"/>
      <c r="I649" s="8"/>
      <c r="J649" s="8"/>
      <c r="K649" s="8">
        <v>-8.6</v>
      </c>
      <c r="L649" s="74" t="s">
        <v>8</v>
      </c>
      <c r="M649" s="348" t="s">
        <v>1021</v>
      </c>
    </row>
    <row r="650" spans="1:13">
      <c r="A650" s="75" t="e">
        <f>VLOOKUP(B650,#REF!,3,FALSE)</f>
        <v>#REF!</v>
      </c>
      <c r="B650" s="66">
        <v>116</v>
      </c>
      <c r="C650" s="67" t="s">
        <v>279</v>
      </c>
      <c r="D650" s="38" t="s">
        <v>395</v>
      </c>
      <c r="E650" s="47" t="s">
        <v>916</v>
      </c>
      <c r="F650" s="39" t="s">
        <v>7</v>
      </c>
      <c r="G650" s="17"/>
      <c r="H650" s="17"/>
      <c r="I650" s="8"/>
      <c r="J650" s="8"/>
      <c r="K650" s="8">
        <v>-307.64999999999998</v>
      </c>
      <c r="L650" s="74" t="s">
        <v>1304</v>
      </c>
      <c r="M650" s="348" t="s">
        <v>1022</v>
      </c>
    </row>
    <row r="651" spans="1:13" ht="25.5">
      <c r="A651" s="75" t="e">
        <f>VLOOKUP(B651,#REF!,3,FALSE)</f>
        <v>#REF!</v>
      </c>
      <c r="B651" s="66">
        <v>116</v>
      </c>
      <c r="C651" s="67" t="s">
        <v>279</v>
      </c>
      <c r="D651" s="38" t="s">
        <v>395</v>
      </c>
      <c r="E651" s="47" t="s">
        <v>916</v>
      </c>
      <c r="F651" s="39" t="s">
        <v>7</v>
      </c>
      <c r="G651" s="17"/>
      <c r="H651" s="17"/>
      <c r="I651" s="8"/>
      <c r="J651" s="8"/>
      <c r="K651" s="8">
        <v>-14.8</v>
      </c>
      <c r="L651" s="10" t="s">
        <v>1311</v>
      </c>
      <c r="M651" s="348" t="s">
        <v>1023</v>
      </c>
    </row>
    <row r="652" spans="1:13" ht="38.25">
      <c r="A652" s="75" t="e">
        <f>VLOOKUP(B652,#REF!,3,FALSE)</f>
        <v>#REF!</v>
      </c>
      <c r="B652" s="66">
        <v>116</v>
      </c>
      <c r="C652" s="67" t="s">
        <v>279</v>
      </c>
      <c r="D652" s="38" t="s">
        <v>395</v>
      </c>
      <c r="E652" s="47" t="s">
        <v>916</v>
      </c>
      <c r="F652" s="39" t="s">
        <v>7</v>
      </c>
      <c r="G652" s="17"/>
      <c r="H652" s="17"/>
      <c r="I652" s="8"/>
      <c r="J652" s="8"/>
      <c r="K652" s="8">
        <v>-9.9</v>
      </c>
      <c r="L652" s="74" t="s">
        <v>1306</v>
      </c>
      <c r="M652" s="348" t="s">
        <v>1024</v>
      </c>
    </row>
    <row r="653" spans="1:13" ht="25.5">
      <c r="A653" s="75" t="e">
        <f>VLOOKUP(B653,#REF!,3,FALSE)</f>
        <v>#REF!</v>
      </c>
      <c r="B653" s="66">
        <v>116</v>
      </c>
      <c r="C653" s="67" t="s">
        <v>279</v>
      </c>
      <c r="D653" s="38" t="s">
        <v>395</v>
      </c>
      <c r="E653" s="47" t="s">
        <v>916</v>
      </c>
      <c r="F653" s="39" t="s">
        <v>7</v>
      </c>
      <c r="G653" s="17"/>
      <c r="H653" s="17"/>
      <c r="I653" s="8"/>
      <c r="J653" s="8"/>
      <c r="K653" s="8">
        <v>-19</v>
      </c>
      <c r="L653" s="74" t="s">
        <v>1304</v>
      </c>
      <c r="M653" s="348" t="s">
        <v>1025</v>
      </c>
    </row>
    <row r="654" spans="1:13" ht="25.5">
      <c r="A654" s="75" t="e">
        <f>VLOOKUP(B654,#REF!,3,FALSE)</f>
        <v>#REF!</v>
      </c>
      <c r="B654" s="66">
        <v>116</v>
      </c>
      <c r="C654" s="67" t="s">
        <v>279</v>
      </c>
      <c r="D654" s="38" t="s">
        <v>395</v>
      </c>
      <c r="E654" s="47" t="s">
        <v>916</v>
      </c>
      <c r="F654" s="39" t="s">
        <v>7</v>
      </c>
      <c r="G654" s="17"/>
      <c r="H654" s="17"/>
      <c r="I654" s="8"/>
      <c r="J654" s="8"/>
      <c r="K654" s="8">
        <v>-831.90000000000009</v>
      </c>
      <c r="L654" s="74" t="s">
        <v>1309</v>
      </c>
      <c r="M654" s="348" t="s">
        <v>1026</v>
      </c>
    </row>
    <row r="655" spans="1:13" ht="25.5">
      <c r="A655" s="75" t="e">
        <f>VLOOKUP(B655,#REF!,3,FALSE)</f>
        <v>#REF!</v>
      </c>
      <c r="B655" s="66">
        <v>116</v>
      </c>
      <c r="C655" s="67" t="s">
        <v>279</v>
      </c>
      <c r="D655" s="38" t="s">
        <v>395</v>
      </c>
      <c r="E655" s="47" t="s">
        <v>916</v>
      </c>
      <c r="F655" s="39" t="s">
        <v>7</v>
      </c>
      <c r="G655" s="17"/>
      <c r="H655" s="17"/>
      <c r="I655" s="8"/>
      <c r="J655" s="8"/>
      <c r="K655" s="8">
        <v>-326.7</v>
      </c>
      <c r="L655" s="74" t="s">
        <v>121</v>
      </c>
      <c r="M655" s="348" t="s">
        <v>1027</v>
      </c>
    </row>
    <row r="656" spans="1:13" ht="25.5">
      <c r="A656" s="75" t="e">
        <f>VLOOKUP(B656,#REF!,3,FALSE)</f>
        <v>#REF!</v>
      </c>
      <c r="B656" s="66">
        <v>116</v>
      </c>
      <c r="C656" s="67" t="s">
        <v>279</v>
      </c>
      <c r="D656" s="38" t="s">
        <v>395</v>
      </c>
      <c r="E656" s="47" t="s">
        <v>916</v>
      </c>
      <c r="F656" s="39" t="s">
        <v>7</v>
      </c>
      <c r="G656" s="17"/>
      <c r="H656" s="17"/>
      <c r="I656" s="8"/>
      <c r="J656" s="8"/>
      <c r="K656" s="8">
        <v>-19</v>
      </c>
      <c r="L656" s="10" t="s">
        <v>26</v>
      </c>
      <c r="M656" s="348" t="s">
        <v>1028</v>
      </c>
    </row>
    <row r="657" spans="1:13">
      <c r="A657" s="75" t="e">
        <f>VLOOKUP(B657,#REF!,3,FALSE)</f>
        <v>#REF!</v>
      </c>
      <c r="B657" s="66">
        <v>116</v>
      </c>
      <c r="C657" s="67" t="s">
        <v>279</v>
      </c>
      <c r="D657" s="38" t="s">
        <v>395</v>
      </c>
      <c r="E657" s="47" t="s">
        <v>916</v>
      </c>
      <c r="F657" s="39" t="s">
        <v>7</v>
      </c>
      <c r="G657" s="17"/>
      <c r="H657" s="17"/>
      <c r="I657" s="8"/>
      <c r="J657" s="8"/>
      <c r="K657" s="8">
        <v>-2</v>
      </c>
      <c r="L657" s="10" t="s">
        <v>154</v>
      </c>
      <c r="M657" s="348" t="s">
        <v>1029</v>
      </c>
    </row>
    <row r="658" spans="1:13" ht="25.5">
      <c r="A658" s="75" t="e">
        <f>VLOOKUP(B658,#REF!,3,FALSE)</f>
        <v>#REF!</v>
      </c>
      <c r="B658" s="66">
        <v>116</v>
      </c>
      <c r="C658" s="67" t="s">
        <v>279</v>
      </c>
      <c r="D658" s="38" t="s">
        <v>395</v>
      </c>
      <c r="E658" s="47" t="s">
        <v>916</v>
      </c>
      <c r="F658" s="39" t="s">
        <v>7</v>
      </c>
      <c r="G658" s="17"/>
      <c r="H658" s="17"/>
      <c r="I658" s="8"/>
      <c r="J658" s="8"/>
      <c r="K658" s="8">
        <v>-31.8</v>
      </c>
      <c r="L658" s="74" t="s">
        <v>1307</v>
      </c>
      <c r="M658" s="348" t="s">
        <v>1030</v>
      </c>
    </row>
    <row r="659" spans="1:13" ht="25.5">
      <c r="A659" s="75" t="e">
        <f>VLOOKUP(B659,#REF!,3,FALSE)</f>
        <v>#REF!</v>
      </c>
      <c r="B659" s="66">
        <v>116</v>
      </c>
      <c r="C659" s="67" t="s">
        <v>279</v>
      </c>
      <c r="D659" s="38" t="s">
        <v>395</v>
      </c>
      <c r="E659" s="47" t="s">
        <v>916</v>
      </c>
      <c r="F659" s="39" t="s">
        <v>7</v>
      </c>
      <c r="G659" s="17"/>
      <c r="H659" s="17"/>
      <c r="I659" s="8"/>
      <c r="J659" s="8"/>
      <c r="K659" s="8">
        <v>-5</v>
      </c>
      <c r="L659" s="74" t="s">
        <v>1309</v>
      </c>
      <c r="M659" s="348" t="s">
        <v>1031</v>
      </c>
    </row>
    <row r="660" spans="1:13" ht="38.25">
      <c r="A660" s="75" t="e">
        <f>VLOOKUP(B660,#REF!,3,FALSE)</f>
        <v>#REF!</v>
      </c>
      <c r="B660" s="66">
        <v>116</v>
      </c>
      <c r="C660" s="67" t="s">
        <v>279</v>
      </c>
      <c r="D660" s="38" t="s">
        <v>395</v>
      </c>
      <c r="E660" s="47" t="s">
        <v>916</v>
      </c>
      <c r="F660" s="39" t="s">
        <v>7</v>
      </c>
      <c r="G660" s="17"/>
      <c r="H660" s="17"/>
      <c r="I660" s="8"/>
      <c r="J660" s="8"/>
      <c r="K660" s="8">
        <v>-17.2</v>
      </c>
      <c r="L660" s="10" t="s">
        <v>1304</v>
      </c>
      <c r="M660" s="348" t="s">
        <v>1032</v>
      </c>
    </row>
    <row r="661" spans="1:13" ht="38.25">
      <c r="A661" s="75" t="e">
        <f>VLOOKUP(B661,#REF!,3,FALSE)</f>
        <v>#REF!</v>
      </c>
      <c r="B661" s="66">
        <v>116</v>
      </c>
      <c r="C661" s="67" t="s">
        <v>279</v>
      </c>
      <c r="D661" s="38" t="s">
        <v>395</v>
      </c>
      <c r="E661" s="47" t="s">
        <v>916</v>
      </c>
      <c r="F661" s="39" t="s">
        <v>7</v>
      </c>
      <c r="G661" s="17"/>
      <c r="H661" s="17"/>
      <c r="I661" s="8"/>
      <c r="J661" s="8"/>
      <c r="K661" s="8">
        <v>-143.9</v>
      </c>
      <c r="L661" s="206" t="s">
        <v>1307</v>
      </c>
      <c r="M661" s="348" t="s">
        <v>1033</v>
      </c>
    </row>
    <row r="662" spans="1:13" ht="25.5">
      <c r="A662" s="75" t="e">
        <f>VLOOKUP(B662,#REF!,3,FALSE)</f>
        <v>#REF!</v>
      </c>
      <c r="B662" s="66">
        <v>116</v>
      </c>
      <c r="C662" s="67" t="s">
        <v>279</v>
      </c>
      <c r="D662" s="38" t="s">
        <v>395</v>
      </c>
      <c r="E662" s="47" t="s">
        <v>916</v>
      </c>
      <c r="F662" s="39" t="s">
        <v>7</v>
      </c>
      <c r="G662" s="17"/>
      <c r="H662" s="17"/>
      <c r="I662" s="8"/>
      <c r="J662" s="8"/>
      <c r="K662" s="8">
        <v>-102.9</v>
      </c>
      <c r="L662" s="74" t="s">
        <v>1304</v>
      </c>
      <c r="M662" s="348" t="s">
        <v>1034</v>
      </c>
    </row>
    <row r="663" spans="1:13">
      <c r="A663" s="75" t="e">
        <f>VLOOKUP(B663,#REF!,3,FALSE)</f>
        <v>#REF!</v>
      </c>
      <c r="B663" s="66">
        <v>116</v>
      </c>
      <c r="C663" s="67" t="s">
        <v>279</v>
      </c>
      <c r="D663" s="38" t="s">
        <v>395</v>
      </c>
      <c r="E663" s="47" t="s">
        <v>916</v>
      </c>
      <c r="F663" s="39" t="s">
        <v>7</v>
      </c>
      <c r="G663" s="17"/>
      <c r="H663" s="17"/>
      <c r="I663" s="8"/>
      <c r="J663" s="8"/>
      <c r="K663" s="8">
        <v>-22</v>
      </c>
      <c r="L663" s="10" t="s">
        <v>1311</v>
      </c>
      <c r="M663" s="348" t="s">
        <v>1035</v>
      </c>
    </row>
    <row r="664" spans="1:13">
      <c r="A664" s="75" t="e">
        <f>VLOOKUP(B664,#REF!,3,FALSE)</f>
        <v>#REF!</v>
      </c>
      <c r="B664" s="66">
        <v>116</v>
      </c>
      <c r="C664" s="67" t="s">
        <v>279</v>
      </c>
      <c r="D664" s="38" t="s">
        <v>395</v>
      </c>
      <c r="E664" s="47" t="s">
        <v>916</v>
      </c>
      <c r="F664" s="39" t="s">
        <v>7</v>
      </c>
      <c r="G664" s="17"/>
      <c r="H664" s="17"/>
      <c r="I664" s="8"/>
      <c r="J664" s="8"/>
      <c r="K664" s="8">
        <v>-35.200000000000003</v>
      </c>
      <c r="L664" s="74" t="s">
        <v>1306</v>
      </c>
      <c r="M664" s="348" t="s">
        <v>1036</v>
      </c>
    </row>
    <row r="665" spans="1:13" ht="25.5">
      <c r="A665" s="75" t="e">
        <f>VLOOKUP(B665,#REF!,3,FALSE)</f>
        <v>#REF!</v>
      </c>
      <c r="B665" s="66">
        <v>116</v>
      </c>
      <c r="C665" s="67" t="s">
        <v>279</v>
      </c>
      <c r="D665" s="38" t="s">
        <v>395</v>
      </c>
      <c r="E665" s="47" t="s">
        <v>916</v>
      </c>
      <c r="F665" s="39" t="s">
        <v>7</v>
      </c>
      <c r="G665" s="17"/>
      <c r="H665" s="17"/>
      <c r="I665" s="8"/>
      <c r="J665" s="8"/>
      <c r="K665" s="8">
        <v>-10.199999999999999</v>
      </c>
      <c r="L665" s="74" t="s">
        <v>1310</v>
      </c>
      <c r="M665" s="348" t="s">
        <v>1037</v>
      </c>
    </row>
    <row r="666" spans="1:13" ht="25.5">
      <c r="A666" s="75" t="e">
        <f>VLOOKUP(B666,#REF!,3,FALSE)</f>
        <v>#REF!</v>
      </c>
      <c r="B666" s="66">
        <v>116</v>
      </c>
      <c r="C666" s="67" t="s">
        <v>279</v>
      </c>
      <c r="D666" s="38" t="s">
        <v>395</v>
      </c>
      <c r="E666" s="47" t="s">
        <v>916</v>
      </c>
      <c r="F666" s="39" t="s">
        <v>7</v>
      </c>
      <c r="G666" s="17"/>
      <c r="H666" s="17"/>
      <c r="I666" s="8"/>
      <c r="J666" s="8"/>
      <c r="K666" s="8">
        <v>-160.69999999999999</v>
      </c>
      <c r="L666" s="10" t="s">
        <v>1307</v>
      </c>
      <c r="M666" s="348" t="s">
        <v>1038</v>
      </c>
    </row>
    <row r="667" spans="1:13" ht="38.25">
      <c r="A667" s="75" t="e">
        <f>VLOOKUP(B667,#REF!,3,FALSE)</f>
        <v>#REF!</v>
      </c>
      <c r="B667" s="66">
        <v>116</v>
      </c>
      <c r="C667" s="67" t="s">
        <v>279</v>
      </c>
      <c r="D667" s="38" t="s">
        <v>395</v>
      </c>
      <c r="E667" s="47" t="s">
        <v>916</v>
      </c>
      <c r="F667" s="39" t="s">
        <v>7</v>
      </c>
      <c r="G667" s="17"/>
      <c r="H667" s="17"/>
      <c r="I667" s="8"/>
      <c r="J667" s="8"/>
      <c r="K667" s="8">
        <v>-1254.7</v>
      </c>
      <c r="L667" s="74" t="s">
        <v>1309</v>
      </c>
      <c r="M667" s="348" t="s">
        <v>1039</v>
      </c>
    </row>
    <row r="668" spans="1:13" ht="25.5">
      <c r="A668" s="75" t="e">
        <f>VLOOKUP(B668,#REF!,3,FALSE)</f>
        <v>#REF!</v>
      </c>
      <c r="B668" s="66">
        <v>116</v>
      </c>
      <c r="C668" s="67" t="s">
        <v>279</v>
      </c>
      <c r="D668" s="38" t="s">
        <v>395</v>
      </c>
      <c r="E668" s="47" t="s">
        <v>916</v>
      </c>
      <c r="F668" s="39" t="s">
        <v>7</v>
      </c>
      <c r="G668" s="17"/>
      <c r="H668" s="17"/>
      <c r="I668" s="8"/>
      <c r="J668" s="8"/>
      <c r="K668" s="8">
        <v>-86.1</v>
      </c>
      <c r="L668" s="10" t="s">
        <v>1311</v>
      </c>
      <c r="M668" s="348" t="s">
        <v>1040</v>
      </c>
    </row>
    <row r="669" spans="1:13" ht="25.5">
      <c r="A669" s="75" t="e">
        <f>VLOOKUP(B669,#REF!,3,FALSE)</f>
        <v>#REF!</v>
      </c>
      <c r="B669" s="66">
        <v>116</v>
      </c>
      <c r="C669" s="67" t="s">
        <v>279</v>
      </c>
      <c r="D669" s="38" t="s">
        <v>395</v>
      </c>
      <c r="E669" s="47" t="s">
        <v>916</v>
      </c>
      <c r="F669" s="39" t="s">
        <v>7</v>
      </c>
      <c r="G669" s="17"/>
      <c r="H669" s="17"/>
      <c r="I669" s="8"/>
      <c r="J669" s="8"/>
      <c r="K669" s="8">
        <v>-55.7</v>
      </c>
      <c r="L669" s="74" t="s">
        <v>1304</v>
      </c>
      <c r="M669" s="348" t="s">
        <v>1041</v>
      </c>
    </row>
    <row r="670" spans="1:13" ht="25.5">
      <c r="A670" s="75" t="e">
        <f>VLOOKUP(B670,#REF!,3,FALSE)</f>
        <v>#REF!</v>
      </c>
      <c r="B670" s="66">
        <v>116</v>
      </c>
      <c r="C670" s="67" t="s">
        <v>279</v>
      </c>
      <c r="D670" s="38" t="s">
        <v>395</v>
      </c>
      <c r="E670" s="47" t="s">
        <v>916</v>
      </c>
      <c r="F670" s="39" t="s">
        <v>7</v>
      </c>
      <c r="G670" s="17"/>
      <c r="H670" s="17"/>
      <c r="I670" s="8"/>
      <c r="J670" s="8"/>
      <c r="K670" s="8">
        <v>-43.3</v>
      </c>
      <c r="L670" s="74" t="s">
        <v>1304</v>
      </c>
      <c r="M670" s="348" t="s">
        <v>1042</v>
      </c>
    </row>
    <row r="671" spans="1:13" ht="25.5">
      <c r="A671" s="75" t="e">
        <f>VLOOKUP(B671,#REF!,3,FALSE)</f>
        <v>#REF!</v>
      </c>
      <c r="B671" s="66">
        <v>116</v>
      </c>
      <c r="C671" s="67" t="s">
        <v>279</v>
      </c>
      <c r="D671" s="38" t="s">
        <v>395</v>
      </c>
      <c r="E671" s="47" t="s">
        <v>916</v>
      </c>
      <c r="F671" s="39" t="s">
        <v>7</v>
      </c>
      <c r="G671" s="17"/>
      <c r="H671" s="17"/>
      <c r="I671" s="8"/>
      <c r="J671" s="8"/>
      <c r="K671" s="8">
        <v>-329.3</v>
      </c>
      <c r="L671" s="10" t="s">
        <v>55</v>
      </c>
      <c r="M671" s="348" t="s">
        <v>1043</v>
      </c>
    </row>
    <row r="672" spans="1:13" ht="25.5">
      <c r="A672" s="75" t="e">
        <f>VLOOKUP(B672,#REF!,3,FALSE)</f>
        <v>#REF!</v>
      </c>
      <c r="B672" s="66">
        <v>116</v>
      </c>
      <c r="C672" s="67" t="s">
        <v>279</v>
      </c>
      <c r="D672" s="38" t="s">
        <v>395</v>
      </c>
      <c r="E672" s="47" t="s">
        <v>916</v>
      </c>
      <c r="F672" s="39" t="s">
        <v>7</v>
      </c>
      <c r="G672" s="17"/>
      <c r="H672" s="17"/>
      <c r="I672" s="8"/>
      <c r="J672" s="8"/>
      <c r="K672" s="8">
        <v>-20.8</v>
      </c>
      <c r="L672" s="10" t="s">
        <v>154</v>
      </c>
      <c r="M672" s="348" t="s">
        <v>1044</v>
      </c>
    </row>
    <row r="673" spans="1:13">
      <c r="A673" s="75" t="e">
        <f>VLOOKUP(B673,#REF!,3,FALSE)</f>
        <v>#REF!</v>
      </c>
      <c r="B673" s="66">
        <v>116</v>
      </c>
      <c r="C673" s="67" t="s">
        <v>279</v>
      </c>
      <c r="D673" s="38" t="s">
        <v>395</v>
      </c>
      <c r="E673" s="47" t="s">
        <v>916</v>
      </c>
      <c r="F673" s="39" t="s">
        <v>7</v>
      </c>
      <c r="G673" s="17"/>
      <c r="H673" s="17"/>
      <c r="I673" s="8"/>
      <c r="J673" s="8"/>
      <c r="K673" s="8">
        <v>-30.3</v>
      </c>
      <c r="L673" s="74" t="s">
        <v>8</v>
      </c>
      <c r="M673" s="348" t="s">
        <v>1045</v>
      </c>
    </row>
    <row r="674" spans="1:13">
      <c r="A674" s="75" t="e">
        <f>VLOOKUP(B674,#REF!,3,FALSE)</f>
        <v>#REF!</v>
      </c>
      <c r="B674" s="66">
        <v>116</v>
      </c>
      <c r="C674" s="67" t="s">
        <v>279</v>
      </c>
      <c r="D674" s="38" t="s">
        <v>395</v>
      </c>
      <c r="E674" s="47" t="s">
        <v>916</v>
      </c>
      <c r="F674" s="39" t="s">
        <v>7</v>
      </c>
      <c r="G674" s="17"/>
      <c r="H674" s="17"/>
      <c r="I674" s="8"/>
      <c r="J674" s="8"/>
      <c r="K674" s="8">
        <v>-21.3</v>
      </c>
      <c r="L674" s="74" t="s">
        <v>8</v>
      </c>
      <c r="M674" s="348" t="s">
        <v>1046</v>
      </c>
    </row>
    <row r="675" spans="1:13">
      <c r="A675" s="75" t="e">
        <f>VLOOKUP(B675,#REF!,3,FALSE)</f>
        <v>#REF!</v>
      </c>
      <c r="B675" s="66">
        <v>116</v>
      </c>
      <c r="C675" s="67" t="s">
        <v>279</v>
      </c>
      <c r="D675" s="38" t="s">
        <v>395</v>
      </c>
      <c r="E675" s="47" t="s">
        <v>916</v>
      </c>
      <c r="F675" s="39" t="s">
        <v>60</v>
      </c>
      <c r="G675" s="17">
        <v>400</v>
      </c>
      <c r="H675" s="17"/>
      <c r="I675" s="8" t="str">
        <f t="shared" ref="I675:I940" si="33">IF(ISBLANK(H675),"",+H675/G675*100)</f>
        <v/>
      </c>
      <c r="J675" s="8">
        <f t="shared" si="32"/>
        <v>-400</v>
      </c>
      <c r="K675" s="8">
        <v>-400</v>
      </c>
      <c r="L675" s="74" t="s">
        <v>1310</v>
      </c>
      <c r="M675" s="348" t="s">
        <v>1048</v>
      </c>
    </row>
    <row r="676" spans="1:13" ht="25.5">
      <c r="A676" s="75" t="e">
        <f>VLOOKUP(B676,#REF!,3,FALSE)</f>
        <v>#REF!</v>
      </c>
      <c r="B676" s="66">
        <v>116</v>
      </c>
      <c r="C676" s="67" t="s">
        <v>279</v>
      </c>
      <c r="D676" s="38" t="s">
        <v>395</v>
      </c>
      <c r="E676" s="47" t="s">
        <v>916</v>
      </c>
      <c r="F676" s="39" t="s">
        <v>327</v>
      </c>
      <c r="G676" s="20">
        <v>1480</v>
      </c>
      <c r="H676" s="20">
        <v>368.2</v>
      </c>
      <c r="I676" s="20">
        <f t="shared" si="33"/>
        <v>24.878378378378375</v>
      </c>
      <c r="J676" s="8">
        <f t="shared" si="32"/>
        <v>-1111.8</v>
      </c>
      <c r="K676" s="20">
        <v>-459.9</v>
      </c>
      <c r="L676" s="74" t="s">
        <v>1304</v>
      </c>
      <c r="M676" s="348" t="s">
        <v>1049</v>
      </c>
    </row>
    <row r="677" spans="1:13" ht="38.25">
      <c r="A677" s="75" t="e">
        <f>VLOOKUP(B677,#REF!,3,FALSE)</f>
        <v>#REF!</v>
      </c>
      <c r="B677" s="66">
        <v>116</v>
      </c>
      <c r="C677" s="67" t="s">
        <v>279</v>
      </c>
      <c r="D677" s="38" t="s">
        <v>395</v>
      </c>
      <c r="E677" s="47" t="s">
        <v>916</v>
      </c>
      <c r="F677" s="39" t="s">
        <v>327</v>
      </c>
      <c r="G677" s="20"/>
      <c r="H677" s="20"/>
      <c r="I677" s="20"/>
      <c r="J677" s="8"/>
      <c r="K677" s="20">
        <v>-6.22288</v>
      </c>
      <c r="L677" s="74" t="s">
        <v>8</v>
      </c>
      <c r="M677" s="348" t="s">
        <v>1050</v>
      </c>
    </row>
    <row r="678" spans="1:13" ht="51">
      <c r="A678" s="75" t="e">
        <f>VLOOKUP(B678,#REF!,3,FALSE)</f>
        <v>#REF!</v>
      </c>
      <c r="B678" s="66">
        <v>116</v>
      </c>
      <c r="C678" s="67" t="s">
        <v>279</v>
      </c>
      <c r="D678" s="38" t="s">
        <v>395</v>
      </c>
      <c r="E678" s="47" t="s">
        <v>916</v>
      </c>
      <c r="F678" s="39" t="s">
        <v>327</v>
      </c>
      <c r="G678" s="20"/>
      <c r="H678" s="20"/>
      <c r="I678" s="20"/>
      <c r="J678" s="8"/>
      <c r="K678" s="20">
        <v>-17.34066</v>
      </c>
      <c r="L678" s="74" t="s">
        <v>1304</v>
      </c>
      <c r="M678" s="348" t="s">
        <v>1051</v>
      </c>
    </row>
    <row r="679" spans="1:13" ht="76.5">
      <c r="A679" s="75" t="e">
        <f>VLOOKUP(B679,#REF!,3,FALSE)</f>
        <v>#REF!</v>
      </c>
      <c r="B679" s="66">
        <v>116</v>
      </c>
      <c r="C679" s="67" t="s">
        <v>279</v>
      </c>
      <c r="D679" s="38" t="s">
        <v>395</v>
      </c>
      <c r="E679" s="47" t="s">
        <v>916</v>
      </c>
      <c r="F679" s="39" t="s">
        <v>327</v>
      </c>
      <c r="G679" s="20"/>
      <c r="H679" s="20"/>
      <c r="I679" s="20"/>
      <c r="J679" s="8"/>
      <c r="K679" s="20">
        <v>-141.4</v>
      </c>
      <c r="L679" s="74" t="s">
        <v>1304</v>
      </c>
      <c r="M679" s="348" t="s">
        <v>1052</v>
      </c>
    </row>
    <row r="680" spans="1:13" ht="25.5">
      <c r="A680" s="75" t="e">
        <f>VLOOKUP(B680,#REF!,3,FALSE)</f>
        <v>#REF!</v>
      </c>
      <c r="B680" s="66">
        <v>116</v>
      </c>
      <c r="C680" s="67" t="s">
        <v>279</v>
      </c>
      <c r="D680" s="38" t="s">
        <v>395</v>
      </c>
      <c r="E680" s="47" t="s">
        <v>916</v>
      </c>
      <c r="F680" s="39" t="s">
        <v>327</v>
      </c>
      <c r="G680" s="20"/>
      <c r="H680" s="20"/>
      <c r="I680" s="20"/>
      <c r="J680" s="8"/>
      <c r="K680" s="20">
        <v>-24.5</v>
      </c>
      <c r="L680" s="74" t="s">
        <v>8</v>
      </c>
      <c r="M680" s="348" t="s">
        <v>1053</v>
      </c>
    </row>
    <row r="681" spans="1:13" ht="25.5">
      <c r="A681" s="75" t="e">
        <f>VLOOKUP(B681,#REF!,3,FALSE)</f>
        <v>#REF!</v>
      </c>
      <c r="B681" s="66">
        <v>116</v>
      </c>
      <c r="C681" s="67" t="s">
        <v>279</v>
      </c>
      <c r="D681" s="38" t="s">
        <v>395</v>
      </c>
      <c r="E681" s="47" t="s">
        <v>916</v>
      </c>
      <c r="F681" s="39" t="s">
        <v>327</v>
      </c>
      <c r="G681" s="20"/>
      <c r="H681" s="20"/>
      <c r="I681" s="20"/>
      <c r="J681" s="8"/>
      <c r="K681" s="20">
        <v>-5.8250000000000002</v>
      </c>
      <c r="L681" s="74" t="s">
        <v>8</v>
      </c>
      <c r="M681" s="348" t="s">
        <v>1054</v>
      </c>
    </row>
    <row r="682" spans="1:13" ht="25.5">
      <c r="A682" s="75" t="e">
        <f>VLOOKUP(B682,#REF!,3,FALSE)</f>
        <v>#REF!</v>
      </c>
      <c r="B682" s="66">
        <v>116</v>
      </c>
      <c r="C682" s="67" t="s">
        <v>279</v>
      </c>
      <c r="D682" s="38" t="s">
        <v>395</v>
      </c>
      <c r="E682" s="47" t="s">
        <v>916</v>
      </c>
      <c r="F682" s="39" t="s">
        <v>327</v>
      </c>
      <c r="G682" s="20"/>
      <c r="H682" s="20"/>
      <c r="I682" s="20"/>
      <c r="J682" s="8"/>
      <c r="K682" s="20">
        <v>-8</v>
      </c>
      <c r="L682" s="74" t="s">
        <v>8</v>
      </c>
      <c r="M682" s="348" t="s">
        <v>1055</v>
      </c>
    </row>
    <row r="683" spans="1:13" ht="25.5">
      <c r="A683" s="75" t="e">
        <f>VLOOKUP(B683,#REF!,3,FALSE)</f>
        <v>#REF!</v>
      </c>
      <c r="B683" s="66">
        <v>116</v>
      </c>
      <c r="C683" s="67" t="s">
        <v>279</v>
      </c>
      <c r="D683" s="38" t="s">
        <v>395</v>
      </c>
      <c r="E683" s="47" t="s">
        <v>916</v>
      </c>
      <c r="F683" s="39" t="s">
        <v>327</v>
      </c>
      <c r="G683" s="20"/>
      <c r="H683" s="20"/>
      <c r="I683" s="20"/>
      <c r="J683" s="8"/>
      <c r="K683" s="20">
        <v>-0.63622000000000001</v>
      </c>
      <c r="L683" s="74" t="s">
        <v>1304</v>
      </c>
      <c r="M683" s="348" t="s">
        <v>1056</v>
      </c>
    </row>
    <row r="684" spans="1:13" ht="25.5">
      <c r="A684" s="75" t="e">
        <f>VLOOKUP(B684,#REF!,3,FALSE)</f>
        <v>#REF!</v>
      </c>
      <c r="B684" s="66">
        <v>116</v>
      </c>
      <c r="C684" s="67" t="s">
        <v>279</v>
      </c>
      <c r="D684" s="38" t="s">
        <v>395</v>
      </c>
      <c r="E684" s="47" t="s">
        <v>916</v>
      </c>
      <c r="F684" s="39" t="s">
        <v>327</v>
      </c>
      <c r="G684" s="20"/>
      <c r="H684" s="20"/>
      <c r="I684" s="20"/>
      <c r="J684" s="8"/>
      <c r="K684" s="20">
        <v>-40</v>
      </c>
      <c r="L684" s="74" t="s">
        <v>1304</v>
      </c>
      <c r="M684" s="348" t="s">
        <v>1057</v>
      </c>
    </row>
    <row r="685" spans="1:13" ht="25.5">
      <c r="A685" s="75" t="e">
        <f>VLOOKUP(B685,#REF!,3,FALSE)</f>
        <v>#REF!</v>
      </c>
      <c r="B685" s="66">
        <v>116</v>
      </c>
      <c r="C685" s="67" t="s">
        <v>279</v>
      </c>
      <c r="D685" s="38" t="s">
        <v>395</v>
      </c>
      <c r="E685" s="47" t="s">
        <v>916</v>
      </c>
      <c r="F685" s="39" t="s">
        <v>327</v>
      </c>
      <c r="G685" s="20"/>
      <c r="H685" s="20"/>
      <c r="I685" s="20"/>
      <c r="J685" s="8"/>
      <c r="K685" s="20">
        <v>-8.6734100000000005</v>
      </c>
      <c r="L685" s="74" t="s">
        <v>1304</v>
      </c>
      <c r="M685" s="348" t="s">
        <v>1058</v>
      </c>
    </row>
    <row r="686" spans="1:13" ht="38.25">
      <c r="A686" s="75" t="e">
        <f>VLOOKUP(B686,#REF!,3,FALSE)</f>
        <v>#REF!</v>
      </c>
      <c r="B686" s="66">
        <v>116</v>
      </c>
      <c r="C686" s="67" t="s">
        <v>279</v>
      </c>
      <c r="D686" s="38" t="s">
        <v>395</v>
      </c>
      <c r="E686" s="47" t="s">
        <v>916</v>
      </c>
      <c r="F686" s="39" t="s">
        <v>327</v>
      </c>
      <c r="G686" s="20"/>
      <c r="H686" s="20"/>
      <c r="I686" s="20"/>
      <c r="J686" s="8"/>
      <c r="K686" s="20">
        <v>-67.3</v>
      </c>
      <c r="L686" s="74" t="s">
        <v>9</v>
      </c>
      <c r="M686" s="348" t="s">
        <v>1059</v>
      </c>
    </row>
    <row r="687" spans="1:13" ht="38.25">
      <c r="A687" s="75" t="e">
        <f>VLOOKUP(B687,#REF!,3,FALSE)</f>
        <v>#REF!</v>
      </c>
      <c r="B687" s="66">
        <v>116</v>
      </c>
      <c r="C687" s="67" t="s">
        <v>279</v>
      </c>
      <c r="D687" s="38" t="s">
        <v>395</v>
      </c>
      <c r="E687" s="47" t="s">
        <v>916</v>
      </c>
      <c r="F687" s="39" t="s">
        <v>327</v>
      </c>
      <c r="G687" s="20"/>
      <c r="H687" s="20"/>
      <c r="I687" s="20"/>
      <c r="J687" s="8"/>
      <c r="K687" s="20">
        <v>-4.2</v>
      </c>
      <c r="L687" s="74" t="s">
        <v>9</v>
      </c>
      <c r="M687" s="348" t="s">
        <v>1060</v>
      </c>
    </row>
    <row r="688" spans="1:13" ht="51">
      <c r="A688" s="75" t="e">
        <f>VLOOKUP(B688,#REF!,3,FALSE)</f>
        <v>#REF!</v>
      </c>
      <c r="B688" s="66">
        <v>116</v>
      </c>
      <c r="C688" s="67" t="s">
        <v>279</v>
      </c>
      <c r="D688" s="38" t="s">
        <v>395</v>
      </c>
      <c r="E688" s="47" t="s">
        <v>916</v>
      </c>
      <c r="F688" s="39" t="s">
        <v>327</v>
      </c>
      <c r="G688" s="20"/>
      <c r="H688" s="20"/>
      <c r="I688" s="20"/>
      <c r="J688" s="8"/>
      <c r="K688" s="20">
        <v>-327.8</v>
      </c>
      <c r="L688" s="74" t="s">
        <v>9</v>
      </c>
      <c r="M688" s="348" t="s">
        <v>1061</v>
      </c>
    </row>
    <row r="689" spans="1:13">
      <c r="A689" s="75" t="e">
        <f>VLOOKUP(B689,#REF!,3,FALSE)</f>
        <v>#REF!</v>
      </c>
      <c r="B689" s="66">
        <v>116</v>
      </c>
      <c r="C689" s="67" t="s">
        <v>279</v>
      </c>
      <c r="D689" s="38" t="s">
        <v>395</v>
      </c>
      <c r="E689" s="47" t="s">
        <v>916</v>
      </c>
      <c r="F689" s="39" t="s">
        <v>30</v>
      </c>
      <c r="G689" s="17">
        <v>4111.1000000000004</v>
      </c>
      <c r="H689" s="17">
        <v>1287.5</v>
      </c>
      <c r="I689" s="8">
        <f t="shared" si="33"/>
        <v>31.317652209870833</v>
      </c>
      <c r="J689" s="8">
        <f t="shared" si="32"/>
        <v>-2823.6000000000004</v>
      </c>
      <c r="K689" s="17">
        <v>-2823.63</v>
      </c>
      <c r="L689" s="191" t="s">
        <v>1310</v>
      </c>
      <c r="M689" s="348" t="s">
        <v>923</v>
      </c>
    </row>
    <row r="690" spans="1:13">
      <c r="A690" s="75" t="e">
        <f>VLOOKUP(B690,#REF!,3,FALSE)</f>
        <v>#REF!</v>
      </c>
      <c r="B690" s="66">
        <v>116</v>
      </c>
      <c r="C690" s="67" t="s">
        <v>279</v>
      </c>
      <c r="D690" s="38" t="s">
        <v>395</v>
      </c>
      <c r="E690" s="47" t="s">
        <v>916</v>
      </c>
      <c r="F690" s="39" t="s">
        <v>332</v>
      </c>
      <c r="G690" s="8">
        <v>179.5</v>
      </c>
      <c r="H690" s="8">
        <v>72.2</v>
      </c>
      <c r="I690" s="8">
        <f t="shared" si="33"/>
        <v>40.222841225626745</v>
      </c>
      <c r="J690" s="8">
        <f t="shared" si="32"/>
        <v>-107.3</v>
      </c>
      <c r="K690" s="17">
        <v>-107.3</v>
      </c>
      <c r="L690" s="191" t="s">
        <v>121</v>
      </c>
      <c r="M690" s="348" t="s">
        <v>923</v>
      </c>
    </row>
    <row r="691" spans="1:13">
      <c r="A691" s="75" t="e">
        <f>VLOOKUP(B691,#REF!,3,FALSE)</f>
        <v>#REF!</v>
      </c>
      <c r="B691" s="66">
        <v>116</v>
      </c>
      <c r="C691" s="67" t="s">
        <v>279</v>
      </c>
      <c r="D691" s="38" t="s">
        <v>395</v>
      </c>
      <c r="E691" s="47" t="s">
        <v>916</v>
      </c>
      <c r="F691" s="39" t="s">
        <v>54</v>
      </c>
      <c r="G691" s="8">
        <v>53183.3</v>
      </c>
      <c r="H691" s="8">
        <v>8729.9</v>
      </c>
      <c r="I691" s="8">
        <f t="shared" si="33"/>
        <v>16.41473921324927</v>
      </c>
      <c r="J691" s="8">
        <f t="shared" si="32"/>
        <v>-44453.4</v>
      </c>
      <c r="K691" s="17">
        <v>-44453.36</v>
      </c>
      <c r="L691" s="191" t="s">
        <v>1310</v>
      </c>
      <c r="M691" s="348" t="s">
        <v>923</v>
      </c>
    </row>
    <row r="692" spans="1:13">
      <c r="A692" s="75" t="e">
        <f>VLOOKUP(B692,#REF!,3,FALSE)</f>
        <v>#REF!</v>
      </c>
      <c r="B692" s="66">
        <v>116</v>
      </c>
      <c r="C692" s="67" t="s">
        <v>279</v>
      </c>
      <c r="D692" s="38" t="s">
        <v>395</v>
      </c>
      <c r="E692" s="47" t="s">
        <v>916</v>
      </c>
      <c r="F692" s="39" t="s">
        <v>755</v>
      </c>
      <c r="G692" s="394">
        <v>1018.1</v>
      </c>
      <c r="H692" s="394">
        <v>409.4</v>
      </c>
      <c r="I692" s="8">
        <f t="shared" si="33"/>
        <v>40.212159905706706</v>
      </c>
      <c r="J692" s="8">
        <f t="shared" si="32"/>
        <v>-608.70000000000005</v>
      </c>
      <c r="K692" s="17">
        <v>-608.70000000000005</v>
      </c>
      <c r="L692" s="191" t="s">
        <v>1310</v>
      </c>
      <c r="M692" s="348" t="s">
        <v>923</v>
      </c>
    </row>
    <row r="693" spans="1:13">
      <c r="A693" s="75" t="e">
        <f>VLOOKUP(B693,#REF!,3,FALSE)</f>
        <v>#REF!</v>
      </c>
      <c r="B693" s="66">
        <v>116</v>
      </c>
      <c r="C693" s="67" t="s">
        <v>279</v>
      </c>
      <c r="D693" s="38" t="s">
        <v>395</v>
      </c>
      <c r="E693" s="47" t="s">
        <v>916</v>
      </c>
      <c r="F693" s="39" t="s">
        <v>10</v>
      </c>
      <c r="G693" s="394">
        <v>10790.7</v>
      </c>
      <c r="H693" s="394">
        <v>4090.3</v>
      </c>
      <c r="I693" s="8">
        <f t="shared" si="33"/>
        <v>37.905789244441976</v>
      </c>
      <c r="J693" s="8">
        <f t="shared" si="32"/>
        <v>-6700.4000000000005</v>
      </c>
      <c r="K693" s="17">
        <v>-160.34</v>
      </c>
      <c r="L693" s="191" t="s">
        <v>1304</v>
      </c>
      <c r="M693" s="348" t="s">
        <v>1090</v>
      </c>
    </row>
    <row r="694" spans="1:13" ht="25.5">
      <c r="A694" s="75" t="e">
        <f>VLOOKUP(B694,#REF!,3,FALSE)</f>
        <v>#REF!</v>
      </c>
      <c r="B694" s="66">
        <v>116</v>
      </c>
      <c r="C694" s="67" t="s">
        <v>279</v>
      </c>
      <c r="D694" s="38" t="s">
        <v>395</v>
      </c>
      <c r="E694" s="47" t="s">
        <v>916</v>
      </c>
      <c r="F694" s="39" t="s">
        <v>10</v>
      </c>
      <c r="G694" s="394"/>
      <c r="H694" s="394"/>
      <c r="I694" s="8"/>
      <c r="J694" s="8"/>
      <c r="K694" s="17">
        <v>-4.0999999999999996</v>
      </c>
      <c r="L694" s="10" t="s">
        <v>1311</v>
      </c>
      <c r="M694" s="348" t="s">
        <v>1091</v>
      </c>
    </row>
    <row r="695" spans="1:13" ht="25.5">
      <c r="A695" s="75" t="e">
        <f>VLOOKUP(B695,#REF!,3,FALSE)</f>
        <v>#REF!</v>
      </c>
      <c r="B695" s="66">
        <v>116</v>
      </c>
      <c r="C695" s="67" t="s">
        <v>279</v>
      </c>
      <c r="D695" s="38" t="s">
        <v>395</v>
      </c>
      <c r="E695" s="47" t="s">
        <v>916</v>
      </c>
      <c r="F695" s="39" t="s">
        <v>10</v>
      </c>
      <c r="G695" s="394"/>
      <c r="H695" s="394"/>
      <c r="I695" s="8"/>
      <c r="J695" s="8"/>
      <c r="K695" s="17">
        <v>-10.5</v>
      </c>
      <c r="L695" s="191" t="s">
        <v>1304</v>
      </c>
      <c r="M695" s="348" t="s">
        <v>927</v>
      </c>
    </row>
    <row r="696" spans="1:13" ht="25.5">
      <c r="A696" s="75" t="e">
        <f>VLOOKUP(B696,#REF!,3,FALSE)</f>
        <v>#REF!</v>
      </c>
      <c r="B696" s="66">
        <v>116</v>
      </c>
      <c r="C696" s="67" t="s">
        <v>279</v>
      </c>
      <c r="D696" s="38" t="s">
        <v>395</v>
      </c>
      <c r="E696" s="47" t="s">
        <v>916</v>
      </c>
      <c r="F696" s="39" t="s">
        <v>10</v>
      </c>
      <c r="G696" s="394"/>
      <c r="H696" s="394"/>
      <c r="I696" s="8"/>
      <c r="J696" s="8"/>
      <c r="K696" s="17">
        <v>-5</v>
      </c>
      <c r="L696" s="191" t="s">
        <v>1309</v>
      </c>
      <c r="M696" s="348" t="s">
        <v>1092</v>
      </c>
    </row>
    <row r="697" spans="1:13" ht="25.5">
      <c r="A697" s="75" t="e">
        <f>VLOOKUP(B697,#REF!,3,FALSE)</f>
        <v>#REF!</v>
      </c>
      <c r="B697" s="66">
        <v>116</v>
      </c>
      <c r="C697" s="67" t="s">
        <v>279</v>
      </c>
      <c r="D697" s="38" t="s">
        <v>395</v>
      </c>
      <c r="E697" s="47" t="s">
        <v>916</v>
      </c>
      <c r="F697" s="39" t="s">
        <v>10</v>
      </c>
      <c r="G697" s="394"/>
      <c r="H697" s="394"/>
      <c r="I697" s="8"/>
      <c r="J697" s="8"/>
      <c r="K697" s="17">
        <v>-6.82</v>
      </c>
      <c r="L697" s="10" t="s">
        <v>1307</v>
      </c>
      <c r="M697" s="348" t="s">
        <v>1093</v>
      </c>
    </row>
    <row r="698" spans="1:13" ht="25.5">
      <c r="A698" s="75" t="e">
        <f>VLOOKUP(B698,#REF!,3,FALSE)</f>
        <v>#REF!</v>
      </c>
      <c r="B698" s="66">
        <v>116</v>
      </c>
      <c r="C698" s="67" t="s">
        <v>279</v>
      </c>
      <c r="D698" s="38" t="s">
        <v>395</v>
      </c>
      <c r="E698" s="47" t="s">
        <v>916</v>
      </c>
      <c r="F698" s="39" t="s">
        <v>10</v>
      </c>
      <c r="G698" s="394"/>
      <c r="H698" s="394"/>
      <c r="I698" s="8"/>
      <c r="J698" s="8"/>
      <c r="K698" s="17">
        <v>-1.1000000000000001</v>
      </c>
      <c r="L698" s="191" t="s">
        <v>1306</v>
      </c>
      <c r="M698" s="348" t="s">
        <v>1094</v>
      </c>
    </row>
    <row r="699" spans="1:13" ht="38.25">
      <c r="A699" s="75" t="e">
        <f>VLOOKUP(B699,#REF!,3,FALSE)</f>
        <v>#REF!</v>
      </c>
      <c r="B699" s="66">
        <v>116</v>
      </c>
      <c r="C699" s="67" t="s">
        <v>279</v>
      </c>
      <c r="D699" s="38" t="s">
        <v>395</v>
      </c>
      <c r="E699" s="47" t="s">
        <v>916</v>
      </c>
      <c r="F699" s="39" t="s">
        <v>10</v>
      </c>
      <c r="G699" s="394"/>
      <c r="H699" s="394"/>
      <c r="I699" s="8"/>
      <c r="J699" s="8"/>
      <c r="K699" s="17">
        <v>-45.40598</v>
      </c>
      <c r="L699" s="191" t="s">
        <v>1304</v>
      </c>
      <c r="M699" s="348" t="s">
        <v>1095</v>
      </c>
    </row>
    <row r="700" spans="1:13" ht="25.5">
      <c r="A700" s="75" t="e">
        <f>VLOOKUP(B700,#REF!,3,FALSE)</f>
        <v>#REF!</v>
      </c>
      <c r="B700" s="66">
        <v>116</v>
      </c>
      <c r="C700" s="67" t="s">
        <v>279</v>
      </c>
      <c r="D700" s="38" t="s">
        <v>395</v>
      </c>
      <c r="E700" s="47" t="s">
        <v>916</v>
      </c>
      <c r="F700" s="39" t="s">
        <v>10</v>
      </c>
      <c r="G700" s="394"/>
      <c r="H700" s="394"/>
      <c r="I700" s="8"/>
      <c r="J700" s="8"/>
      <c r="K700" s="17">
        <v>-220.83</v>
      </c>
      <c r="L700" s="10" t="s">
        <v>291</v>
      </c>
      <c r="M700" s="348" t="s">
        <v>1096</v>
      </c>
    </row>
    <row r="701" spans="1:13" ht="38.25">
      <c r="A701" s="75" t="e">
        <f>VLOOKUP(B701,#REF!,3,FALSE)</f>
        <v>#REF!</v>
      </c>
      <c r="B701" s="66">
        <v>116</v>
      </c>
      <c r="C701" s="67" t="s">
        <v>279</v>
      </c>
      <c r="D701" s="38" t="s">
        <v>395</v>
      </c>
      <c r="E701" s="47" t="s">
        <v>916</v>
      </c>
      <c r="F701" s="39" t="s">
        <v>10</v>
      </c>
      <c r="G701" s="394"/>
      <c r="H701" s="394"/>
      <c r="I701" s="8"/>
      <c r="J701" s="8"/>
      <c r="K701" s="17">
        <v>-253.9</v>
      </c>
      <c r="L701" s="191" t="s">
        <v>8</v>
      </c>
      <c r="M701" s="348" t="s">
        <v>1097</v>
      </c>
    </row>
    <row r="702" spans="1:13" ht="51">
      <c r="A702" s="75" t="e">
        <f>VLOOKUP(B702,#REF!,3,FALSE)</f>
        <v>#REF!</v>
      </c>
      <c r="B702" s="66">
        <v>116</v>
      </c>
      <c r="C702" s="67" t="s">
        <v>279</v>
      </c>
      <c r="D702" s="38" t="s">
        <v>395</v>
      </c>
      <c r="E702" s="47" t="s">
        <v>916</v>
      </c>
      <c r="F702" s="39" t="s">
        <v>10</v>
      </c>
      <c r="G702" s="394"/>
      <c r="H702" s="394"/>
      <c r="I702" s="8"/>
      <c r="J702" s="8"/>
      <c r="K702" s="17">
        <v>-67</v>
      </c>
      <c r="L702" s="217" t="s">
        <v>26</v>
      </c>
      <c r="M702" s="348" t="s">
        <v>1098</v>
      </c>
    </row>
    <row r="703" spans="1:13" ht="25.5">
      <c r="A703" s="75" t="e">
        <f>VLOOKUP(B703,#REF!,3,FALSE)</f>
        <v>#REF!</v>
      </c>
      <c r="B703" s="66">
        <v>116</v>
      </c>
      <c r="C703" s="67" t="s">
        <v>279</v>
      </c>
      <c r="D703" s="38" t="s">
        <v>395</v>
      </c>
      <c r="E703" s="47" t="s">
        <v>916</v>
      </c>
      <c r="F703" s="39" t="s">
        <v>10</v>
      </c>
      <c r="G703" s="394"/>
      <c r="H703" s="394"/>
      <c r="I703" s="8"/>
      <c r="J703" s="8"/>
      <c r="K703" s="17">
        <v>-1</v>
      </c>
      <c r="L703" s="191" t="s">
        <v>1306</v>
      </c>
      <c r="M703" s="348" t="s">
        <v>1099</v>
      </c>
    </row>
    <row r="704" spans="1:13" ht="25.5">
      <c r="A704" s="75" t="e">
        <f>VLOOKUP(B704,#REF!,3,FALSE)</f>
        <v>#REF!</v>
      </c>
      <c r="B704" s="66">
        <v>116</v>
      </c>
      <c r="C704" s="67" t="s">
        <v>279</v>
      </c>
      <c r="D704" s="38" t="s">
        <v>395</v>
      </c>
      <c r="E704" s="47" t="s">
        <v>916</v>
      </c>
      <c r="F704" s="39" t="s">
        <v>10</v>
      </c>
      <c r="G704" s="394"/>
      <c r="H704" s="394"/>
      <c r="I704" s="8"/>
      <c r="J704" s="8"/>
      <c r="K704" s="17">
        <v>-0.4</v>
      </c>
      <c r="L704" s="191" t="s">
        <v>1306</v>
      </c>
      <c r="M704" s="348" t="s">
        <v>1100</v>
      </c>
    </row>
    <row r="705" spans="1:13" ht="25.5">
      <c r="A705" s="75" t="e">
        <f>VLOOKUP(B705,#REF!,3,FALSE)</f>
        <v>#REF!</v>
      </c>
      <c r="B705" s="66">
        <v>116</v>
      </c>
      <c r="C705" s="67" t="s">
        <v>279</v>
      </c>
      <c r="D705" s="38" t="s">
        <v>395</v>
      </c>
      <c r="E705" s="47" t="s">
        <v>916</v>
      </c>
      <c r="F705" s="39" t="s">
        <v>10</v>
      </c>
      <c r="G705" s="394"/>
      <c r="H705" s="394"/>
      <c r="I705" s="8"/>
      <c r="J705" s="8"/>
      <c r="K705" s="17">
        <v>-18.61</v>
      </c>
      <c r="L705" s="191" t="s">
        <v>1304</v>
      </c>
      <c r="M705" s="348" t="s">
        <v>1101</v>
      </c>
    </row>
    <row r="706" spans="1:13" ht="25.5">
      <c r="A706" s="75" t="e">
        <f>VLOOKUP(B706,#REF!,3,FALSE)</f>
        <v>#REF!</v>
      </c>
      <c r="B706" s="66">
        <v>116</v>
      </c>
      <c r="C706" s="67" t="s">
        <v>279</v>
      </c>
      <c r="D706" s="38" t="s">
        <v>395</v>
      </c>
      <c r="E706" s="47" t="s">
        <v>916</v>
      </c>
      <c r="F706" s="39" t="s">
        <v>10</v>
      </c>
      <c r="G706" s="394"/>
      <c r="H706" s="394"/>
      <c r="I706" s="8"/>
      <c r="J706" s="8"/>
      <c r="K706" s="17">
        <v>-1</v>
      </c>
      <c r="L706" s="191" t="s">
        <v>1306</v>
      </c>
      <c r="M706" s="348" t="s">
        <v>1102</v>
      </c>
    </row>
    <row r="707" spans="1:13" ht="25.5">
      <c r="A707" s="75" t="e">
        <f>VLOOKUP(B707,#REF!,3,FALSE)</f>
        <v>#REF!</v>
      </c>
      <c r="B707" s="66">
        <v>116</v>
      </c>
      <c r="C707" s="67" t="s">
        <v>279</v>
      </c>
      <c r="D707" s="38" t="s">
        <v>395</v>
      </c>
      <c r="E707" s="47" t="s">
        <v>916</v>
      </c>
      <c r="F707" s="39" t="s">
        <v>10</v>
      </c>
      <c r="G707" s="394"/>
      <c r="H707" s="394"/>
      <c r="I707" s="8"/>
      <c r="J707" s="8"/>
      <c r="K707" s="17">
        <v>-0.5</v>
      </c>
      <c r="L707" s="191" t="s">
        <v>1306</v>
      </c>
      <c r="M707" s="348" t="s">
        <v>1103</v>
      </c>
    </row>
    <row r="708" spans="1:13" ht="25.5">
      <c r="A708" s="75" t="e">
        <f>VLOOKUP(B708,#REF!,3,FALSE)</f>
        <v>#REF!</v>
      </c>
      <c r="B708" s="66">
        <v>116</v>
      </c>
      <c r="C708" s="67" t="s">
        <v>279</v>
      </c>
      <c r="D708" s="38" t="s">
        <v>395</v>
      </c>
      <c r="E708" s="47" t="s">
        <v>916</v>
      </c>
      <c r="F708" s="39" t="s">
        <v>10</v>
      </c>
      <c r="G708" s="394"/>
      <c r="H708" s="394"/>
      <c r="I708" s="8"/>
      <c r="J708" s="8"/>
      <c r="K708" s="17">
        <v>-5.2</v>
      </c>
      <c r="L708" s="191" t="s">
        <v>1304</v>
      </c>
      <c r="M708" s="348" t="s">
        <v>1104</v>
      </c>
    </row>
    <row r="709" spans="1:13" ht="25.5">
      <c r="A709" s="75" t="e">
        <f>VLOOKUP(B709,#REF!,3,FALSE)</f>
        <v>#REF!</v>
      </c>
      <c r="B709" s="66">
        <v>116</v>
      </c>
      <c r="C709" s="67" t="s">
        <v>279</v>
      </c>
      <c r="D709" s="38" t="s">
        <v>395</v>
      </c>
      <c r="E709" s="47" t="s">
        <v>916</v>
      </c>
      <c r="F709" s="39" t="s">
        <v>10</v>
      </c>
      <c r="G709" s="394"/>
      <c r="H709" s="394"/>
      <c r="I709" s="8"/>
      <c r="J709" s="8"/>
      <c r="K709" s="17">
        <v>-5</v>
      </c>
      <c r="L709" s="191" t="s">
        <v>1304</v>
      </c>
      <c r="M709" s="348" t="s">
        <v>1105</v>
      </c>
    </row>
    <row r="710" spans="1:13" ht="25.5">
      <c r="A710" s="75" t="e">
        <f>VLOOKUP(B710,#REF!,3,FALSE)</f>
        <v>#REF!</v>
      </c>
      <c r="B710" s="66">
        <v>116</v>
      </c>
      <c r="C710" s="67" t="s">
        <v>279</v>
      </c>
      <c r="D710" s="38" t="s">
        <v>395</v>
      </c>
      <c r="E710" s="47" t="s">
        <v>916</v>
      </c>
      <c r="F710" s="39" t="s">
        <v>10</v>
      </c>
      <c r="G710" s="394"/>
      <c r="H710" s="394"/>
      <c r="I710" s="8"/>
      <c r="J710" s="8"/>
      <c r="K710" s="17">
        <v>-6</v>
      </c>
      <c r="L710" s="10" t="s">
        <v>1311</v>
      </c>
      <c r="M710" s="348" t="s">
        <v>1106</v>
      </c>
    </row>
    <row r="711" spans="1:13" ht="25.5">
      <c r="A711" s="75" t="e">
        <f>VLOOKUP(B711,#REF!,3,FALSE)</f>
        <v>#REF!</v>
      </c>
      <c r="B711" s="66">
        <v>116</v>
      </c>
      <c r="C711" s="67" t="s">
        <v>279</v>
      </c>
      <c r="D711" s="38" t="s">
        <v>395</v>
      </c>
      <c r="E711" s="47" t="s">
        <v>916</v>
      </c>
      <c r="F711" s="39" t="s">
        <v>10</v>
      </c>
      <c r="G711" s="394"/>
      <c r="H711" s="394"/>
      <c r="I711" s="8"/>
      <c r="J711" s="8"/>
      <c r="K711" s="17">
        <v>-0.2</v>
      </c>
      <c r="L711" s="10" t="s">
        <v>1311</v>
      </c>
      <c r="M711" s="348" t="s">
        <v>1107</v>
      </c>
    </row>
    <row r="712" spans="1:13" ht="25.5">
      <c r="A712" s="75" t="e">
        <f>VLOOKUP(B712,#REF!,3,FALSE)</f>
        <v>#REF!</v>
      </c>
      <c r="B712" s="66">
        <v>116</v>
      </c>
      <c r="C712" s="67" t="s">
        <v>279</v>
      </c>
      <c r="D712" s="38" t="s">
        <v>395</v>
      </c>
      <c r="E712" s="47" t="s">
        <v>916</v>
      </c>
      <c r="F712" s="39" t="s">
        <v>10</v>
      </c>
      <c r="G712" s="394"/>
      <c r="H712" s="394"/>
      <c r="I712" s="8"/>
      <c r="J712" s="8"/>
      <c r="K712" s="17">
        <v>-0.6</v>
      </c>
      <c r="L712" s="191" t="s">
        <v>1306</v>
      </c>
      <c r="M712" s="348" t="s">
        <v>945</v>
      </c>
    </row>
    <row r="713" spans="1:13" ht="25.5">
      <c r="A713" s="75" t="e">
        <f>VLOOKUP(B713,#REF!,3,FALSE)</f>
        <v>#REF!</v>
      </c>
      <c r="B713" s="66">
        <v>116</v>
      </c>
      <c r="C713" s="67" t="s">
        <v>279</v>
      </c>
      <c r="D713" s="38" t="s">
        <v>395</v>
      </c>
      <c r="E713" s="47" t="s">
        <v>916</v>
      </c>
      <c r="F713" s="39" t="s">
        <v>10</v>
      </c>
      <c r="G713" s="394"/>
      <c r="H713" s="394"/>
      <c r="I713" s="8"/>
      <c r="J713" s="8"/>
      <c r="K713" s="17">
        <v>-4.8</v>
      </c>
      <c r="L713" s="10" t="s">
        <v>1313</v>
      </c>
      <c r="M713" s="348" t="s">
        <v>1108</v>
      </c>
    </row>
    <row r="714" spans="1:13">
      <c r="A714" s="75" t="e">
        <f>VLOOKUP(B714,#REF!,3,FALSE)</f>
        <v>#REF!</v>
      </c>
      <c r="B714" s="66">
        <v>116</v>
      </c>
      <c r="C714" s="67" t="s">
        <v>279</v>
      </c>
      <c r="D714" s="38" t="s">
        <v>395</v>
      </c>
      <c r="E714" s="47" t="s">
        <v>916</v>
      </c>
      <c r="F714" s="39" t="s">
        <v>10</v>
      </c>
      <c r="G714" s="394"/>
      <c r="H714" s="394"/>
      <c r="I714" s="8"/>
      <c r="J714" s="8"/>
      <c r="K714" s="17">
        <v>-4</v>
      </c>
      <c r="L714" s="10" t="s">
        <v>1313</v>
      </c>
      <c r="M714" s="348" t="s">
        <v>946</v>
      </c>
    </row>
    <row r="715" spans="1:13">
      <c r="A715" s="75" t="e">
        <f>VLOOKUP(B715,#REF!,3,FALSE)</f>
        <v>#REF!</v>
      </c>
      <c r="B715" s="66">
        <v>116</v>
      </c>
      <c r="C715" s="67" t="s">
        <v>279</v>
      </c>
      <c r="D715" s="38" t="s">
        <v>395</v>
      </c>
      <c r="E715" s="47" t="s">
        <v>916</v>
      </c>
      <c r="F715" s="39" t="s">
        <v>10</v>
      </c>
      <c r="G715" s="394"/>
      <c r="H715" s="394"/>
      <c r="I715" s="8"/>
      <c r="J715" s="8"/>
      <c r="K715" s="17">
        <v>-4.9000000000000004</v>
      </c>
      <c r="L715" s="191" t="s">
        <v>1306</v>
      </c>
      <c r="M715" s="348" t="s">
        <v>947</v>
      </c>
    </row>
    <row r="716" spans="1:13" ht="25.5">
      <c r="A716" s="75" t="e">
        <f>VLOOKUP(B716,#REF!,3,FALSE)</f>
        <v>#REF!</v>
      </c>
      <c r="B716" s="66">
        <v>116</v>
      </c>
      <c r="C716" s="67" t="s">
        <v>279</v>
      </c>
      <c r="D716" s="38" t="s">
        <v>395</v>
      </c>
      <c r="E716" s="47" t="s">
        <v>916</v>
      </c>
      <c r="F716" s="39" t="s">
        <v>10</v>
      </c>
      <c r="G716" s="394"/>
      <c r="H716" s="394"/>
      <c r="I716" s="8"/>
      <c r="J716" s="8"/>
      <c r="K716" s="17">
        <v>-1.1000000000000001</v>
      </c>
      <c r="L716" s="10" t="s">
        <v>1313</v>
      </c>
      <c r="M716" s="348" t="s">
        <v>949</v>
      </c>
    </row>
    <row r="717" spans="1:13" ht="25.5">
      <c r="A717" s="75" t="e">
        <f>VLOOKUP(B717,#REF!,3,FALSE)</f>
        <v>#REF!</v>
      </c>
      <c r="B717" s="66">
        <v>116</v>
      </c>
      <c r="C717" s="67" t="s">
        <v>279</v>
      </c>
      <c r="D717" s="38" t="s">
        <v>395</v>
      </c>
      <c r="E717" s="47" t="s">
        <v>916</v>
      </c>
      <c r="F717" s="39" t="s">
        <v>10</v>
      </c>
      <c r="G717" s="394"/>
      <c r="H717" s="394"/>
      <c r="I717" s="8"/>
      <c r="J717" s="8"/>
      <c r="K717" s="17">
        <v>-0.1</v>
      </c>
      <c r="L717" s="191" t="s">
        <v>1306</v>
      </c>
      <c r="M717" s="348" t="s">
        <v>951</v>
      </c>
    </row>
    <row r="718" spans="1:13" ht="25.5">
      <c r="A718" s="75" t="e">
        <f>VLOOKUP(B718,#REF!,3,FALSE)</f>
        <v>#REF!</v>
      </c>
      <c r="B718" s="66">
        <v>116</v>
      </c>
      <c r="C718" s="67" t="s">
        <v>279</v>
      </c>
      <c r="D718" s="38" t="s">
        <v>395</v>
      </c>
      <c r="E718" s="47" t="s">
        <v>916</v>
      </c>
      <c r="F718" s="39" t="s">
        <v>10</v>
      </c>
      <c r="G718" s="394"/>
      <c r="H718" s="394"/>
      <c r="I718" s="8"/>
      <c r="J718" s="8"/>
      <c r="K718" s="17">
        <v>-4</v>
      </c>
      <c r="L718" s="191" t="s">
        <v>49</v>
      </c>
      <c r="M718" s="348" t="s">
        <v>1109</v>
      </c>
    </row>
    <row r="719" spans="1:13" ht="25.5">
      <c r="A719" s="75" t="e">
        <f>VLOOKUP(B719,#REF!,3,FALSE)</f>
        <v>#REF!</v>
      </c>
      <c r="B719" s="66">
        <v>116</v>
      </c>
      <c r="C719" s="67" t="s">
        <v>279</v>
      </c>
      <c r="D719" s="38" t="s">
        <v>395</v>
      </c>
      <c r="E719" s="47" t="s">
        <v>916</v>
      </c>
      <c r="F719" s="39" t="s">
        <v>10</v>
      </c>
      <c r="G719" s="394"/>
      <c r="H719" s="394"/>
      <c r="I719" s="8"/>
      <c r="J719" s="8"/>
      <c r="K719" s="17">
        <v>-33.83</v>
      </c>
      <c r="L719" s="191" t="s">
        <v>1306</v>
      </c>
      <c r="M719" s="348" t="s">
        <v>1110</v>
      </c>
    </row>
    <row r="720" spans="1:13">
      <c r="A720" s="75" t="e">
        <f>VLOOKUP(B720,#REF!,3,FALSE)</f>
        <v>#REF!</v>
      </c>
      <c r="B720" s="66">
        <v>116</v>
      </c>
      <c r="C720" s="67" t="s">
        <v>279</v>
      </c>
      <c r="D720" s="38" t="s">
        <v>395</v>
      </c>
      <c r="E720" s="47" t="s">
        <v>916</v>
      </c>
      <c r="F720" s="39" t="s">
        <v>10</v>
      </c>
      <c r="G720" s="394"/>
      <c r="H720" s="394"/>
      <c r="I720" s="8"/>
      <c r="J720" s="8"/>
      <c r="K720" s="17">
        <v>-0.2</v>
      </c>
      <c r="L720" s="191" t="s">
        <v>49</v>
      </c>
      <c r="M720" s="348" t="s">
        <v>1111</v>
      </c>
    </row>
    <row r="721" spans="1:13" ht="25.5">
      <c r="A721" s="75" t="e">
        <f>VLOOKUP(B721,#REF!,3,FALSE)</f>
        <v>#REF!</v>
      </c>
      <c r="B721" s="66">
        <v>116</v>
      </c>
      <c r="C721" s="67" t="s">
        <v>279</v>
      </c>
      <c r="D721" s="38" t="s">
        <v>395</v>
      </c>
      <c r="E721" s="47" t="s">
        <v>916</v>
      </c>
      <c r="F721" s="39" t="s">
        <v>10</v>
      </c>
      <c r="G721" s="394"/>
      <c r="H721" s="394"/>
      <c r="I721" s="8"/>
      <c r="J721" s="8"/>
      <c r="K721" s="17">
        <v>-1.1000000000000001</v>
      </c>
      <c r="L721" s="217" t="s">
        <v>1312</v>
      </c>
      <c r="M721" s="348" t="s">
        <v>954</v>
      </c>
    </row>
    <row r="722" spans="1:13" ht="25.5">
      <c r="A722" s="75" t="e">
        <f>VLOOKUP(B722,#REF!,3,FALSE)</f>
        <v>#REF!</v>
      </c>
      <c r="B722" s="66">
        <v>116</v>
      </c>
      <c r="C722" s="67" t="s">
        <v>279</v>
      </c>
      <c r="D722" s="38" t="s">
        <v>395</v>
      </c>
      <c r="E722" s="47" t="s">
        <v>916</v>
      </c>
      <c r="F722" s="39" t="s">
        <v>10</v>
      </c>
      <c r="G722" s="394"/>
      <c r="H722" s="394"/>
      <c r="I722" s="8"/>
      <c r="J722" s="8"/>
      <c r="K722" s="17">
        <v>-11.04</v>
      </c>
      <c r="L722" s="191" t="s">
        <v>1306</v>
      </c>
      <c r="M722" s="348" t="s">
        <v>955</v>
      </c>
    </row>
    <row r="723" spans="1:13" ht="89.25">
      <c r="A723" s="75" t="e">
        <f>VLOOKUP(B723,#REF!,3,FALSE)</f>
        <v>#REF!</v>
      </c>
      <c r="B723" s="66">
        <v>116</v>
      </c>
      <c r="C723" s="67" t="s">
        <v>279</v>
      </c>
      <c r="D723" s="38" t="s">
        <v>395</v>
      </c>
      <c r="E723" s="47" t="s">
        <v>916</v>
      </c>
      <c r="F723" s="39" t="s">
        <v>10</v>
      </c>
      <c r="G723" s="394"/>
      <c r="H723" s="394"/>
      <c r="I723" s="8"/>
      <c r="J723" s="8"/>
      <c r="K723" s="17">
        <v>-70.7</v>
      </c>
      <c r="L723" s="191" t="s">
        <v>1304</v>
      </c>
      <c r="M723" s="348" t="s">
        <v>1112</v>
      </c>
    </row>
    <row r="724" spans="1:13" ht="25.5">
      <c r="A724" s="75" t="e">
        <f>VLOOKUP(B724,#REF!,3,FALSE)</f>
        <v>#REF!</v>
      </c>
      <c r="B724" s="66">
        <v>116</v>
      </c>
      <c r="C724" s="67" t="s">
        <v>279</v>
      </c>
      <c r="D724" s="38" t="s">
        <v>395</v>
      </c>
      <c r="E724" s="47" t="s">
        <v>916</v>
      </c>
      <c r="F724" s="39" t="s">
        <v>10</v>
      </c>
      <c r="G724" s="394"/>
      <c r="H724" s="394"/>
      <c r="I724" s="8"/>
      <c r="J724" s="8"/>
      <c r="K724" s="17">
        <v>-12</v>
      </c>
      <c r="L724" s="191" t="s">
        <v>1306</v>
      </c>
      <c r="M724" s="348" t="s">
        <v>1113</v>
      </c>
    </row>
    <row r="725" spans="1:13" ht="25.5">
      <c r="A725" s="75" t="e">
        <f>VLOOKUP(B725,#REF!,3,FALSE)</f>
        <v>#REF!</v>
      </c>
      <c r="B725" s="66">
        <v>116</v>
      </c>
      <c r="C725" s="67" t="s">
        <v>279</v>
      </c>
      <c r="D725" s="38" t="s">
        <v>395</v>
      </c>
      <c r="E725" s="47" t="s">
        <v>916</v>
      </c>
      <c r="F725" s="39" t="s">
        <v>10</v>
      </c>
      <c r="G725" s="394"/>
      <c r="H725" s="394"/>
      <c r="I725" s="8"/>
      <c r="J725" s="8"/>
      <c r="K725" s="17">
        <v>-75</v>
      </c>
      <c r="L725" s="10" t="s">
        <v>291</v>
      </c>
      <c r="M725" s="348" t="s">
        <v>1114</v>
      </c>
    </row>
    <row r="726" spans="1:13">
      <c r="A726" s="75" t="e">
        <f>VLOOKUP(B726,#REF!,3,FALSE)</f>
        <v>#REF!</v>
      </c>
      <c r="B726" s="66">
        <v>116</v>
      </c>
      <c r="C726" s="67" t="s">
        <v>279</v>
      </c>
      <c r="D726" s="38" t="s">
        <v>395</v>
      </c>
      <c r="E726" s="47" t="s">
        <v>916</v>
      </c>
      <c r="F726" s="39" t="s">
        <v>10</v>
      </c>
      <c r="G726" s="394"/>
      <c r="H726" s="394"/>
      <c r="I726" s="8"/>
      <c r="J726" s="8"/>
      <c r="K726" s="17">
        <v>-11.2</v>
      </c>
      <c r="L726" s="191" t="s">
        <v>1306</v>
      </c>
      <c r="M726" s="348" t="s">
        <v>1115</v>
      </c>
    </row>
    <row r="727" spans="1:13" ht="25.5">
      <c r="A727" s="75" t="e">
        <f>VLOOKUP(B727,#REF!,3,FALSE)</f>
        <v>#REF!</v>
      </c>
      <c r="B727" s="66">
        <v>116</v>
      </c>
      <c r="C727" s="67" t="s">
        <v>279</v>
      </c>
      <c r="D727" s="38" t="s">
        <v>395</v>
      </c>
      <c r="E727" s="47" t="s">
        <v>916</v>
      </c>
      <c r="F727" s="39" t="s">
        <v>10</v>
      </c>
      <c r="G727" s="394"/>
      <c r="H727" s="394"/>
      <c r="I727" s="8"/>
      <c r="J727" s="8"/>
      <c r="K727" s="17">
        <v>-0.3</v>
      </c>
      <c r="L727" s="191" t="s">
        <v>8</v>
      </c>
      <c r="M727" s="348" t="s">
        <v>1116</v>
      </c>
    </row>
    <row r="728" spans="1:13">
      <c r="A728" s="75" t="e">
        <f>VLOOKUP(B728,#REF!,3,FALSE)</f>
        <v>#REF!</v>
      </c>
      <c r="B728" s="66">
        <v>116</v>
      </c>
      <c r="C728" s="67" t="s">
        <v>279</v>
      </c>
      <c r="D728" s="38" t="s">
        <v>395</v>
      </c>
      <c r="E728" s="47" t="s">
        <v>916</v>
      </c>
      <c r="F728" s="39" t="s">
        <v>10</v>
      </c>
      <c r="G728" s="394"/>
      <c r="H728" s="394"/>
      <c r="I728" s="8"/>
      <c r="J728" s="8"/>
      <c r="K728" s="17">
        <v>-23.1</v>
      </c>
      <c r="L728" s="191" t="s">
        <v>9</v>
      </c>
      <c r="M728" s="348" t="s">
        <v>1117</v>
      </c>
    </row>
    <row r="729" spans="1:13" ht="25.5">
      <c r="A729" s="75" t="e">
        <f>VLOOKUP(B729,#REF!,3,FALSE)</f>
        <v>#REF!</v>
      </c>
      <c r="B729" s="66">
        <v>116</v>
      </c>
      <c r="C729" s="67" t="s">
        <v>279</v>
      </c>
      <c r="D729" s="38" t="s">
        <v>395</v>
      </c>
      <c r="E729" s="47" t="s">
        <v>916</v>
      </c>
      <c r="F729" s="39" t="s">
        <v>10</v>
      </c>
      <c r="G729" s="394"/>
      <c r="H729" s="394"/>
      <c r="I729" s="8"/>
      <c r="J729" s="8"/>
      <c r="K729" s="17">
        <v>-63.34</v>
      </c>
      <c r="L729" s="191" t="s">
        <v>1306</v>
      </c>
      <c r="M729" s="348" t="s">
        <v>1118</v>
      </c>
    </row>
    <row r="730" spans="1:13" ht="63.75">
      <c r="A730" s="75" t="e">
        <f>VLOOKUP(B730,#REF!,3,FALSE)</f>
        <v>#REF!</v>
      </c>
      <c r="B730" s="66">
        <v>116</v>
      </c>
      <c r="C730" s="67" t="s">
        <v>279</v>
      </c>
      <c r="D730" s="38" t="s">
        <v>395</v>
      </c>
      <c r="E730" s="47" t="s">
        <v>916</v>
      </c>
      <c r="F730" s="39" t="s">
        <v>10</v>
      </c>
      <c r="G730" s="394"/>
      <c r="H730" s="394"/>
      <c r="I730" s="8"/>
      <c r="J730" s="8"/>
      <c r="K730" s="17">
        <v>-28</v>
      </c>
      <c r="L730" s="191" t="s">
        <v>1304</v>
      </c>
      <c r="M730" s="348" t="s">
        <v>1119</v>
      </c>
    </row>
    <row r="731" spans="1:13" ht="25.5">
      <c r="A731" s="75" t="e">
        <f>VLOOKUP(B731,#REF!,3,FALSE)</f>
        <v>#REF!</v>
      </c>
      <c r="B731" s="66">
        <v>116</v>
      </c>
      <c r="C731" s="67" t="s">
        <v>279</v>
      </c>
      <c r="D731" s="38" t="s">
        <v>395</v>
      </c>
      <c r="E731" s="47" t="s">
        <v>916</v>
      </c>
      <c r="F731" s="39" t="s">
        <v>10</v>
      </c>
      <c r="G731" s="394"/>
      <c r="H731" s="394"/>
      <c r="I731" s="8"/>
      <c r="J731" s="8"/>
      <c r="K731" s="17">
        <v>-18</v>
      </c>
      <c r="L731" s="217" t="s">
        <v>26</v>
      </c>
      <c r="M731" s="348" t="s">
        <v>972</v>
      </c>
    </row>
    <row r="732" spans="1:13" ht="25.5">
      <c r="A732" s="75" t="e">
        <f>VLOOKUP(B732,#REF!,3,FALSE)</f>
        <v>#REF!</v>
      </c>
      <c r="B732" s="66">
        <v>116</v>
      </c>
      <c r="C732" s="67" t="s">
        <v>279</v>
      </c>
      <c r="D732" s="38" t="s">
        <v>395</v>
      </c>
      <c r="E732" s="47" t="s">
        <v>916</v>
      </c>
      <c r="F732" s="39" t="s">
        <v>10</v>
      </c>
      <c r="G732" s="394"/>
      <c r="H732" s="394"/>
      <c r="I732" s="8"/>
      <c r="J732" s="8"/>
      <c r="K732" s="17">
        <v>-13.2</v>
      </c>
      <c r="L732" s="191" t="s">
        <v>1304</v>
      </c>
      <c r="M732" s="348" t="s">
        <v>1120</v>
      </c>
    </row>
    <row r="733" spans="1:13" ht="25.5">
      <c r="A733" s="75" t="e">
        <f>VLOOKUP(B733,#REF!,3,FALSE)</f>
        <v>#REF!</v>
      </c>
      <c r="B733" s="66">
        <v>116</v>
      </c>
      <c r="C733" s="67" t="s">
        <v>279</v>
      </c>
      <c r="D733" s="38" t="s">
        <v>395</v>
      </c>
      <c r="E733" s="47" t="s">
        <v>916</v>
      </c>
      <c r="F733" s="39" t="s">
        <v>10</v>
      </c>
      <c r="G733" s="394"/>
      <c r="H733" s="394"/>
      <c r="I733" s="8"/>
      <c r="J733" s="8"/>
      <c r="K733" s="17">
        <v>-11</v>
      </c>
      <c r="L733" s="191" t="s">
        <v>8</v>
      </c>
      <c r="M733" s="348" t="s">
        <v>1121</v>
      </c>
    </row>
    <row r="734" spans="1:13" ht="25.5">
      <c r="A734" s="75" t="e">
        <f>VLOOKUP(B734,#REF!,3,FALSE)</f>
        <v>#REF!</v>
      </c>
      <c r="B734" s="66">
        <v>116</v>
      </c>
      <c r="C734" s="67" t="s">
        <v>279</v>
      </c>
      <c r="D734" s="38" t="s">
        <v>395</v>
      </c>
      <c r="E734" s="47" t="s">
        <v>916</v>
      </c>
      <c r="F734" s="39" t="s">
        <v>10</v>
      </c>
      <c r="G734" s="394"/>
      <c r="H734" s="394"/>
      <c r="I734" s="8"/>
      <c r="J734" s="8"/>
      <c r="K734" s="17">
        <v>-95.4</v>
      </c>
      <c r="L734" s="191" t="s">
        <v>8</v>
      </c>
      <c r="M734" s="348" t="s">
        <v>1122</v>
      </c>
    </row>
    <row r="735" spans="1:13" ht="25.5">
      <c r="A735" s="75" t="e">
        <f>VLOOKUP(B735,#REF!,3,FALSE)</f>
        <v>#REF!</v>
      </c>
      <c r="B735" s="66">
        <v>116</v>
      </c>
      <c r="C735" s="67" t="s">
        <v>279</v>
      </c>
      <c r="D735" s="38" t="s">
        <v>395</v>
      </c>
      <c r="E735" s="47" t="s">
        <v>916</v>
      </c>
      <c r="F735" s="39" t="s">
        <v>10</v>
      </c>
      <c r="G735" s="394"/>
      <c r="H735" s="394"/>
      <c r="I735" s="8"/>
      <c r="J735" s="8"/>
      <c r="K735" s="17">
        <v>-0.7</v>
      </c>
      <c r="L735" s="10" t="s">
        <v>154</v>
      </c>
      <c r="M735" s="348" t="s">
        <v>1123</v>
      </c>
    </row>
    <row r="736" spans="1:13" ht="25.5">
      <c r="A736" s="75" t="e">
        <f>VLOOKUP(B736,#REF!,3,FALSE)</f>
        <v>#REF!</v>
      </c>
      <c r="B736" s="66">
        <v>116</v>
      </c>
      <c r="C736" s="67" t="s">
        <v>279</v>
      </c>
      <c r="D736" s="38" t="s">
        <v>395</v>
      </c>
      <c r="E736" s="47" t="s">
        <v>916</v>
      </c>
      <c r="F736" s="39" t="s">
        <v>10</v>
      </c>
      <c r="G736" s="394"/>
      <c r="H736" s="394"/>
      <c r="I736" s="8"/>
      <c r="J736" s="8"/>
      <c r="K736" s="17">
        <v>-3.8</v>
      </c>
      <c r="L736" s="191" t="s">
        <v>1306</v>
      </c>
      <c r="M736" s="348" t="s">
        <v>1124</v>
      </c>
    </row>
    <row r="737" spans="1:13">
      <c r="A737" s="75" t="e">
        <f>VLOOKUP(B737,#REF!,3,FALSE)</f>
        <v>#REF!</v>
      </c>
      <c r="B737" s="66">
        <v>116</v>
      </c>
      <c r="C737" s="67" t="s">
        <v>279</v>
      </c>
      <c r="D737" s="38" t="s">
        <v>395</v>
      </c>
      <c r="E737" s="47" t="s">
        <v>916</v>
      </c>
      <c r="F737" s="39" t="s">
        <v>10</v>
      </c>
      <c r="G737" s="394"/>
      <c r="H737" s="394"/>
      <c r="I737" s="8"/>
      <c r="J737" s="8"/>
      <c r="K737" s="17">
        <v>-42.84</v>
      </c>
      <c r="L737" s="191" t="s">
        <v>1306</v>
      </c>
      <c r="M737" s="348" t="s">
        <v>1125</v>
      </c>
    </row>
    <row r="738" spans="1:13">
      <c r="A738" s="75" t="e">
        <f>VLOOKUP(B738,#REF!,3,FALSE)</f>
        <v>#REF!</v>
      </c>
      <c r="B738" s="66">
        <v>116</v>
      </c>
      <c r="C738" s="67" t="s">
        <v>279</v>
      </c>
      <c r="D738" s="38" t="s">
        <v>395</v>
      </c>
      <c r="E738" s="47" t="s">
        <v>916</v>
      </c>
      <c r="F738" s="39" t="s">
        <v>10</v>
      </c>
      <c r="G738" s="394"/>
      <c r="H738" s="394"/>
      <c r="I738" s="8"/>
      <c r="J738" s="8"/>
      <c r="K738" s="17">
        <v>-6.1</v>
      </c>
      <c r="L738" s="217" t="s">
        <v>26</v>
      </c>
      <c r="M738" s="348" t="s">
        <v>989</v>
      </c>
    </row>
    <row r="739" spans="1:13" ht="25.5">
      <c r="A739" s="75" t="e">
        <f>VLOOKUP(B739,#REF!,3,FALSE)</f>
        <v>#REF!</v>
      </c>
      <c r="B739" s="66">
        <v>116</v>
      </c>
      <c r="C739" s="67" t="s">
        <v>279</v>
      </c>
      <c r="D739" s="38" t="s">
        <v>395</v>
      </c>
      <c r="E739" s="47" t="s">
        <v>916</v>
      </c>
      <c r="F739" s="39" t="s">
        <v>10</v>
      </c>
      <c r="G739" s="394"/>
      <c r="H739" s="394"/>
      <c r="I739" s="8"/>
      <c r="J739" s="8"/>
      <c r="K739" s="17">
        <v>-1.5</v>
      </c>
      <c r="L739" s="191" t="s">
        <v>1309</v>
      </c>
      <c r="M739" s="348" t="s">
        <v>991</v>
      </c>
    </row>
    <row r="740" spans="1:13">
      <c r="A740" s="75" t="e">
        <f>VLOOKUP(B740,#REF!,3,FALSE)</f>
        <v>#REF!</v>
      </c>
      <c r="B740" s="66">
        <v>116</v>
      </c>
      <c r="C740" s="67" t="s">
        <v>279</v>
      </c>
      <c r="D740" s="38" t="s">
        <v>395</v>
      </c>
      <c r="E740" s="47" t="s">
        <v>916</v>
      </c>
      <c r="F740" s="39" t="s">
        <v>10</v>
      </c>
      <c r="G740" s="394"/>
      <c r="H740" s="394"/>
      <c r="I740" s="8"/>
      <c r="J740" s="8"/>
      <c r="K740" s="17">
        <v>-1.6</v>
      </c>
      <c r="L740" s="191" t="s">
        <v>1310</v>
      </c>
      <c r="M740" s="348" t="s">
        <v>1126</v>
      </c>
    </row>
    <row r="741" spans="1:13" ht="38.25">
      <c r="A741" s="75" t="e">
        <f>VLOOKUP(B741,#REF!,3,FALSE)</f>
        <v>#REF!</v>
      </c>
      <c r="B741" s="66">
        <v>116</v>
      </c>
      <c r="C741" s="67" t="s">
        <v>279</v>
      </c>
      <c r="D741" s="38" t="s">
        <v>395</v>
      </c>
      <c r="E741" s="47" t="s">
        <v>916</v>
      </c>
      <c r="F741" s="39" t="s">
        <v>10</v>
      </c>
      <c r="G741" s="394"/>
      <c r="H741" s="394"/>
      <c r="I741" s="8"/>
      <c r="J741" s="8"/>
      <c r="K741" s="17">
        <v>-52.44</v>
      </c>
      <c r="L741" s="191" t="s">
        <v>1304</v>
      </c>
      <c r="M741" s="348" t="s">
        <v>1127</v>
      </c>
    </row>
    <row r="742" spans="1:13" ht="25.5">
      <c r="A742" s="75" t="e">
        <f>VLOOKUP(B742,#REF!,3,FALSE)</f>
        <v>#REF!</v>
      </c>
      <c r="B742" s="66">
        <v>116</v>
      </c>
      <c r="C742" s="67" t="s">
        <v>279</v>
      </c>
      <c r="D742" s="38" t="s">
        <v>395</v>
      </c>
      <c r="E742" s="47" t="s">
        <v>916</v>
      </c>
      <c r="F742" s="39" t="s">
        <v>10</v>
      </c>
      <c r="G742" s="394"/>
      <c r="H742" s="394"/>
      <c r="I742" s="8"/>
      <c r="J742" s="8"/>
      <c r="K742" s="17">
        <v>-12.1</v>
      </c>
      <c r="L742" s="10" t="s">
        <v>1311</v>
      </c>
      <c r="M742" s="348" t="s">
        <v>994</v>
      </c>
    </row>
    <row r="743" spans="1:13" ht="25.5">
      <c r="A743" s="75" t="e">
        <f>VLOOKUP(B743,#REF!,3,FALSE)</f>
        <v>#REF!</v>
      </c>
      <c r="B743" s="66">
        <v>116</v>
      </c>
      <c r="C743" s="67" t="s">
        <v>279</v>
      </c>
      <c r="D743" s="38" t="s">
        <v>395</v>
      </c>
      <c r="E743" s="47" t="s">
        <v>916</v>
      </c>
      <c r="F743" s="39" t="s">
        <v>10</v>
      </c>
      <c r="G743" s="394"/>
      <c r="H743" s="394"/>
      <c r="I743" s="8"/>
      <c r="J743" s="8"/>
      <c r="K743" s="17">
        <v>-8.6</v>
      </c>
      <c r="L743" s="10" t="s">
        <v>1313</v>
      </c>
      <c r="M743" s="348" t="s">
        <v>995</v>
      </c>
    </row>
    <row r="744" spans="1:13" ht="25.5">
      <c r="A744" s="75" t="e">
        <f>VLOOKUP(B744,#REF!,3,FALSE)</f>
        <v>#REF!</v>
      </c>
      <c r="B744" s="66">
        <v>116</v>
      </c>
      <c r="C744" s="67" t="s">
        <v>279</v>
      </c>
      <c r="D744" s="38" t="s">
        <v>395</v>
      </c>
      <c r="E744" s="47" t="s">
        <v>916</v>
      </c>
      <c r="F744" s="39" t="s">
        <v>10</v>
      </c>
      <c r="G744" s="394"/>
      <c r="H744" s="394"/>
      <c r="I744" s="8"/>
      <c r="J744" s="8"/>
      <c r="K744" s="17">
        <v>-4</v>
      </c>
      <c r="L744" s="191" t="s">
        <v>1304</v>
      </c>
      <c r="M744" s="348" t="s">
        <v>1128</v>
      </c>
    </row>
    <row r="745" spans="1:13" ht="25.5">
      <c r="A745" s="75" t="e">
        <f>VLOOKUP(B745,#REF!,3,FALSE)</f>
        <v>#REF!</v>
      </c>
      <c r="B745" s="66">
        <v>116</v>
      </c>
      <c r="C745" s="67" t="s">
        <v>279</v>
      </c>
      <c r="D745" s="38" t="s">
        <v>395</v>
      </c>
      <c r="E745" s="47" t="s">
        <v>916</v>
      </c>
      <c r="F745" s="39" t="s">
        <v>10</v>
      </c>
      <c r="G745" s="394"/>
      <c r="H745" s="394"/>
      <c r="I745" s="8"/>
      <c r="J745" s="8"/>
      <c r="K745" s="17">
        <v>-32.4</v>
      </c>
      <c r="L745" s="191" t="s">
        <v>1304</v>
      </c>
      <c r="M745" s="348" t="s">
        <v>1129</v>
      </c>
    </row>
    <row r="746" spans="1:13" ht="25.5">
      <c r="A746" s="75" t="e">
        <f>VLOOKUP(B746,#REF!,3,FALSE)</f>
        <v>#REF!</v>
      </c>
      <c r="B746" s="66">
        <v>116</v>
      </c>
      <c r="C746" s="67" t="s">
        <v>279</v>
      </c>
      <c r="D746" s="38" t="s">
        <v>395</v>
      </c>
      <c r="E746" s="47" t="s">
        <v>916</v>
      </c>
      <c r="F746" s="39" t="s">
        <v>10</v>
      </c>
      <c r="G746" s="394"/>
      <c r="H746" s="394"/>
      <c r="I746" s="8"/>
      <c r="J746" s="8"/>
      <c r="K746" s="17">
        <v>-24.5</v>
      </c>
      <c r="L746" s="10" t="s">
        <v>154</v>
      </c>
      <c r="M746" s="348" t="s">
        <v>1130</v>
      </c>
    </row>
    <row r="747" spans="1:13" ht="25.5">
      <c r="A747" s="75" t="e">
        <f>VLOOKUP(B747,#REF!,3,FALSE)</f>
        <v>#REF!</v>
      </c>
      <c r="B747" s="66">
        <v>116</v>
      </c>
      <c r="C747" s="67" t="s">
        <v>279</v>
      </c>
      <c r="D747" s="38" t="s">
        <v>395</v>
      </c>
      <c r="E747" s="47" t="s">
        <v>916</v>
      </c>
      <c r="F747" s="39" t="s">
        <v>10</v>
      </c>
      <c r="G747" s="394"/>
      <c r="H747" s="394"/>
      <c r="I747" s="8"/>
      <c r="J747" s="8"/>
      <c r="K747" s="17">
        <v>-2</v>
      </c>
      <c r="L747" s="191" t="s">
        <v>1304</v>
      </c>
      <c r="M747" s="348" t="s">
        <v>1004</v>
      </c>
    </row>
    <row r="748" spans="1:13">
      <c r="A748" s="75" t="e">
        <f>VLOOKUP(B748,#REF!,3,FALSE)</f>
        <v>#REF!</v>
      </c>
      <c r="B748" s="66">
        <v>116</v>
      </c>
      <c r="C748" s="67" t="s">
        <v>279</v>
      </c>
      <c r="D748" s="38" t="s">
        <v>395</v>
      </c>
      <c r="E748" s="47" t="s">
        <v>916</v>
      </c>
      <c r="F748" s="39" t="s">
        <v>10</v>
      </c>
      <c r="G748" s="394"/>
      <c r="H748" s="394"/>
      <c r="I748" s="8"/>
      <c r="J748" s="8"/>
      <c r="K748" s="17">
        <v>-19.399999999999999</v>
      </c>
      <c r="L748" s="191" t="s">
        <v>1309</v>
      </c>
      <c r="M748" s="348" t="s">
        <v>1005</v>
      </c>
    </row>
    <row r="749" spans="1:13" ht="25.5">
      <c r="A749" s="75" t="e">
        <f>VLOOKUP(B749,#REF!,3,FALSE)</f>
        <v>#REF!</v>
      </c>
      <c r="B749" s="66">
        <v>116</v>
      </c>
      <c r="C749" s="67" t="s">
        <v>279</v>
      </c>
      <c r="D749" s="38" t="s">
        <v>395</v>
      </c>
      <c r="E749" s="47" t="s">
        <v>916</v>
      </c>
      <c r="F749" s="39" t="s">
        <v>10</v>
      </c>
      <c r="G749" s="394"/>
      <c r="H749" s="394"/>
      <c r="I749" s="8"/>
      <c r="J749" s="8"/>
      <c r="K749" s="17">
        <v>-35.1</v>
      </c>
      <c r="L749" s="191" t="s">
        <v>8</v>
      </c>
      <c r="M749" s="348" t="s">
        <v>1131</v>
      </c>
    </row>
    <row r="750" spans="1:13" ht="25.5">
      <c r="A750" s="75" t="e">
        <f>VLOOKUP(B750,#REF!,3,FALSE)</f>
        <v>#REF!</v>
      </c>
      <c r="B750" s="66">
        <v>116</v>
      </c>
      <c r="C750" s="67" t="s">
        <v>279</v>
      </c>
      <c r="D750" s="38" t="s">
        <v>395</v>
      </c>
      <c r="E750" s="47" t="s">
        <v>916</v>
      </c>
      <c r="F750" s="39" t="s">
        <v>10</v>
      </c>
      <c r="G750" s="394"/>
      <c r="H750" s="394"/>
      <c r="I750" s="8"/>
      <c r="J750" s="8"/>
      <c r="K750" s="17">
        <v>-0.2</v>
      </c>
      <c r="L750" s="191" t="s">
        <v>1304</v>
      </c>
      <c r="M750" s="348" t="s">
        <v>1008</v>
      </c>
    </row>
    <row r="751" spans="1:13" ht="25.5">
      <c r="A751" s="75" t="e">
        <f>VLOOKUP(B751,#REF!,3,FALSE)</f>
        <v>#REF!</v>
      </c>
      <c r="B751" s="66">
        <v>116</v>
      </c>
      <c r="C751" s="67" t="s">
        <v>279</v>
      </c>
      <c r="D751" s="38" t="s">
        <v>395</v>
      </c>
      <c r="E751" s="47" t="s">
        <v>916</v>
      </c>
      <c r="F751" s="39" t="s">
        <v>10</v>
      </c>
      <c r="G751" s="394"/>
      <c r="H751" s="394"/>
      <c r="I751" s="8"/>
      <c r="J751" s="8"/>
      <c r="K751" s="17">
        <v>-0.2</v>
      </c>
      <c r="L751" s="191" t="s">
        <v>1304</v>
      </c>
      <c r="M751" s="348" t="s">
        <v>1008</v>
      </c>
    </row>
    <row r="752" spans="1:13">
      <c r="A752" s="75" t="e">
        <f>VLOOKUP(B752,#REF!,3,FALSE)</f>
        <v>#REF!</v>
      </c>
      <c r="B752" s="66">
        <v>116</v>
      </c>
      <c r="C752" s="67" t="s">
        <v>279</v>
      </c>
      <c r="D752" s="38" t="s">
        <v>395</v>
      </c>
      <c r="E752" s="47" t="s">
        <v>916</v>
      </c>
      <c r="F752" s="39" t="s">
        <v>10</v>
      </c>
      <c r="G752" s="394"/>
      <c r="H752" s="394"/>
      <c r="I752" s="8"/>
      <c r="J752" s="8"/>
      <c r="K752" s="17">
        <v>-0.4</v>
      </c>
      <c r="L752" s="191" t="s">
        <v>1306</v>
      </c>
      <c r="M752" s="348" t="s">
        <v>1009</v>
      </c>
    </row>
    <row r="753" spans="1:13" ht="25.5">
      <c r="A753" s="75" t="e">
        <f>VLOOKUP(B753,#REF!,3,FALSE)</f>
        <v>#REF!</v>
      </c>
      <c r="B753" s="66">
        <v>116</v>
      </c>
      <c r="C753" s="67" t="s">
        <v>279</v>
      </c>
      <c r="D753" s="38" t="s">
        <v>395</v>
      </c>
      <c r="E753" s="47" t="s">
        <v>916</v>
      </c>
      <c r="F753" s="39" t="s">
        <v>10</v>
      </c>
      <c r="G753" s="394"/>
      <c r="H753" s="394"/>
      <c r="I753" s="8"/>
      <c r="J753" s="8"/>
      <c r="K753" s="17">
        <v>-7.6</v>
      </c>
      <c r="L753" s="191" t="s">
        <v>1304</v>
      </c>
      <c r="M753" s="348" t="s">
        <v>1008</v>
      </c>
    </row>
    <row r="754" spans="1:13" ht="25.5">
      <c r="A754" s="75" t="e">
        <f>VLOOKUP(B754,#REF!,3,FALSE)</f>
        <v>#REF!</v>
      </c>
      <c r="B754" s="66">
        <v>116</v>
      </c>
      <c r="C754" s="67" t="s">
        <v>279</v>
      </c>
      <c r="D754" s="38" t="s">
        <v>395</v>
      </c>
      <c r="E754" s="47" t="s">
        <v>916</v>
      </c>
      <c r="F754" s="39" t="s">
        <v>10</v>
      </c>
      <c r="G754" s="394"/>
      <c r="H754" s="394"/>
      <c r="I754" s="8"/>
      <c r="J754" s="8"/>
      <c r="K754" s="17">
        <v>-6.7</v>
      </c>
      <c r="L754" s="10" t="s">
        <v>1313</v>
      </c>
      <c r="M754" s="348" t="s">
        <v>1132</v>
      </c>
    </row>
    <row r="755" spans="1:13" ht="25.5">
      <c r="A755" s="75" t="e">
        <f>VLOOKUP(B755,#REF!,3,FALSE)</f>
        <v>#REF!</v>
      </c>
      <c r="B755" s="66">
        <v>116</v>
      </c>
      <c r="C755" s="67" t="s">
        <v>279</v>
      </c>
      <c r="D755" s="38" t="s">
        <v>395</v>
      </c>
      <c r="E755" s="47" t="s">
        <v>916</v>
      </c>
      <c r="F755" s="39" t="s">
        <v>10</v>
      </c>
      <c r="G755" s="394"/>
      <c r="H755" s="394"/>
      <c r="I755" s="8"/>
      <c r="J755" s="8"/>
      <c r="K755" s="17">
        <v>-1.5</v>
      </c>
      <c r="L755" s="10" t="s">
        <v>1313</v>
      </c>
      <c r="M755" s="348" t="s">
        <v>1132</v>
      </c>
    </row>
    <row r="756" spans="1:13" ht="25.5">
      <c r="A756" s="75" t="e">
        <f>VLOOKUP(B756,#REF!,3,FALSE)</f>
        <v>#REF!</v>
      </c>
      <c r="B756" s="66">
        <v>116</v>
      </c>
      <c r="C756" s="67" t="s">
        <v>279</v>
      </c>
      <c r="D756" s="38" t="s">
        <v>395</v>
      </c>
      <c r="E756" s="47" t="s">
        <v>916</v>
      </c>
      <c r="F756" s="39" t="s">
        <v>10</v>
      </c>
      <c r="G756" s="394"/>
      <c r="H756" s="394"/>
      <c r="I756" s="8"/>
      <c r="J756" s="8"/>
      <c r="K756" s="17">
        <v>-109.22</v>
      </c>
      <c r="L756" s="10" t="s">
        <v>154</v>
      </c>
      <c r="M756" s="348" t="s">
        <v>1133</v>
      </c>
    </row>
    <row r="757" spans="1:13" ht="25.5">
      <c r="A757" s="75" t="e">
        <f>VLOOKUP(B757,#REF!,3,FALSE)</f>
        <v>#REF!</v>
      </c>
      <c r="B757" s="66">
        <v>116</v>
      </c>
      <c r="C757" s="67" t="s">
        <v>279</v>
      </c>
      <c r="D757" s="38" t="s">
        <v>395</v>
      </c>
      <c r="E757" s="47" t="s">
        <v>916</v>
      </c>
      <c r="F757" s="39" t="s">
        <v>10</v>
      </c>
      <c r="G757" s="394"/>
      <c r="H757" s="394"/>
      <c r="I757" s="8"/>
      <c r="J757" s="8"/>
      <c r="K757" s="17">
        <v>-37.32</v>
      </c>
      <c r="L757" s="191" t="s">
        <v>1304</v>
      </c>
      <c r="M757" s="348" t="s">
        <v>1017</v>
      </c>
    </row>
    <row r="758" spans="1:13">
      <c r="A758" s="75" t="e">
        <f>VLOOKUP(B758,#REF!,3,FALSE)</f>
        <v>#REF!</v>
      </c>
      <c r="B758" s="66">
        <v>116</v>
      </c>
      <c r="C758" s="67" t="s">
        <v>279</v>
      </c>
      <c r="D758" s="38" t="s">
        <v>395</v>
      </c>
      <c r="E758" s="47" t="s">
        <v>916</v>
      </c>
      <c r="F758" s="39" t="s">
        <v>10</v>
      </c>
      <c r="G758" s="394"/>
      <c r="H758" s="394"/>
      <c r="I758" s="8"/>
      <c r="J758" s="8"/>
      <c r="K758" s="17">
        <v>-76.53</v>
      </c>
      <c r="L758" s="217" t="s">
        <v>1312</v>
      </c>
      <c r="M758" s="348" t="s">
        <v>1134</v>
      </c>
    </row>
    <row r="759" spans="1:13" ht="25.5">
      <c r="A759" s="75" t="e">
        <f>VLOOKUP(B759,#REF!,3,FALSE)</f>
        <v>#REF!</v>
      </c>
      <c r="B759" s="66">
        <v>116</v>
      </c>
      <c r="C759" s="67" t="s">
        <v>279</v>
      </c>
      <c r="D759" s="38" t="s">
        <v>395</v>
      </c>
      <c r="E759" s="47" t="s">
        <v>916</v>
      </c>
      <c r="F759" s="39" t="s">
        <v>10</v>
      </c>
      <c r="G759" s="394"/>
      <c r="H759" s="394"/>
      <c r="I759" s="8"/>
      <c r="J759" s="8"/>
      <c r="K759" s="17">
        <v>-95.7</v>
      </c>
      <c r="L759" s="191" t="s">
        <v>1304</v>
      </c>
      <c r="M759" s="348" t="s">
        <v>1135</v>
      </c>
    </row>
    <row r="760" spans="1:13" ht="25.5">
      <c r="A760" s="75" t="e">
        <f>VLOOKUP(B760,#REF!,3,FALSE)</f>
        <v>#REF!</v>
      </c>
      <c r="B760" s="66">
        <v>116</v>
      </c>
      <c r="C760" s="67" t="s">
        <v>279</v>
      </c>
      <c r="D760" s="38" t="s">
        <v>395</v>
      </c>
      <c r="E760" s="47" t="s">
        <v>916</v>
      </c>
      <c r="F760" s="39" t="s">
        <v>10</v>
      </c>
      <c r="G760" s="394"/>
      <c r="H760" s="394"/>
      <c r="I760" s="8"/>
      <c r="J760" s="8"/>
      <c r="K760" s="17">
        <v>-115.71</v>
      </c>
      <c r="L760" s="191" t="s">
        <v>1304</v>
      </c>
      <c r="M760" s="348" t="s">
        <v>1136</v>
      </c>
    </row>
    <row r="761" spans="1:13" ht="25.5">
      <c r="A761" s="75" t="e">
        <f>VLOOKUP(B761,#REF!,3,FALSE)</f>
        <v>#REF!</v>
      </c>
      <c r="B761" s="66">
        <v>116</v>
      </c>
      <c r="C761" s="67" t="s">
        <v>279</v>
      </c>
      <c r="D761" s="38" t="s">
        <v>395</v>
      </c>
      <c r="E761" s="47" t="s">
        <v>916</v>
      </c>
      <c r="F761" s="39" t="s">
        <v>10</v>
      </c>
      <c r="G761" s="394"/>
      <c r="H761" s="394"/>
      <c r="I761" s="8"/>
      <c r="J761" s="8"/>
      <c r="K761" s="17">
        <v>-19.239999999999998</v>
      </c>
      <c r="L761" s="10" t="s">
        <v>1307</v>
      </c>
      <c r="M761" s="348" t="s">
        <v>1137</v>
      </c>
    </row>
    <row r="762" spans="1:13" ht="25.5">
      <c r="A762" s="75" t="e">
        <f>VLOOKUP(B762,#REF!,3,FALSE)</f>
        <v>#REF!</v>
      </c>
      <c r="B762" s="66">
        <v>116</v>
      </c>
      <c r="C762" s="67" t="s">
        <v>279</v>
      </c>
      <c r="D762" s="38" t="s">
        <v>395</v>
      </c>
      <c r="E762" s="47" t="s">
        <v>916</v>
      </c>
      <c r="F762" s="39" t="s">
        <v>10</v>
      </c>
      <c r="G762" s="394"/>
      <c r="H762" s="394"/>
      <c r="I762" s="8"/>
      <c r="J762" s="8"/>
      <c r="K762" s="17">
        <v>-18.7</v>
      </c>
      <c r="L762" s="191" t="s">
        <v>1306</v>
      </c>
      <c r="M762" s="348" t="s">
        <v>1138</v>
      </c>
    </row>
    <row r="763" spans="1:13" ht="25.5">
      <c r="A763" s="75" t="e">
        <f>VLOOKUP(B763,#REF!,3,FALSE)</f>
        <v>#REF!</v>
      </c>
      <c r="B763" s="66">
        <v>116</v>
      </c>
      <c r="C763" s="67" t="s">
        <v>279</v>
      </c>
      <c r="D763" s="38" t="s">
        <v>395</v>
      </c>
      <c r="E763" s="47" t="s">
        <v>916</v>
      </c>
      <c r="F763" s="39" t="s">
        <v>10</v>
      </c>
      <c r="G763" s="394"/>
      <c r="H763" s="394"/>
      <c r="I763" s="8"/>
      <c r="J763" s="8"/>
      <c r="K763" s="17">
        <v>-7.2</v>
      </c>
      <c r="L763" s="191" t="s">
        <v>121</v>
      </c>
      <c r="M763" s="348" t="s">
        <v>1027</v>
      </c>
    </row>
    <row r="764" spans="1:13" ht="25.5">
      <c r="A764" s="75" t="e">
        <f>VLOOKUP(B764,#REF!,3,FALSE)</f>
        <v>#REF!</v>
      </c>
      <c r="B764" s="66">
        <v>116</v>
      </c>
      <c r="C764" s="67" t="s">
        <v>279</v>
      </c>
      <c r="D764" s="38" t="s">
        <v>395</v>
      </c>
      <c r="E764" s="47" t="s">
        <v>916</v>
      </c>
      <c r="F764" s="39" t="s">
        <v>10</v>
      </c>
      <c r="G764" s="394"/>
      <c r="H764" s="394"/>
      <c r="I764" s="8"/>
      <c r="J764" s="8"/>
      <c r="K764" s="17">
        <v>-6.4</v>
      </c>
      <c r="L764" s="191" t="s">
        <v>1304</v>
      </c>
      <c r="M764" s="348" t="s">
        <v>1139</v>
      </c>
    </row>
    <row r="765" spans="1:13" ht="25.5">
      <c r="A765" s="75" t="e">
        <f>VLOOKUP(B765,#REF!,3,FALSE)</f>
        <v>#REF!</v>
      </c>
      <c r="B765" s="66">
        <v>116</v>
      </c>
      <c r="C765" s="67" t="s">
        <v>279</v>
      </c>
      <c r="D765" s="38" t="s">
        <v>395</v>
      </c>
      <c r="E765" s="47" t="s">
        <v>916</v>
      </c>
      <c r="F765" s="39" t="s">
        <v>10</v>
      </c>
      <c r="G765" s="394"/>
      <c r="H765" s="394"/>
      <c r="I765" s="8"/>
      <c r="J765" s="8"/>
      <c r="K765" s="17">
        <v>-45.9</v>
      </c>
      <c r="L765" s="191" t="s">
        <v>1306</v>
      </c>
      <c r="M765" s="348" t="s">
        <v>1140</v>
      </c>
    </row>
    <row r="766" spans="1:13" ht="25.5">
      <c r="A766" s="75" t="e">
        <f>VLOOKUP(B766,#REF!,3,FALSE)</f>
        <v>#REF!</v>
      </c>
      <c r="B766" s="66">
        <v>116</v>
      </c>
      <c r="C766" s="67" t="s">
        <v>279</v>
      </c>
      <c r="D766" s="38" t="s">
        <v>395</v>
      </c>
      <c r="E766" s="47" t="s">
        <v>916</v>
      </c>
      <c r="F766" s="39" t="s">
        <v>10</v>
      </c>
      <c r="G766" s="394"/>
      <c r="H766" s="394"/>
      <c r="I766" s="8"/>
      <c r="J766" s="8"/>
      <c r="K766" s="17">
        <v>-209.2</v>
      </c>
      <c r="L766" s="10" t="s">
        <v>1307</v>
      </c>
      <c r="M766" s="348" t="s">
        <v>1141</v>
      </c>
    </row>
    <row r="767" spans="1:13" ht="38.25">
      <c r="A767" s="75" t="e">
        <f>VLOOKUP(B767,#REF!,3,FALSE)</f>
        <v>#REF!</v>
      </c>
      <c r="B767" s="66">
        <v>116</v>
      </c>
      <c r="C767" s="67" t="s">
        <v>279</v>
      </c>
      <c r="D767" s="38" t="s">
        <v>395</v>
      </c>
      <c r="E767" s="47" t="s">
        <v>916</v>
      </c>
      <c r="F767" s="39" t="s">
        <v>10</v>
      </c>
      <c r="G767" s="394"/>
      <c r="H767" s="394"/>
      <c r="I767" s="8"/>
      <c r="J767" s="8"/>
      <c r="K767" s="17">
        <v>-2123.8000000000002</v>
      </c>
      <c r="L767" s="461" t="s">
        <v>1313</v>
      </c>
      <c r="M767" s="348" t="s">
        <v>1142</v>
      </c>
    </row>
    <row r="768" spans="1:13" ht="25.5">
      <c r="A768" s="75" t="e">
        <f>VLOOKUP(B768,#REF!,3,FALSE)</f>
        <v>#REF!</v>
      </c>
      <c r="B768" s="66">
        <v>116</v>
      </c>
      <c r="C768" s="67" t="s">
        <v>279</v>
      </c>
      <c r="D768" s="38" t="s">
        <v>395</v>
      </c>
      <c r="E768" s="47" t="s">
        <v>916</v>
      </c>
      <c r="F768" s="39" t="s">
        <v>10</v>
      </c>
      <c r="G768" s="394"/>
      <c r="H768" s="394"/>
      <c r="I768" s="8"/>
      <c r="J768" s="8"/>
      <c r="K768" s="17">
        <v>-5.3409000000000004</v>
      </c>
      <c r="L768" s="10" t="s">
        <v>291</v>
      </c>
      <c r="M768" s="348" t="s">
        <v>1143</v>
      </c>
    </row>
    <row r="769" spans="1:13" ht="63.75">
      <c r="A769" s="75" t="e">
        <f>VLOOKUP(B769,#REF!,3,FALSE)</f>
        <v>#REF!</v>
      </c>
      <c r="B769" s="66">
        <v>116</v>
      </c>
      <c r="C769" s="67" t="s">
        <v>279</v>
      </c>
      <c r="D769" s="38" t="s">
        <v>395</v>
      </c>
      <c r="E769" s="47" t="s">
        <v>916</v>
      </c>
      <c r="F769" s="39" t="s">
        <v>10</v>
      </c>
      <c r="G769" s="394"/>
      <c r="H769" s="394"/>
      <c r="I769" s="8"/>
      <c r="J769" s="8"/>
      <c r="K769" s="17">
        <v>-4.5999999999999996</v>
      </c>
      <c r="L769" s="191" t="s">
        <v>8</v>
      </c>
      <c r="M769" s="348" t="s">
        <v>1144</v>
      </c>
    </row>
    <row r="770" spans="1:13">
      <c r="A770" s="75" t="e">
        <f>VLOOKUP(B770,#REF!,3,FALSE)</f>
        <v>#REF!</v>
      </c>
      <c r="B770" s="66">
        <v>116</v>
      </c>
      <c r="C770" s="67" t="s">
        <v>279</v>
      </c>
      <c r="D770" s="38" t="s">
        <v>395</v>
      </c>
      <c r="E770" s="47" t="s">
        <v>916</v>
      </c>
      <c r="F770" s="39" t="s">
        <v>10</v>
      </c>
      <c r="G770" s="394"/>
      <c r="H770" s="394"/>
      <c r="I770" s="8"/>
      <c r="J770" s="8"/>
      <c r="K770" s="17">
        <v>-26.1</v>
      </c>
      <c r="L770" s="191" t="s">
        <v>1304</v>
      </c>
      <c r="M770" s="348" t="s">
        <v>1145</v>
      </c>
    </row>
    <row r="771" spans="1:13" ht="25.5">
      <c r="A771" s="75" t="e">
        <f>VLOOKUP(B771,#REF!,3,FALSE)</f>
        <v>#REF!</v>
      </c>
      <c r="B771" s="66">
        <v>116</v>
      </c>
      <c r="C771" s="67" t="s">
        <v>279</v>
      </c>
      <c r="D771" s="38" t="s">
        <v>395</v>
      </c>
      <c r="E771" s="47" t="s">
        <v>916</v>
      </c>
      <c r="F771" s="39" t="s">
        <v>10</v>
      </c>
      <c r="G771" s="394"/>
      <c r="H771" s="394"/>
      <c r="I771" s="8"/>
      <c r="J771" s="8"/>
      <c r="K771" s="17">
        <v>-20.100000000000001</v>
      </c>
      <c r="L771" s="191" t="s">
        <v>1304</v>
      </c>
      <c r="M771" s="348" t="s">
        <v>1146</v>
      </c>
    </row>
    <row r="772" spans="1:13">
      <c r="A772" s="75" t="e">
        <f>VLOOKUP(B772,#REF!,3,FALSE)</f>
        <v>#REF!</v>
      </c>
      <c r="B772" s="66">
        <v>116</v>
      </c>
      <c r="C772" s="67" t="s">
        <v>279</v>
      </c>
      <c r="D772" s="38" t="s">
        <v>395</v>
      </c>
      <c r="E772" s="47" t="s">
        <v>916</v>
      </c>
      <c r="F772" s="39" t="s">
        <v>10</v>
      </c>
      <c r="G772" s="394"/>
      <c r="H772" s="394"/>
      <c r="I772" s="8"/>
      <c r="J772" s="8"/>
      <c r="K772" s="17">
        <v>-80.400000000000006</v>
      </c>
      <c r="L772" s="217" t="s">
        <v>1312</v>
      </c>
      <c r="M772" s="348" t="s">
        <v>1147</v>
      </c>
    </row>
    <row r="773" spans="1:13" ht="25.5">
      <c r="A773" s="75" t="e">
        <f>VLOOKUP(B773,#REF!,3,FALSE)</f>
        <v>#REF!</v>
      </c>
      <c r="B773" s="66">
        <v>116</v>
      </c>
      <c r="C773" s="67" t="s">
        <v>279</v>
      </c>
      <c r="D773" s="38" t="s">
        <v>395</v>
      </c>
      <c r="E773" s="47" t="s">
        <v>916</v>
      </c>
      <c r="F773" s="39" t="s">
        <v>10</v>
      </c>
      <c r="G773" s="394"/>
      <c r="H773" s="394"/>
      <c r="I773" s="8"/>
      <c r="J773" s="8"/>
      <c r="K773" s="17">
        <v>-50.5</v>
      </c>
      <c r="L773" s="191" t="s">
        <v>1304</v>
      </c>
      <c r="M773" s="348" t="s">
        <v>1148</v>
      </c>
    </row>
    <row r="774" spans="1:13" ht="25.5">
      <c r="A774" s="75" t="e">
        <f>VLOOKUP(B774,#REF!,3,FALSE)</f>
        <v>#REF!</v>
      </c>
      <c r="B774" s="66">
        <v>116</v>
      </c>
      <c r="C774" s="67" t="s">
        <v>279</v>
      </c>
      <c r="D774" s="38" t="s">
        <v>395</v>
      </c>
      <c r="E774" s="47" t="s">
        <v>916</v>
      </c>
      <c r="F774" s="39" t="s">
        <v>10</v>
      </c>
      <c r="G774" s="394"/>
      <c r="H774" s="394"/>
      <c r="I774" s="8"/>
      <c r="J774" s="8"/>
      <c r="K774" s="17">
        <v>-1059.5999999999999</v>
      </c>
      <c r="L774" s="461" t="s">
        <v>1306</v>
      </c>
      <c r="M774" s="348" t="s">
        <v>1149</v>
      </c>
    </row>
    <row r="775" spans="1:13" ht="25.5">
      <c r="A775" s="75" t="e">
        <f>VLOOKUP(B775,#REF!,3,FALSE)</f>
        <v>#REF!</v>
      </c>
      <c r="B775" s="66">
        <v>116</v>
      </c>
      <c r="C775" s="67" t="s">
        <v>279</v>
      </c>
      <c r="D775" s="38" t="s">
        <v>395</v>
      </c>
      <c r="E775" s="47" t="s">
        <v>916</v>
      </c>
      <c r="F775" s="39" t="s">
        <v>10</v>
      </c>
      <c r="G775" s="394"/>
      <c r="H775" s="394"/>
      <c r="I775" s="8"/>
      <c r="J775" s="8"/>
      <c r="K775" s="17">
        <v>-713.9</v>
      </c>
      <c r="L775" s="191" t="s">
        <v>1304</v>
      </c>
      <c r="M775" s="348" t="s">
        <v>1150</v>
      </c>
    </row>
    <row r="776" spans="1:13">
      <c r="A776" s="75" t="e">
        <f>VLOOKUP(B776,#REF!,3,FALSE)</f>
        <v>#REF!</v>
      </c>
      <c r="B776" s="66">
        <v>116</v>
      </c>
      <c r="C776" s="67" t="s">
        <v>279</v>
      </c>
      <c r="D776" s="38" t="s">
        <v>395</v>
      </c>
      <c r="E776" s="47" t="s">
        <v>916</v>
      </c>
      <c r="F776" s="39" t="s">
        <v>10</v>
      </c>
      <c r="G776" s="394"/>
      <c r="H776" s="394"/>
      <c r="I776" s="8"/>
      <c r="J776" s="8"/>
      <c r="K776" s="17">
        <v>-71.099999999999994</v>
      </c>
      <c r="L776" s="217" t="s">
        <v>26</v>
      </c>
      <c r="M776" s="348" t="s">
        <v>1151</v>
      </c>
    </row>
    <row r="777" spans="1:13" ht="25.5">
      <c r="A777" s="75" t="e">
        <f>VLOOKUP(B777,#REF!,3,FALSE)</f>
        <v>#REF!</v>
      </c>
      <c r="B777" s="66">
        <v>116</v>
      </c>
      <c r="C777" s="67" t="s">
        <v>279</v>
      </c>
      <c r="D777" s="38" t="s">
        <v>395</v>
      </c>
      <c r="E777" s="47" t="s">
        <v>916</v>
      </c>
      <c r="F777" s="39" t="s">
        <v>10</v>
      </c>
      <c r="G777" s="394"/>
      <c r="H777" s="394"/>
      <c r="I777" s="8"/>
      <c r="J777" s="8"/>
      <c r="K777" s="17">
        <v>-10.199999999999999</v>
      </c>
      <c r="L777" s="10" t="s">
        <v>154</v>
      </c>
      <c r="M777" s="348" t="s">
        <v>1044</v>
      </c>
    </row>
    <row r="778" spans="1:13" ht="25.5">
      <c r="A778" s="75" t="e">
        <f>VLOOKUP(B778,#REF!,3,FALSE)</f>
        <v>#REF!</v>
      </c>
      <c r="B778" s="66">
        <v>116</v>
      </c>
      <c r="C778" s="67" t="s">
        <v>279</v>
      </c>
      <c r="D778" s="38" t="s">
        <v>395</v>
      </c>
      <c r="E778" s="47" t="s">
        <v>916</v>
      </c>
      <c r="F778" s="39" t="s">
        <v>10</v>
      </c>
      <c r="G778" s="394"/>
      <c r="H778" s="394"/>
      <c r="I778" s="8"/>
      <c r="J778" s="8"/>
      <c r="K778" s="17">
        <v>-11</v>
      </c>
      <c r="L778" s="191" t="s">
        <v>8</v>
      </c>
      <c r="M778" s="348" t="s">
        <v>1152</v>
      </c>
    </row>
    <row r="779" spans="1:13">
      <c r="A779" s="75" t="e">
        <f>VLOOKUP(B779,#REF!,3,FALSE)</f>
        <v>#REF!</v>
      </c>
      <c r="B779" s="66">
        <v>116</v>
      </c>
      <c r="C779" s="67" t="s">
        <v>279</v>
      </c>
      <c r="D779" s="38" t="s">
        <v>395</v>
      </c>
      <c r="E779" s="47" t="s">
        <v>916</v>
      </c>
      <c r="F779" s="39" t="s">
        <v>10</v>
      </c>
      <c r="G779" s="394"/>
      <c r="H779" s="394"/>
      <c r="I779" s="8"/>
      <c r="J779" s="8"/>
      <c r="K779" s="17">
        <v>-77.599999999999994</v>
      </c>
      <c r="L779" s="191" t="s">
        <v>8</v>
      </c>
      <c r="M779" s="348" t="s">
        <v>1045</v>
      </c>
    </row>
    <row r="780" spans="1:13">
      <c r="A780" s="75" t="e">
        <f>VLOOKUP(B780,#REF!,3,FALSE)</f>
        <v>#REF!</v>
      </c>
      <c r="B780" s="66">
        <v>116</v>
      </c>
      <c r="C780" s="67" t="s">
        <v>279</v>
      </c>
      <c r="D780" s="38" t="s">
        <v>395</v>
      </c>
      <c r="E780" s="47" t="s">
        <v>916</v>
      </c>
      <c r="F780" s="39" t="s">
        <v>10</v>
      </c>
      <c r="G780" s="394"/>
      <c r="H780" s="394"/>
      <c r="I780" s="8"/>
      <c r="J780" s="8"/>
      <c r="K780" s="17">
        <v>-1</v>
      </c>
      <c r="L780" s="191" t="s">
        <v>8</v>
      </c>
      <c r="M780" s="348" t="s">
        <v>1153</v>
      </c>
    </row>
    <row r="781" spans="1:13">
      <c r="A781" s="75" t="e">
        <f>VLOOKUP(B781,#REF!,3,FALSE)</f>
        <v>#REF!</v>
      </c>
      <c r="B781" s="66">
        <v>116</v>
      </c>
      <c r="C781" s="67" t="s">
        <v>279</v>
      </c>
      <c r="D781" s="38" t="s">
        <v>395</v>
      </c>
      <c r="E781" s="47" t="s">
        <v>916</v>
      </c>
      <c r="F781" s="39" t="s">
        <v>10</v>
      </c>
      <c r="G781" s="394"/>
      <c r="H781" s="394"/>
      <c r="I781" s="8"/>
      <c r="J781" s="8"/>
      <c r="K781" s="17">
        <v>-12.6</v>
      </c>
      <c r="L781" s="191" t="s">
        <v>8</v>
      </c>
      <c r="M781" s="348" t="s">
        <v>1154</v>
      </c>
    </row>
    <row r="782" spans="1:13" ht="25.5">
      <c r="A782" s="75" t="e">
        <f>VLOOKUP(B782,#REF!,3,FALSE)</f>
        <v>#REF!</v>
      </c>
      <c r="B782" s="66">
        <v>116</v>
      </c>
      <c r="C782" s="67" t="s">
        <v>279</v>
      </c>
      <c r="D782" s="38" t="s">
        <v>395</v>
      </c>
      <c r="E782" s="47" t="s">
        <v>916</v>
      </c>
      <c r="F782" s="39" t="s">
        <v>10</v>
      </c>
      <c r="G782" s="394"/>
      <c r="H782" s="394"/>
      <c r="I782" s="8"/>
      <c r="J782" s="8"/>
      <c r="K782" s="17">
        <v>-41</v>
      </c>
      <c r="L782" s="10" t="s">
        <v>1311</v>
      </c>
      <c r="M782" s="348" t="s">
        <v>1155</v>
      </c>
    </row>
    <row r="783" spans="1:13">
      <c r="A783" s="75" t="e">
        <f>VLOOKUP(B783,#REF!,3,FALSE)</f>
        <v>#REF!</v>
      </c>
      <c r="B783" s="66">
        <v>116</v>
      </c>
      <c r="C783" s="67" t="s">
        <v>279</v>
      </c>
      <c r="D783" s="38" t="s">
        <v>395</v>
      </c>
      <c r="E783" s="47" t="s">
        <v>916</v>
      </c>
      <c r="F783" s="39" t="s">
        <v>10</v>
      </c>
      <c r="G783" s="394"/>
      <c r="H783" s="394"/>
      <c r="I783" s="8"/>
      <c r="J783" s="8"/>
      <c r="K783" s="17">
        <v>-50.1</v>
      </c>
      <c r="L783" s="191" t="s">
        <v>1306</v>
      </c>
      <c r="M783" s="348" t="s">
        <v>1156</v>
      </c>
    </row>
    <row r="784" spans="1:13" ht="25.5">
      <c r="A784" s="75" t="e">
        <f>VLOOKUP(B784,#REF!,3,FALSE)</f>
        <v>#REF!</v>
      </c>
      <c r="B784" s="66">
        <v>116</v>
      </c>
      <c r="C784" s="67" t="s">
        <v>279</v>
      </c>
      <c r="D784" s="38" t="s">
        <v>395</v>
      </c>
      <c r="E784" s="47" t="s">
        <v>916</v>
      </c>
      <c r="F784" s="39" t="s">
        <v>10</v>
      </c>
      <c r="G784" s="394"/>
      <c r="H784" s="394"/>
      <c r="I784" s="8"/>
      <c r="J784" s="8"/>
      <c r="K784" s="17">
        <v>-36.840000000000003</v>
      </c>
      <c r="L784" s="10" t="s">
        <v>291</v>
      </c>
      <c r="M784" s="348" t="s">
        <v>1157</v>
      </c>
    </row>
    <row r="785" spans="1:13">
      <c r="A785" s="75" t="e">
        <f>VLOOKUP(B785,#REF!,3,FALSE)</f>
        <v>#REF!</v>
      </c>
      <c r="B785" s="66">
        <v>116</v>
      </c>
      <c r="C785" s="67" t="s">
        <v>279</v>
      </c>
      <c r="D785" s="38" t="s">
        <v>395</v>
      </c>
      <c r="E785" s="47" t="s">
        <v>916</v>
      </c>
      <c r="F785" s="39" t="s">
        <v>378</v>
      </c>
      <c r="G785" s="394">
        <v>879.5</v>
      </c>
      <c r="H785" s="394">
        <v>879.5</v>
      </c>
      <c r="I785" s="8">
        <f t="shared" si="33"/>
        <v>100</v>
      </c>
      <c r="J785" s="8">
        <f t="shared" si="32"/>
        <v>0</v>
      </c>
      <c r="K785" s="17"/>
      <c r="L785" s="191"/>
      <c r="M785" s="348"/>
    </row>
    <row r="786" spans="1:13">
      <c r="A786" s="75" t="e">
        <f>VLOOKUP(B786,#REF!,3,FALSE)</f>
        <v>#REF!</v>
      </c>
      <c r="B786" s="66">
        <v>116</v>
      </c>
      <c r="C786" s="67" t="s">
        <v>279</v>
      </c>
      <c r="D786" s="38" t="s">
        <v>395</v>
      </c>
      <c r="E786" s="47" t="s">
        <v>916</v>
      </c>
      <c r="F786" s="39" t="s">
        <v>18</v>
      </c>
      <c r="G786" s="394">
        <v>18.899999999999999</v>
      </c>
      <c r="H786" s="394">
        <v>18.899999999999999</v>
      </c>
      <c r="I786" s="8">
        <f t="shared" si="33"/>
        <v>100</v>
      </c>
      <c r="J786" s="8">
        <f t="shared" si="32"/>
        <v>0</v>
      </c>
      <c r="K786" s="17"/>
      <c r="L786" s="191"/>
      <c r="M786" s="348"/>
    </row>
    <row r="787" spans="1:13" ht="25.5">
      <c r="A787" s="75" t="e">
        <f>VLOOKUP(B787,#REF!,3,FALSE)</f>
        <v>#REF!</v>
      </c>
      <c r="B787" s="126">
        <v>116</v>
      </c>
      <c r="C787" s="127" t="s">
        <v>279</v>
      </c>
      <c r="D787" s="48" t="s">
        <v>395</v>
      </c>
      <c r="E787" s="91" t="s">
        <v>916</v>
      </c>
      <c r="F787" s="49" t="s">
        <v>11</v>
      </c>
      <c r="G787" s="26">
        <f>SUM(G539:G786)</f>
        <v>152873.90000000002</v>
      </c>
      <c r="H787" s="26">
        <f>SUM(H539:H786)</f>
        <v>65094</v>
      </c>
      <c r="I787" s="26">
        <f t="shared" si="33"/>
        <v>42.580191909802778</v>
      </c>
      <c r="J787" s="26">
        <f t="shared" si="32"/>
        <v>-87779.900000000023</v>
      </c>
      <c r="K787" s="26">
        <f>SUM(K539:K786)</f>
        <v>-87779.89505000005</v>
      </c>
      <c r="L787" s="189"/>
      <c r="M787" s="189"/>
    </row>
    <row r="788" spans="1:13" ht="25.5">
      <c r="A788" s="75" t="e">
        <f>VLOOKUP(B788,#REF!,3,FALSE)</f>
        <v>#REF!</v>
      </c>
      <c r="B788" s="66">
        <v>116</v>
      </c>
      <c r="C788" s="67" t="s">
        <v>279</v>
      </c>
      <c r="D788" s="38" t="s">
        <v>419</v>
      </c>
      <c r="E788" s="68" t="s">
        <v>917</v>
      </c>
      <c r="F788" s="39" t="s">
        <v>7</v>
      </c>
      <c r="G788" s="17">
        <v>21640.400000000001</v>
      </c>
      <c r="H788" s="17">
        <v>19094.099999999999</v>
      </c>
      <c r="I788" s="8">
        <f t="shared" si="33"/>
        <v>88.233581634350557</v>
      </c>
      <c r="J788" s="8">
        <f t="shared" si="32"/>
        <v>-2546.3000000000029</v>
      </c>
      <c r="K788" s="8">
        <v>-99.1</v>
      </c>
      <c r="L788" s="217" t="s">
        <v>26</v>
      </c>
      <c r="M788" s="348" t="s">
        <v>1158</v>
      </c>
    </row>
    <row r="789" spans="1:13" ht="25.5">
      <c r="A789" s="75" t="e">
        <f>VLOOKUP(B789,#REF!,3,FALSE)</f>
        <v>#REF!</v>
      </c>
      <c r="B789" s="66">
        <v>116</v>
      </c>
      <c r="C789" s="67" t="s">
        <v>279</v>
      </c>
      <c r="D789" s="38" t="s">
        <v>419</v>
      </c>
      <c r="E789" s="68" t="s">
        <v>917</v>
      </c>
      <c r="F789" s="39" t="s">
        <v>7</v>
      </c>
      <c r="G789" s="27"/>
      <c r="H789" s="27"/>
      <c r="I789" s="27" t="str">
        <f t="shared" si="33"/>
        <v/>
      </c>
      <c r="J789" s="8">
        <f t="shared" si="32"/>
        <v>0</v>
      </c>
      <c r="K789" s="20">
        <v>-6.2</v>
      </c>
      <c r="L789" s="59" t="s">
        <v>1306</v>
      </c>
      <c r="M789" s="348" t="s">
        <v>1159</v>
      </c>
    </row>
    <row r="790" spans="1:13" ht="25.5">
      <c r="A790" s="75" t="e">
        <f>VLOOKUP(B790,#REF!,3,FALSE)</f>
        <v>#REF!</v>
      </c>
      <c r="B790" s="66">
        <v>116</v>
      </c>
      <c r="C790" s="67" t="s">
        <v>279</v>
      </c>
      <c r="D790" s="38" t="s">
        <v>419</v>
      </c>
      <c r="E790" s="68" t="s">
        <v>917</v>
      </c>
      <c r="F790" s="39" t="s">
        <v>7</v>
      </c>
      <c r="G790" s="27"/>
      <c r="H790" s="27"/>
      <c r="I790" s="27" t="str">
        <f t="shared" si="33"/>
        <v/>
      </c>
      <c r="J790" s="8">
        <f t="shared" si="32"/>
        <v>0</v>
      </c>
      <c r="K790" s="20">
        <v>-2.2999999999999998</v>
      </c>
      <c r="L790" s="59" t="s">
        <v>1306</v>
      </c>
      <c r="M790" s="348" t="s">
        <v>1160</v>
      </c>
    </row>
    <row r="791" spans="1:13" ht="25.5">
      <c r="A791" s="75" t="e">
        <f>VLOOKUP(B791,#REF!,3,FALSE)</f>
        <v>#REF!</v>
      </c>
      <c r="B791" s="66">
        <v>116</v>
      </c>
      <c r="C791" s="67" t="s">
        <v>279</v>
      </c>
      <c r="D791" s="38" t="s">
        <v>419</v>
      </c>
      <c r="E791" s="68" t="s">
        <v>917</v>
      </c>
      <c r="F791" s="39" t="s">
        <v>7</v>
      </c>
      <c r="G791" s="18"/>
      <c r="H791" s="18"/>
      <c r="I791" s="8" t="str">
        <f t="shared" si="33"/>
        <v/>
      </c>
      <c r="J791" s="8">
        <f t="shared" si="32"/>
        <v>0</v>
      </c>
      <c r="K791" s="17">
        <v>-145.9</v>
      </c>
      <c r="L791" s="10" t="s">
        <v>1313</v>
      </c>
      <c r="M791" s="348" t="s">
        <v>1161</v>
      </c>
    </row>
    <row r="792" spans="1:13" ht="25.5">
      <c r="A792" s="75" t="e">
        <f>VLOOKUP(B792,#REF!,3,FALSE)</f>
        <v>#REF!</v>
      </c>
      <c r="B792" s="66">
        <v>116</v>
      </c>
      <c r="C792" s="67" t="s">
        <v>279</v>
      </c>
      <c r="D792" s="38" t="s">
        <v>419</v>
      </c>
      <c r="E792" s="68" t="s">
        <v>917</v>
      </c>
      <c r="F792" s="39" t="s">
        <v>7</v>
      </c>
      <c r="G792" s="18"/>
      <c r="H792" s="18"/>
      <c r="I792" s="8" t="str">
        <f t="shared" si="33"/>
        <v/>
      </c>
      <c r="J792" s="8">
        <f t="shared" si="32"/>
        <v>0</v>
      </c>
      <c r="K792" s="17">
        <v>-291.3</v>
      </c>
      <c r="L792" s="74" t="s">
        <v>1309</v>
      </c>
      <c r="M792" s="348" t="s">
        <v>1162</v>
      </c>
    </row>
    <row r="793" spans="1:13" ht="25.5">
      <c r="A793" s="75" t="e">
        <f>VLOOKUP(B793,#REF!,3,FALSE)</f>
        <v>#REF!</v>
      </c>
      <c r="B793" s="66">
        <v>116</v>
      </c>
      <c r="C793" s="67" t="s">
        <v>279</v>
      </c>
      <c r="D793" s="38" t="s">
        <v>419</v>
      </c>
      <c r="E793" s="68" t="s">
        <v>917</v>
      </c>
      <c r="F793" s="39" t="s">
        <v>7</v>
      </c>
      <c r="G793" s="18"/>
      <c r="H793" s="18"/>
      <c r="I793" s="8" t="str">
        <f t="shared" si="33"/>
        <v/>
      </c>
      <c r="J793" s="8">
        <f t="shared" si="32"/>
        <v>0</v>
      </c>
      <c r="K793" s="17">
        <v>-0.3</v>
      </c>
      <c r="L793" s="183" t="s">
        <v>8</v>
      </c>
      <c r="M793" s="348" t="s">
        <v>1163</v>
      </c>
    </row>
    <row r="794" spans="1:13" ht="51">
      <c r="A794" s="75" t="e">
        <f>VLOOKUP(B794,#REF!,3,FALSE)</f>
        <v>#REF!</v>
      </c>
      <c r="B794" s="66">
        <v>116</v>
      </c>
      <c r="C794" s="67" t="s">
        <v>279</v>
      </c>
      <c r="D794" s="38" t="s">
        <v>419</v>
      </c>
      <c r="E794" s="68" t="s">
        <v>917</v>
      </c>
      <c r="F794" s="39" t="s">
        <v>7</v>
      </c>
      <c r="G794" s="18"/>
      <c r="H794" s="18"/>
      <c r="I794" s="8" t="str">
        <f t="shared" si="33"/>
        <v/>
      </c>
      <c r="J794" s="8">
        <f t="shared" si="32"/>
        <v>0</v>
      </c>
      <c r="K794" s="17">
        <v>-2001.2</v>
      </c>
      <c r="L794" s="183" t="s">
        <v>1304</v>
      </c>
      <c r="M794" s="348" t="s">
        <v>1164</v>
      </c>
    </row>
    <row r="795" spans="1:13" ht="25.5">
      <c r="A795" s="75" t="e">
        <f>VLOOKUP(B795,#REF!,3,FALSE)</f>
        <v>#REF!</v>
      </c>
      <c r="B795" s="126">
        <v>116</v>
      </c>
      <c r="C795" s="127" t="s">
        <v>279</v>
      </c>
      <c r="D795" s="48" t="s">
        <v>419</v>
      </c>
      <c r="E795" s="105" t="s">
        <v>917</v>
      </c>
      <c r="F795" s="49" t="s">
        <v>11</v>
      </c>
      <c r="G795" s="26">
        <f>SUM(G788:G794)</f>
        <v>21640.400000000001</v>
      </c>
      <c r="H795" s="26">
        <f>SUM(H788:H794)</f>
        <v>19094.099999999999</v>
      </c>
      <c r="I795" s="26">
        <f t="shared" si="33"/>
        <v>88.233581634350557</v>
      </c>
      <c r="J795" s="26">
        <f t="shared" ref="J795:J858" si="34">+H795-G795</f>
        <v>-2546.3000000000029</v>
      </c>
      <c r="K795" s="26">
        <f>SUM(K788:K794)</f>
        <v>-2546.3000000000002</v>
      </c>
      <c r="L795" s="189"/>
      <c r="M795" s="189"/>
    </row>
    <row r="796" spans="1:13" ht="25.5">
      <c r="A796" s="75" t="e">
        <f>VLOOKUP(B796,#REF!,3,FALSE)</f>
        <v>#REF!</v>
      </c>
      <c r="B796" s="66">
        <v>116</v>
      </c>
      <c r="C796" s="67" t="s">
        <v>279</v>
      </c>
      <c r="D796" s="34" t="s">
        <v>396</v>
      </c>
      <c r="E796" s="68" t="s">
        <v>918</v>
      </c>
      <c r="F796" s="39" t="s">
        <v>7</v>
      </c>
      <c r="G796" s="17">
        <v>2550</v>
      </c>
      <c r="H796" s="17">
        <v>1890</v>
      </c>
      <c r="I796" s="8">
        <f t="shared" si="33"/>
        <v>74.117647058823536</v>
      </c>
      <c r="J796" s="8">
        <f t="shared" si="34"/>
        <v>-660</v>
      </c>
      <c r="K796" s="8">
        <v>-473.9</v>
      </c>
      <c r="L796" s="10" t="s">
        <v>1311</v>
      </c>
      <c r="M796" s="348" t="s">
        <v>1182</v>
      </c>
    </row>
    <row r="797" spans="1:13">
      <c r="A797" s="75" t="e">
        <f>VLOOKUP(B797,#REF!,3,FALSE)</f>
        <v>#REF!</v>
      </c>
      <c r="B797" s="66">
        <v>116</v>
      </c>
      <c r="C797" s="67" t="s">
        <v>279</v>
      </c>
      <c r="D797" s="34" t="s">
        <v>396</v>
      </c>
      <c r="E797" s="68" t="s">
        <v>918</v>
      </c>
      <c r="F797" s="39" t="s">
        <v>7</v>
      </c>
      <c r="G797" s="27"/>
      <c r="H797" s="27"/>
      <c r="I797" s="27" t="str">
        <f t="shared" si="33"/>
        <v/>
      </c>
      <c r="J797" s="8">
        <f t="shared" si="34"/>
        <v>0</v>
      </c>
      <c r="K797" s="20">
        <v>-186.1</v>
      </c>
      <c r="L797" s="59" t="s">
        <v>1306</v>
      </c>
      <c r="M797" s="348" t="s">
        <v>368</v>
      </c>
    </row>
    <row r="798" spans="1:13" ht="25.5">
      <c r="A798" s="75" t="e">
        <f>VLOOKUP(B798,#REF!,3,FALSE)</f>
        <v>#REF!</v>
      </c>
      <c r="B798" s="66">
        <v>116</v>
      </c>
      <c r="C798" s="67" t="s">
        <v>279</v>
      </c>
      <c r="D798" s="34" t="s">
        <v>396</v>
      </c>
      <c r="E798" s="68" t="s">
        <v>918</v>
      </c>
      <c r="F798" s="39" t="s">
        <v>24</v>
      </c>
      <c r="G798" s="18">
        <v>48</v>
      </c>
      <c r="H798" s="18">
        <v>8.3000000000000007</v>
      </c>
      <c r="I798" s="8">
        <f t="shared" si="33"/>
        <v>17.291666666666668</v>
      </c>
      <c r="J798" s="8">
        <f t="shared" si="34"/>
        <v>-39.700000000000003</v>
      </c>
      <c r="K798" s="17">
        <v>-39.700000000000003</v>
      </c>
      <c r="L798" s="217" t="s">
        <v>1312</v>
      </c>
      <c r="M798" s="348" t="s">
        <v>1183</v>
      </c>
    </row>
    <row r="799" spans="1:13" ht="25.5">
      <c r="A799" s="75" t="e">
        <f>VLOOKUP(B799,#REF!,3,FALSE)</f>
        <v>#REF!</v>
      </c>
      <c r="B799" s="66">
        <v>116</v>
      </c>
      <c r="C799" s="67" t="s">
        <v>279</v>
      </c>
      <c r="D799" s="34" t="s">
        <v>396</v>
      </c>
      <c r="E799" s="68" t="s">
        <v>918</v>
      </c>
      <c r="F799" s="39" t="s">
        <v>601</v>
      </c>
      <c r="G799" s="18">
        <v>4.5999999999999996</v>
      </c>
      <c r="H799" s="18">
        <v>2.8</v>
      </c>
      <c r="I799" s="8">
        <f t="shared" si="33"/>
        <v>60.869565217391312</v>
      </c>
      <c r="J799" s="8">
        <f t="shared" si="34"/>
        <v>-1.7999999999999998</v>
      </c>
      <c r="K799" s="17">
        <v>-1.8</v>
      </c>
      <c r="L799" s="217" t="s">
        <v>1312</v>
      </c>
      <c r="M799" s="348" t="s">
        <v>1183</v>
      </c>
    </row>
    <row r="800" spans="1:13" ht="25.5">
      <c r="A800" s="75" t="e">
        <f>VLOOKUP(B800,#REF!,3,FALSE)</f>
        <v>#REF!</v>
      </c>
      <c r="B800" s="66">
        <v>116</v>
      </c>
      <c r="C800" s="67" t="s">
        <v>279</v>
      </c>
      <c r="D800" s="34" t="s">
        <v>396</v>
      </c>
      <c r="E800" s="68" t="s">
        <v>918</v>
      </c>
      <c r="F800" s="39" t="s">
        <v>25</v>
      </c>
      <c r="G800" s="17">
        <v>267</v>
      </c>
      <c r="H800" s="17">
        <v>48</v>
      </c>
      <c r="I800" s="8">
        <f t="shared" si="33"/>
        <v>17.977528089887642</v>
      </c>
      <c r="J800" s="8">
        <f t="shared" si="34"/>
        <v>-219</v>
      </c>
      <c r="K800" s="17">
        <v>-219</v>
      </c>
      <c r="L800" s="217" t="s">
        <v>1312</v>
      </c>
      <c r="M800" s="348" t="s">
        <v>1183</v>
      </c>
    </row>
    <row r="801" spans="1:13" ht="25.5">
      <c r="A801" s="75" t="e">
        <f>VLOOKUP(B801,#REF!,3,FALSE)</f>
        <v>#REF!</v>
      </c>
      <c r="B801" s="66">
        <v>116</v>
      </c>
      <c r="C801" s="67" t="s">
        <v>279</v>
      </c>
      <c r="D801" s="34" t="s">
        <v>396</v>
      </c>
      <c r="E801" s="68" t="s">
        <v>918</v>
      </c>
      <c r="F801" s="39" t="s">
        <v>605</v>
      </c>
      <c r="G801" s="18">
        <v>64.099999999999994</v>
      </c>
      <c r="H801" s="18">
        <v>18.7</v>
      </c>
      <c r="I801" s="8">
        <f t="shared" si="33"/>
        <v>29.173166926677069</v>
      </c>
      <c r="J801" s="8">
        <f t="shared" si="34"/>
        <v>-45.399999999999991</v>
      </c>
      <c r="K801" s="17">
        <v>-45.4</v>
      </c>
      <c r="L801" s="217" t="s">
        <v>1312</v>
      </c>
      <c r="M801" s="348" t="s">
        <v>1183</v>
      </c>
    </row>
    <row r="802" spans="1:13" ht="25.5">
      <c r="A802" s="75" t="e">
        <f>VLOOKUP(B802,#REF!,3,FALSE)</f>
        <v>#REF!</v>
      </c>
      <c r="B802" s="66">
        <v>116</v>
      </c>
      <c r="C802" s="67" t="s">
        <v>279</v>
      </c>
      <c r="D802" s="34" t="s">
        <v>396</v>
      </c>
      <c r="E802" s="68" t="s">
        <v>918</v>
      </c>
      <c r="F802" s="39" t="s">
        <v>331</v>
      </c>
      <c r="G802" s="18">
        <v>22.6</v>
      </c>
      <c r="H802" s="18">
        <v>14.7</v>
      </c>
      <c r="I802" s="8">
        <f t="shared" si="33"/>
        <v>65.044247787610615</v>
      </c>
      <c r="J802" s="8">
        <f t="shared" si="34"/>
        <v>-7.9000000000000021</v>
      </c>
      <c r="K802" s="8">
        <v>-7.9</v>
      </c>
      <c r="L802" s="217" t="s">
        <v>1312</v>
      </c>
      <c r="M802" s="348" t="s">
        <v>1183</v>
      </c>
    </row>
    <row r="803" spans="1:13" ht="25.5">
      <c r="A803" s="75" t="e">
        <f>VLOOKUP(B803,#REF!,3,FALSE)</f>
        <v>#REF!</v>
      </c>
      <c r="B803" s="126">
        <v>116</v>
      </c>
      <c r="C803" s="127" t="s">
        <v>279</v>
      </c>
      <c r="D803" s="48" t="s">
        <v>396</v>
      </c>
      <c r="E803" s="105" t="s">
        <v>918</v>
      </c>
      <c r="F803" s="49" t="s">
        <v>11</v>
      </c>
      <c r="G803" s="26">
        <f>SUM(G796:G802)</f>
        <v>2956.2999999999997</v>
      </c>
      <c r="H803" s="26">
        <f>SUM(H796:H802)</f>
        <v>1982.5</v>
      </c>
      <c r="I803" s="26">
        <f t="shared" si="33"/>
        <v>67.060176572066439</v>
      </c>
      <c r="J803" s="26">
        <f t="shared" si="34"/>
        <v>-973.79999999999973</v>
      </c>
      <c r="K803" s="26">
        <f>SUM(K796:K802)</f>
        <v>-973.8</v>
      </c>
      <c r="L803" s="189"/>
      <c r="M803" s="189"/>
    </row>
    <row r="804" spans="1:13" ht="25.5">
      <c r="A804" s="75" t="e">
        <f>VLOOKUP(B804,#REF!,3,FALSE)</f>
        <v>#REF!</v>
      </c>
      <c r="B804" s="128">
        <v>116</v>
      </c>
      <c r="C804" s="129" t="s">
        <v>279</v>
      </c>
      <c r="D804" s="163"/>
      <c r="E804" s="130"/>
      <c r="F804" s="131" t="s">
        <v>12</v>
      </c>
      <c r="G804" s="69">
        <f>+G803+G795+G787</f>
        <v>177470.60000000003</v>
      </c>
      <c r="H804" s="69">
        <f>+H803+H795+H787</f>
        <v>86170.6</v>
      </c>
      <c r="I804" s="69">
        <f t="shared" si="33"/>
        <v>48.554859227387517</v>
      </c>
      <c r="J804" s="69">
        <f t="shared" si="34"/>
        <v>-91300.000000000029</v>
      </c>
      <c r="K804" s="69">
        <f>+K803+K795+K787</f>
        <v>-91299.995050000056</v>
      </c>
      <c r="L804" s="186"/>
      <c r="M804" s="186"/>
    </row>
    <row r="805" spans="1:13" ht="25.5">
      <c r="A805" s="75" t="e">
        <f>VLOOKUP(B805,#REF!,3,FALSE)</f>
        <v>#REF!</v>
      </c>
      <c r="B805" s="12">
        <v>173</v>
      </c>
      <c r="C805" s="14" t="s">
        <v>89</v>
      </c>
      <c r="D805" s="11" t="s">
        <v>492</v>
      </c>
      <c r="E805" s="13" t="s">
        <v>90</v>
      </c>
      <c r="F805" s="52" t="s">
        <v>7</v>
      </c>
      <c r="G805" s="28">
        <v>56248.2</v>
      </c>
      <c r="H805" s="28">
        <v>37833.800000000003</v>
      </c>
      <c r="I805" s="20">
        <f t="shared" si="33"/>
        <v>67.262241280609885</v>
      </c>
      <c r="J805" s="8">
        <f t="shared" si="34"/>
        <v>-18414.399999999994</v>
      </c>
      <c r="K805" s="17"/>
      <c r="L805" s="38"/>
      <c r="M805" s="348"/>
    </row>
    <row r="806" spans="1:13" ht="25.5">
      <c r="A806" s="75" t="e">
        <f>VLOOKUP(B806,#REF!,3,FALSE)</f>
        <v>#REF!</v>
      </c>
      <c r="B806" s="12">
        <v>173</v>
      </c>
      <c r="C806" s="14" t="s">
        <v>89</v>
      </c>
      <c r="D806" s="11" t="s">
        <v>492</v>
      </c>
      <c r="E806" s="13" t="s">
        <v>90</v>
      </c>
      <c r="F806" s="52" t="s">
        <v>7</v>
      </c>
      <c r="G806" s="17"/>
      <c r="H806" s="17"/>
      <c r="I806" s="20" t="str">
        <f t="shared" si="33"/>
        <v/>
      </c>
      <c r="J806" s="8">
        <f t="shared" si="34"/>
        <v>0</v>
      </c>
      <c r="K806" s="17"/>
      <c r="L806" s="38"/>
      <c r="M806" s="348"/>
    </row>
    <row r="807" spans="1:13" ht="25.5">
      <c r="A807" s="75" t="e">
        <f>VLOOKUP(B807,#REF!,3,FALSE)</f>
        <v>#REF!</v>
      </c>
      <c r="B807" s="12">
        <v>173</v>
      </c>
      <c r="C807" s="14" t="s">
        <v>89</v>
      </c>
      <c r="D807" s="11" t="s">
        <v>492</v>
      </c>
      <c r="E807" s="13" t="s">
        <v>90</v>
      </c>
      <c r="F807" s="52" t="s">
        <v>7</v>
      </c>
      <c r="G807" s="17"/>
      <c r="H807" s="17"/>
      <c r="I807" s="20" t="str">
        <f t="shared" si="33"/>
        <v/>
      </c>
      <c r="J807" s="8">
        <f t="shared" si="34"/>
        <v>0</v>
      </c>
      <c r="K807" s="17"/>
      <c r="L807" s="38"/>
      <c r="M807" s="348"/>
    </row>
    <row r="808" spans="1:13" ht="25.5">
      <c r="A808" s="75" t="e">
        <f>VLOOKUP(B808,#REF!,3,FALSE)</f>
        <v>#REF!</v>
      </c>
      <c r="B808" s="12">
        <v>173</v>
      </c>
      <c r="C808" s="14" t="s">
        <v>89</v>
      </c>
      <c r="D808" s="11" t="s">
        <v>492</v>
      </c>
      <c r="E808" s="13" t="s">
        <v>90</v>
      </c>
      <c r="F808" s="52" t="s">
        <v>7</v>
      </c>
      <c r="G808" s="28"/>
      <c r="H808" s="28"/>
      <c r="I808" s="20" t="str">
        <f t="shared" si="33"/>
        <v/>
      </c>
      <c r="J808" s="8">
        <f t="shared" si="34"/>
        <v>0</v>
      </c>
      <c r="K808" s="17"/>
      <c r="L808" s="38"/>
      <c r="M808" s="348"/>
    </row>
    <row r="809" spans="1:13" ht="25.5">
      <c r="A809" s="75" t="e">
        <f>VLOOKUP(B809,#REF!,3,FALSE)</f>
        <v>#REF!</v>
      </c>
      <c r="B809" s="12">
        <v>173</v>
      </c>
      <c r="C809" s="14" t="s">
        <v>89</v>
      </c>
      <c r="D809" s="11" t="s">
        <v>492</v>
      </c>
      <c r="E809" s="13" t="s">
        <v>90</v>
      </c>
      <c r="F809" s="52" t="s">
        <v>7</v>
      </c>
      <c r="G809" s="28"/>
      <c r="H809" s="28"/>
      <c r="I809" s="20" t="str">
        <f t="shared" si="33"/>
        <v/>
      </c>
      <c r="J809" s="20">
        <f t="shared" si="34"/>
        <v>0</v>
      </c>
      <c r="K809" s="20"/>
      <c r="L809" s="213"/>
      <c r="M809" s="348"/>
    </row>
    <row r="810" spans="1:13" ht="25.5">
      <c r="A810" s="75" t="e">
        <f>VLOOKUP(B810,#REF!,3,FALSE)</f>
        <v>#REF!</v>
      </c>
      <c r="B810" s="12">
        <v>173</v>
      </c>
      <c r="C810" s="24" t="s">
        <v>89</v>
      </c>
      <c r="D810" s="11" t="s">
        <v>492</v>
      </c>
      <c r="E810" s="13" t="s">
        <v>90</v>
      </c>
      <c r="F810" s="52" t="s">
        <v>30</v>
      </c>
      <c r="G810" s="20">
        <v>595</v>
      </c>
      <c r="H810" s="20">
        <v>325.60000000000002</v>
      </c>
      <c r="I810" s="20">
        <f t="shared" si="33"/>
        <v>54.722689075630257</v>
      </c>
      <c r="J810" s="20">
        <f t="shared" si="34"/>
        <v>-269.39999999999998</v>
      </c>
      <c r="K810" s="20"/>
      <c r="L810" s="213"/>
      <c r="M810" s="348"/>
    </row>
    <row r="811" spans="1:13" ht="25.5">
      <c r="A811" s="75" t="e">
        <f>VLOOKUP(B811,#REF!,3,FALSE)</f>
        <v>#REF!</v>
      </c>
      <c r="B811" s="12">
        <v>173</v>
      </c>
      <c r="C811" s="24" t="s">
        <v>89</v>
      </c>
      <c r="D811" s="11" t="s">
        <v>492</v>
      </c>
      <c r="E811" s="13" t="s">
        <v>90</v>
      </c>
      <c r="F811" s="52" t="s">
        <v>54</v>
      </c>
      <c r="G811" s="20">
        <v>27552.2</v>
      </c>
      <c r="H811" s="20">
        <v>22397.599999999999</v>
      </c>
      <c r="I811" s="20">
        <f t="shared" si="33"/>
        <v>81.291512111555505</v>
      </c>
      <c r="J811" s="20">
        <f t="shared" si="34"/>
        <v>-5154.6000000000022</v>
      </c>
      <c r="K811" s="20"/>
      <c r="L811" s="213"/>
      <c r="M811" s="348"/>
    </row>
    <row r="812" spans="1:13" ht="25.5">
      <c r="A812" s="75" t="e">
        <f>VLOOKUP(B812,#REF!,3,FALSE)</f>
        <v>#REF!</v>
      </c>
      <c r="B812" s="12">
        <v>173</v>
      </c>
      <c r="C812" s="24" t="s">
        <v>89</v>
      </c>
      <c r="D812" s="11" t="s">
        <v>492</v>
      </c>
      <c r="E812" s="13" t="s">
        <v>90</v>
      </c>
      <c r="F812" s="52" t="s">
        <v>378</v>
      </c>
      <c r="G812" s="20">
        <v>11</v>
      </c>
      <c r="H812" s="20">
        <v>2.1</v>
      </c>
      <c r="I812" s="20">
        <f t="shared" si="33"/>
        <v>19.090909090909093</v>
      </c>
      <c r="J812" s="20">
        <f t="shared" si="34"/>
        <v>-8.9</v>
      </c>
      <c r="K812" s="20"/>
      <c r="L812" s="59"/>
      <c r="M812" s="348"/>
    </row>
    <row r="813" spans="1:13" ht="25.5">
      <c r="A813" s="75" t="e">
        <f>VLOOKUP(B813,#REF!,3,FALSE)</f>
        <v>#REF!</v>
      </c>
      <c r="B813" s="12">
        <v>173</v>
      </c>
      <c r="C813" s="24" t="s">
        <v>89</v>
      </c>
      <c r="D813" s="11" t="s">
        <v>492</v>
      </c>
      <c r="E813" s="13" t="s">
        <v>90</v>
      </c>
      <c r="F813" s="52" t="s">
        <v>378</v>
      </c>
      <c r="G813" s="20"/>
      <c r="H813" s="20"/>
      <c r="I813" s="20" t="str">
        <f t="shared" si="33"/>
        <v/>
      </c>
      <c r="J813" s="20">
        <f t="shared" si="34"/>
        <v>0</v>
      </c>
      <c r="K813" s="20"/>
      <c r="L813" s="59"/>
      <c r="M813" s="348"/>
    </row>
    <row r="814" spans="1:13" ht="25.5">
      <c r="A814" s="75" t="e">
        <f>VLOOKUP(B814,#REF!,3,FALSE)</f>
        <v>#REF!</v>
      </c>
      <c r="B814" s="103">
        <v>173</v>
      </c>
      <c r="C814" s="62" t="s">
        <v>89</v>
      </c>
      <c r="D814" s="63" t="s">
        <v>492</v>
      </c>
      <c r="E814" s="51" t="s">
        <v>90</v>
      </c>
      <c r="F814" s="49" t="s">
        <v>11</v>
      </c>
      <c r="G814" s="26">
        <f>SUM(G805:G813)</f>
        <v>84406.399999999994</v>
      </c>
      <c r="H814" s="26">
        <f>SUM(H805:H813)</f>
        <v>60559.1</v>
      </c>
      <c r="I814" s="26">
        <f t="shared" si="33"/>
        <v>71.747047617242302</v>
      </c>
      <c r="J814" s="26">
        <f t="shared" si="34"/>
        <v>-23847.299999999996</v>
      </c>
      <c r="K814" s="26">
        <f>SUM(K805:K813)</f>
        <v>0</v>
      </c>
      <c r="L814" s="113"/>
      <c r="M814" s="348"/>
    </row>
    <row r="815" spans="1:13" ht="25.5">
      <c r="A815" s="75" t="e">
        <f>VLOOKUP(B815,#REF!,3,FALSE)</f>
        <v>#REF!</v>
      </c>
      <c r="B815" s="12">
        <v>173</v>
      </c>
      <c r="C815" s="24" t="s">
        <v>89</v>
      </c>
      <c r="D815" s="11" t="s">
        <v>590</v>
      </c>
      <c r="E815" s="13" t="s">
        <v>591</v>
      </c>
      <c r="F815" s="52" t="s">
        <v>7</v>
      </c>
      <c r="G815" s="20">
        <v>1954341.1</v>
      </c>
      <c r="H815" s="20">
        <v>1915273.2</v>
      </c>
      <c r="I815" s="20">
        <f t="shared" si="33"/>
        <v>98.000968203554635</v>
      </c>
      <c r="J815" s="20">
        <f t="shared" si="34"/>
        <v>-39067.90000000014</v>
      </c>
      <c r="K815" s="20"/>
      <c r="L815" s="213"/>
      <c r="M815" s="348"/>
    </row>
    <row r="816" spans="1:13" ht="25.5">
      <c r="A816" s="75" t="e">
        <f>VLOOKUP(B816,#REF!,3,FALSE)</f>
        <v>#REF!</v>
      </c>
      <c r="B816" s="12">
        <v>173</v>
      </c>
      <c r="C816" s="24" t="s">
        <v>89</v>
      </c>
      <c r="D816" s="11" t="s">
        <v>590</v>
      </c>
      <c r="E816" s="13" t="s">
        <v>591</v>
      </c>
      <c r="F816" s="52" t="s">
        <v>7</v>
      </c>
      <c r="G816" s="20"/>
      <c r="H816" s="20"/>
      <c r="I816" s="20" t="str">
        <f t="shared" si="33"/>
        <v/>
      </c>
      <c r="J816" s="20">
        <f t="shared" si="34"/>
        <v>0</v>
      </c>
      <c r="K816" s="20"/>
      <c r="L816" s="213"/>
      <c r="M816" s="348"/>
    </row>
    <row r="817" spans="1:13" ht="25.5">
      <c r="A817" s="75" t="e">
        <f>VLOOKUP(B817,#REF!,3,FALSE)</f>
        <v>#REF!</v>
      </c>
      <c r="B817" s="12">
        <v>173</v>
      </c>
      <c r="C817" s="24" t="s">
        <v>89</v>
      </c>
      <c r="D817" s="11" t="s">
        <v>590</v>
      </c>
      <c r="E817" s="13" t="s">
        <v>591</v>
      </c>
      <c r="F817" s="52" t="s">
        <v>732</v>
      </c>
      <c r="G817" s="20">
        <v>976</v>
      </c>
      <c r="H817" s="20">
        <v>663.51</v>
      </c>
      <c r="I817" s="20">
        <f t="shared" si="33"/>
        <v>67.982581967213122</v>
      </c>
      <c r="J817" s="20">
        <f t="shared" si="34"/>
        <v>-312.49</v>
      </c>
      <c r="K817" s="20"/>
      <c r="L817" s="11"/>
      <c r="M817" s="348"/>
    </row>
    <row r="818" spans="1:13" ht="25.5">
      <c r="A818" s="75" t="e">
        <f>VLOOKUP(B818,#REF!,3,FALSE)</f>
        <v>#REF!</v>
      </c>
      <c r="B818" s="12">
        <v>173</v>
      </c>
      <c r="C818" s="24" t="s">
        <v>89</v>
      </c>
      <c r="D818" s="11" t="s">
        <v>590</v>
      </c>
      <c r="E818" s="13" t="s">
        <v>591</v>
      </c>
      <c r="F818" s="52" t="s">
        <v>732</v>
      </c>
      <c r="G818" s="20"/>
      <c r="H818" s="20"/>
      <c r="I818" s="20" t="str">
        <f t="shared" si="33"/>
        <v/>
      </c>
      <c r="J818" s="20">
        <f t="shared" si="34"/>
        <v>0</v>
      </c>
      <c r="K818" s="20"/>
      <c r="L818" s="11"/>
      <c r="M818" s="348"/>
    </row>
    <row r="819" spans="1:13" ht="25.5">
      <c r="A819" s="75" t="e">
        <f>VLOOKUP(B819,#REF!,3,FALSE)</f>
        <v>#REF!</v>
      </c>
      <c r="B819" s="12">
        <v>173</v>
      </c>
      <c r="C819" s="24" t="s">
        <v>89</v>
      </c>
      <c r="D819" s="11" t="s">
        <v>590</v>
      </c>
      <c r="E819" s="13" t="s">
        <v>591</v>
      </c>
      <c r="F819" s="52"/>
      <c r="G819" s="20"/>
      <c r="H819" s="20"/>
      <c r="I819" s="20" t="str">
        <f t="shared" si="33"/>
        <v/>
      </c>
      <c r="J819" s="20">
        <f t="shared" si="34"/>
        <v>0</v>
      </c>
      <c r="K819" s="20"/>
      <c r="L819" s="11"/>
      <c r="M819" s="348"/>
    </row>
    <row r="820" spans="1:13" ht="25.5">
      <c r="A820" s="75" t="e">
        <f>VLOOKUP(B820,#REF!,3,FALSE)</f>
        <v>#REF!</v>
      </c>
      <c r="B820" s="12">
        <v>173</v>
      </c>
      <c r="C820" s="24" t="s">
        <v>89</v>
      </c>
      <c r="D820" s="11" t="s">
        <v>590</v>
      </c>
      <c r="E820" s="13" t="s">
        <v>591</v>
      </c>
      <c r="F820" s="52" t="s">
        <v>759</v>
      </c>
      <c r="G820" s="20">
        <v>5506</v>
      </c>
      <c r="H820" s="20">
        <v>3759.89</v>
      </c>
      <c r="I820" s="20">
        <f t="shared" si="33"/>
        <v>68.287141300399554</v>
      </c>
      <c r="J820" s="20">
        <f t="shared" si="34"/>
        <v>-1746.1100000000001</v>
      </c>
      <c r="K820" s="20"/>
      <c r="L820" s="11"/>
      <c r="M820" s="348"/>
    </row>
    <row r="821" spans="1:13" ht="25.5">
      <c r="A821" s="75" t="e">
        <f>VLOOKUP(B821,#REF!,3,FALSE)</f>
        <v>#REF!</v>
      </c>
      <c r="B821" s="12">
        <v>173</v>
      </c>
      <c r="C821" s="24" t="s">
        <v>89</v>
      </c>
      <c r="D821" s="11" t="s">
        <v>590</v>
      </c>
      <c r="E821" s="13" t="s">
        <v>591</v>
      </c>
      <c r="F821" s="52" t="s">
        <v>759</v>
      </c>
      <c r="G821" s="20"/>
      <c r="H821" s="20"/>
      <c r="I821" s="20" t="str">
        <f t="shared" si="33"/>
        <v/>
      </c>
      <c r="J821" s="20">
        <f t="shared" si="34"/>
        <v>0</v>
      </c>
      <c r="K821" s="20"/>
      <c r="L821" s="11"/>
      <c r="M821" s="348"/>
    </row>
    <row r="822" spans="1:13" ht="25.5">
      <c r="A822" s="75" t="e">
        <f>VLOOKUP(B822,#REF!,3,FALSE)</f>
        <v>#REF!</v>
      </c>
      <c r="B822" s="12">
        <v>173</v>
      </c>
      <c r="C822" s="24" t="s">
        <v>89</v>
      </c>
      <c r="D822" s="11" t="s">
        <v>590</v>
      </c>
      <c r="E822" s="13" t="s">
        <v>591</v>
      </c>
      <c r="F822" s="52" t="s">
        <v>594</v>
      </c>
      <c r="G822" s="20">
        <v>6590.6</v>
      </c>
      <c r="H822" s="20">
        <v>6590.6</v>
      </c>
      <c r="I822" s="20">
        <f t="shared" si="33"/>
        <v>100</v>
      </c>
      <c r="J822" s="20">
        <f t="shared" si="34"/>
        <v>0</v>
      </c>
      <c r="K822" s="20"/>
      <c r="L822" s="21"/>
      <c r="M822" s="348"/>
    </row>
    <row r="823" spans="1:13" ht="25.5">
      <c r="A823" s="75" t="e">
        <f>VLOOKUP(B823,#REF!,3,FALSE)</f>
        <v>#REF!</v>
      </c>
      <c r="B823" s="12">
        <v>173</v>
      </c>
      <c r="C823" s="24" t="s">
        <v>89</v>
      </c>
      <c r="D823" s="11" t="s">
        <v>590</v>
      </c>
      <c r="E823" s="13" t="s">
        <v>591</v>
      </c>
      <c r="F823" s="52"/>
      <c r="G823" s="20"/>
      <c r="H823" s="20"/>
      <c r="I823" s="20" t="str">
        <f t="shared" si="33"/>
        <v/>
      </c>
      <c r="J823" s="20">
        <f t="shared" si="34"/>
        <v>0</v>
      </c>
      <c r="K823" s="20"/>
      <c r="L823" s="21"/>
      <c r="M823" s="348"/>
    </row>
    <row r="824" spans="1:13" ht="25.5">
      <c r="A824" s="75" t="e">
        <f>VLOOKUP(B824,#REF!,3,FALSE)</f>
        <v>#REF!</v>
      </c>
      <c r="B824" s="103">
        <v>173</v>
      </c>
      <c r="C824" s="62" t="s">
        <v>89</v>
      </c>
      <c r="D824" s="63" t="s">
        <v>590</v>
      </c>
      <c r="E824" s="51" t="s">
        <v>591</v>
      </c>
      <c r="F824" s="49" t="s">
        <v>11</v>
      </c>
      <c r="G824" s="26">
        <f>SUM(G815:G823)</f>
        <v>1967413.7000000002</v>
      </c>
      <c r="H824" s="26">
        <f>SUM(H815:H823)</f>
        <v>1926287.2</v>
      </c>
      <c r="I824" s="26">
        <f t="shared" si="33"/>
        <v>97.909616060923028</v>
      </c>
      <c r="J824" s="26">
        <f t="shared" si="34"/>
        <v>-41126.500000000233</v>
      </c>
      <c r="K824" s="26">
        <f>SUM(K815:K823)</f>
        <v>0</v>
      </c>
      <c r="L824" s="113"/>
      <c r="M824" s="348"/>
    </row>
    <row r="825" spans="1:13" ht="25.5">
      <c r="A825" s="75" t="e">
        <f>VLOOKUP(B825,#REF!,3,FALSE)</f>
        <v>#REF!</v>
      </c>
      <c r="B825" s="12">
        <v>173</v>
      </c>
      <c r="C825" s="24" t="s">
        <v>89</v>
      </c>
      <c r="D825" s="11" t="s">
        <v>592</v>
      </c>
      <c r="E825" s="13" t="s">
        <v>593</v>
      </c>
      <c r="F825" s="52" t="s">
        <v>7</v>
      </c>
      <c r="G825" s="20">
        <v>133040.4</v>
      </c>
      <c r="H825" s="20">
        <v>120204.1</v>
      </c>
      <c r="I825" s="20">
        <f t="shared" si="33"/>
        <v>90.351577415582042</v>
      </c>
      <c r="J825" s="20">
        <f t="shared" si="34"/>
        <v>-12836.299999999988</v>
      </c>
      <c r="K825" s="28"/>
      <c r="L825" s="213"/>
      <c r="M825" s="348"/>
    </row>
    <row r="826" spans="1:13" ht="25.5">
      <c r="A826" s="75" t="e">
        <f>VLOOKUP(B826,#REF!,3,FALSE)</f>
        <v>#REF!</v>
      </c>
      <c r="B826" s="12">
        <v>173</v>
      </c>
      <c r="C826" s="24" t="s">
        <v>89</v>
      </c>
      <c r="D826" s="11" t="s">
        <v>592</v>
      </c>
      <c r="E826" s="13" t="s">
        <v>593</v>
      </c>
      <c r="F826" s="52" t="s">
        <v>7</v>
      </c>
      <c r="G826" s="20"/>
      <c r="H826" s="20"/>
      <c r="I826" s="20" t="str">
        <f t="shared" si="33"/>
        <v/>
      </c>
      <c r="J826" s="20">
        <f t="shared" si="34"/>
        <v>0</v>
      </c>
      <c r="K826" s="28"/>
      <c r="L826" s="213"/>
      <c r="M826" s="348"/>
    </row>
    <row r="827" spans="1:13" ht="25.5">
      <c r="A827" s="75" t="e">
        <f>VLOOKUP(B827,#REF!,3,FALSE)</f>
        <v>#REF!</v>
      </c>
      <c r="B827" s="12">
        <v>173</v>
      </c>
      <c r="C827" s="24" t="s">
        <v>89</v>
      </c>
      <c r="D827" s="11" t="s">
        <v>592</v>
      </c>
      <c r="E827" s="13" t="s">
        <v>593</v>
      </c>
      <c r="F827" s="52" t="s">
        <v>7</v>
      </c>
      <c r="G827" s="20"/>
      <c r="H827" s="20"/>
      <c r="I827" s="20" t="str">
        <f t="shared" si="33"/>
        <v/>
      </c>
      <c r="J827" s="20">
        <f t="shared" si="34"/>
        <v>0</v>
      </c>
      <c r="K827" s="28"/>
      <c r="L827" s="213"/>
      <c r="M827" s="348"/>
    </row>
    <row r="828" spans="1:13" ht="25.5">
      <c r="A828" s="75" t="e">
        <f>VLOOKUP(B828,#REF!,3,FALSE)</f>
        <v>#REF!</v>
      </c>
      <c r="B828" s="12">
        <v>173</v>
      </c>
      <c r="C828" s="24" t="s">
        <v>89</v>
      </c>
      <c r="D828" s="11" t="s">
        <v>592</v>
      </c>
      <c r="E828" s="13" t="s">
        <v>593</v>
      </c>
      <c r="F828" s="52" t="s">
        <v>7</v>
      </c>
      <c r="G828" s="20"/>
      <c r="H828" s="20"/>
      <c r="I828" s="20" t="str">
        <f t="shared" si="33"/>
        <v/>
      </c>
      <c r="J828" s="20">
        <f t="shared" si="34"/>
        <v>0</v>
      </c>
      <c r="K828" s="28"/>
      <c r="L828" s="39"/>
      <c r="M828" s="348"/>
    </row>
    <row r="829" spans="1:13" ht="25.5">
      <c r="A829" s="75" t="e">
        <f>VLOOKUP(B829,#REF!,3,FALSE)</f>
        <v>#REF!</v>
      </c>
      <c r="B829" s="12">
        <v>173</v>
      </c>
      <c r="C829" s="24" t="s">
        <v>89</v>
      </c>
      <c r="D829" s="11" t="s">
        <v>592</v>
      </c>
      <c r="E829" s="13" t="s">
        <v>593</v>
      </c>
      <c r="F829" s="52" t="s">
        <v>60</v>
      </c>
      <c r="G829" s="20">
        <v>200</v>
      </c>
      <c r="H829" s="20">
        <v>10.9</v>
      </c>
      <c r="I829" s="20">
        <f t="shared" si="33"/>
        <v>5.45</v>
      </c>
      <c r="J829" s="20">
        <f t="shared" si="34"/>
        <v>-189.1</v>
      </c>
      <c r="K829" s="28"/>
      <c r="L829" s="190"/>
      <c r="M829" s="348"/>
    </row>
    <row r="830" spans="1:13" ht="25.5">
      <c r="A830" s="75" t="e">
        <f>VLOOKUP(B830,#REF!,3,FALSE)</f>
        <v>#REF!</v>
      </c>
      <c r="B830" s="12">
        <v>173</v>
      </c>
      <c r="C830" s="24" t="s">
        <v>89</v>
      </c>
      <c r="D830" s="11" t="s">
        <v>592</v>
      </c>
      <c r="E830" s="13" t="s">
        <v>593</v>
      </c>
      <c r="F830" s="52" t="s">
        <v>547</v>
      </c>
      <c r="G830" s="20">
        <v>9885</v>
      </c>
      <c r="H830" s="20">
        <v>5003.2</v>
      </c>
      <c r="I830" s="20">
        <f t="shared" si="33"/>
        <v>50.614061709661094</v>
      </c>
      <c r="J830" s="20">
        <f t="shared" si="34"/>
        <v>-4881.8</v>
      </c>
      <c r="K830" s="28"/>
      <c r="L830" s="190"/>
      <c r="M830" s="348"/>
    </row>
    <row r="831" spans="1:13" ht="25.5">
      <c r="A831" s="75" t="e">
        <f>VLOOKUP(B831,#REF!,3,FALSE)</f>
        <v>#REF!</v>
      </c>
      <c r="B831" s="12">
        <v>173</v>
      </c>
      <c r="C831" s="24" t="s">
        <v>89</v>
      </c>
      <c r="D831" s="11" t="s">
        <v>592</v>
      </c>
      <c r="E831" s="13" t="s">
        <v>593</v>
      </c>
      <c r="F831" s="52" t="s">
        <v>547</v>
      </c>
      <c r="G831" s="60"/>
      <c r="H831" s="60"/>
      <c r="I831" s="20" t="str">
        <f t="shared" si="33"/>
        <v/>
      </c>
      <c r="J831" s="8">
        <f t="shared" si="34"/>
        <v>0</v>
      </c>
      <c r="K831" s="20"/>
      <c r="L831" s="191"/>
      <c r="M831" s="348"/>
    </row>
    <row r="832" spans="1:13" ht="25.5">
      <c r="A832" s="75" t="e">
        <f>VLOOKUP(B832,#REF!,3,FALSE)</f>
        <v>#REF!</v>
      </c>
      <c r="B832" s="12">
        <v>173</v>
      </c>
      <c r="C832" s="24" t="s">
        <v>89</v>
      </c>
      <c r="D832" s="11" t="s">
        <v>592</v>
      </c>
      <c r="E832" s="13" t="s">
        <v>593</v>
      </c>
      <c r="F832" s="52" t="s">
        <v>30</v>
      </c>
      <c r="G832" s="20">
        <v>4261</v>
      </c>
      <c r="H832" s="20">
        <v>2403.5</v>
      </c>
      <c r="I832" s="20">
        <f t="shared" si="33"/>
        <v>56.40694672612063</v>
      </c>
      <c r="J832" s="20">
        <f t="shared" si="34"/>
        <v>-1857.5</v>
      </c>
      <c r="K832" s="20"/>
      <c r="L832" s="21"/>
      <c r="M832" s="348"/>
    </row>
    <row r="833" spans="1:13" ht="25.5">
      <c r="A833" s="75" t="e">
        <f>VLOOKUP(B833,#REF!,3,FALSE)</f>
        <v>#REF!</v>
      </c>
      <c r="B833" s="12">
        <v>173</v>
      </c>
      <c r="C833" s="24" t="s">
        <v>89</v>
      </c>
      <c r="D833" s="11" t="s">
        <v>592</v>
      </c>
      <c r="E833" s="13" t="s">
        <v>593</v>
      </c>
      <c r="F833" s="52" t="s">
        <v>30</v>
      </c>
      <c r="G833" s="133"/>
      <c r="H833" s="133"/>
      <c r="I833" s="20" t="str">
        <f t="shared" si="33"/>
        <v/>
      </c>
      <c r="J833" s="20">
        <f t="shared" si="34"/>
        <v>0</v>
      </c>
      <c r="K833" s="20"/>
      <c r="L833" s="21"/>
      <c r="M833" s="348"/>
    </row>
    <row r="834" spans="1:13" ht="25.5">
      <c r="A834" s="75" t="e">
        <f>VLOOKUP(B834,#REF!,3,FALSE)</f>
        <v>#REF!</v>
      </c>
      <c r="B834" s="12">
        <v>173</v>
      </c>
      <c r="C834" s="24" t="s">
        <v>89</v>
      </c>
      <c r="D834" s="11" t="s">
        <v>592</v>
      </c>
      <c r="E834" s="13" t="s">
        <v>593</v>
      </c>
      <c r="F834" s="52" t="s">
        <v>731</v>
      </c>
      <c r="G834" s="20">
        <v>813</v>
      </c>
      <c r="H834" s="20">
        <v>317.89999999999998</v>
      </c>
      <c r="I834" s="20">
        <f t="shared" si="33"/>
        <v>39.102091020910208</v>
      </c>
      <c r="J834" s="20">
        <f t="shared" si="34"/>
        <v>-495.1</v>
      </c>
      <c r="K834" s="20"/>
      <c r="L834" s="10"/>
      <c r="M834" s="348"/>
    </row>
    <row r="835" spans="1:13" ht="25.5">
      <c r="A835" s="75" t="e">
        <f>VLOOKUP(B835,#REF!,3,FALSE)</f>
        <v>#REF!</v>
      </c>
      <c r="B835" s="12">
        <v>173</v>
      </c>
      <c r="C835" s="24" t="s">
        <v>89</v>
      </c>
      <c r="D835" s="11" t="s">
        <v>592</v>
      </c>
      <c r="E835" s="13" t="s">
        <v>593</v>
      </c>
      <c r="F835" s="52" t="s">
        <v>54</v>
      </c>
      <c r="G835" s="20">
        <v>20645</v>
      </c>
      <c r="H835" s="20">
        <v>10874.9</v>
      </c>
      <c r="I835" s="20">
        <f t="shared" si="33"/>
        <v>52.675708403971896</v>
      </c>
      <c r="J835" s="20">
        <f t="shared" si="34"/>
        <v>-9770.1</v>
      </c>
      <c r="K835" s="20"/>
      <c r="L835" s="10"/>
      <c r="M835" s="348"/>
    </row>
    <row r="836" spans="1:13" ht="25.5">
      <c r="A836" s="75" t="e">
        <f>VLOOKUP(B836,#REF!,3,FALSE)</f>
        <v>#REF!</v>
      </c>
      <c r="B836" s="12">
        <v>173</v>
      </c>
      <c r="C836" s="24" t="s">
        <v>89</v>
      </c>
      <c r="D836" s="11" t="s">
        <v>592</v>
      </c>
      <c r="E836" s="13" t="s">
        <v>593</v>
      </c>
      <c r="F836" s="52" t="s">
        <v>54</v>
      </c>
      <c r="G836" s="20"/>
      <c r="H836" s="20"/>
      <c r="I836" s="20" t="str">
        <f t="shared" si="33"/>
        <v/>
      </c>
      <c r="J836" s="20">
        <f t="shared" si="34"/>
        <v>0</v>
      </c>
      <c r="K836" s="20"/>
      <c r="L836" s="21"/>
      <c r="M836" s="348"/>
    </row>
    <row r="837" spans="1:13" ht="25.5">
      <c r="A837" s="75" t="e">
        <f>VLOOKUP(B837,#REF!,3,FALSE)</f>
        <v>#REF!</v>
      </c>
      <c r="B837" s="12">
        <v>173</v>
      </c>
      <c r="C837" s="24" t="s">
        <v>89</v>
      </c>
      <c r="D837" s="11" t="s">
        <v>592</v>
      </c>
      <c r="E837" s="13" t="s">
        <v>593</v>
      </c>
      <c r="F837" s="52" t="s">
        <v>54</v>
      </c>
      <c r="G837" s="20"/>
      <c r="H837" s="20"/>
      <c r="I837" s="20" t="str">
        <f t="shared" si="33"/>
        <v/>
      </c>
      <c r="J837" s="20">
        <f t="shared" si="34"/>
        <v>0</v>
      </c>
      <c r="K837" s="20"/>
      <c r="L837" s="21"/>
      <c r="M837" s="348"/>
    </row>
    <row r="838" spans="1:13" ht="25.5">
      <c r="A838" s="75" t="e">
        <f>VLOOKUP(B838,#REF!,3,FALSE)</f>
        <v>#REF!</v>
      </c>
      <c r="B838" s="12">
        <v>173</v>
      </c>
      <c r="C838" s="24" t="s">
        <v>89</v>
      </c>
      <c r="D838" s="11" t="s">
        <v>592</v>
      </c>
      <c r="E838" s="13" t="s">
        <v>593</v>
      </c>
      <c r="F838" s="52" t="s">
        <v>54</v>
      </c>
      <c r="G838" s="20"/>
      <c r="H838" s="20"/>
      <c r="I838" s="20" t="str">
        <f t="shared" si="33"/>
        <v/>
      </c>
      <c r="J838" s="20">
        <f t="shared" si="34"/>
        <v>0</v>
      </c>
      <c r="K838" s="20"/>
      <c r="L838" s="59"/>
      <c r="M838" s="348"/>
    </row>
    <row r="839" spans="1:13" ht="25.5">
      <c r="A839" s="75" t="e">
        <f>VLOOKUP(B839,#REF!,3,FALSE)</f>
        <v>#REF!</v>
      </c>
      <c r="B839" s="12">
        <v>173</v>
      </c>
      <c r="C839" s="24" t="s">
        <v>89</v>
      </c>
      <c r="D839" s="11" t="s">
        <v>592</v>
      </c>
      <c r="E839" s="13" t="s">
        <v>593</v>
      </c>
      <c r="F839" s="52" t="s">
        <v>54</v>
      </c>
      <c r="G839" s="20"/>
      <c r="H839" s="20"/>
      <c r="I839" s="20" t="str">
        <f t="shared" si="33"/>
        <v/>
      </c>
      <c r="J839" s="20">
        <f t="shared" si="34"/>
        <v>0</v>
      </c>
      <c r="K839" s="20"/>
      <c r="L839" s="59"/>
      <c r="M839" s="348"/>
    </row>
    <row r="840" spans="1:13" ht="25.5">
      <c r="A840" s="75" t="e">
        <f>VLOOKUP(B840,#REF!,3,FALSE)</f>
        <v>#REF!</v>
      </c>
      <c r="B840" s="12">
        <v>173</v>
      </c>
      <c r="C840" s="24" t="s">
        <v>89</v>
      </c>
      <c r="D840" s="11" t="s">
        <v>592</v>
      </c>
      <c r="E840" s="13" t="s">
        <v>593</v>
      </c>
      <c r="F840" s="52" t="s">
        <v>760</v>
      </c>
      <c r="G840" s="20">
        <v>3271</v>
      </c>
      <c r="H840" s="20">
        <v>1202.7</v>
      </c>
      <c r="I840" s="20">
        <f t="shared" si="33"/>
        <v>36.768572302048305</v>
      </c>
      <c r="J840" s="20">
        <f t="shared" si="34"/>
        <v>-2068.3000000000002</v>
      </c>
      <c r="K840" s="20"/>
      <c r="L840" s="192"/>
      <c r="M840" s="348"/>
    </row>
    <row r="841" spans="1:13" ht="25.5">
      <c r="A841" s="75" t="e">
        <f>VLOOKUP(B841,#REF!,3,FALSE)</f>
        <v>#REF!</v>
      </c>
      <c r="B841" s="12">
        <v>173</v>
      </c>
      <c r="C841" s="24" t="s">
        <v>89</v>
      </c>
      <c r="D841" s="11" t="s">
        <v>592</v>
      </c>
      <c r="E841" s="13" t="s">
        <v>593</v>
      </c>
      <c r="F841" s="52" t="s">
        <v>760</v>
      </c>
      <c r="G841" s="20"/>
      <c r="H841" s="20"/>
      <c r="I841" s="20" t="str">
        <f t="shared" si="33"/>
        <v/>
      </c>
      <c r="J841" s="20">
        <f t="shared" si="34"/>
        <v>0</v>
      </c>
      <c r="K841" s="20"/>
      <c r="L841" s="192"/>
      <c r="M841" s="348"/>
    </row>
    <row r="842" spans="1:13" ht="25.5">
      <c r="A842" s="75" t="e">
        <f>VLOOKUP(B842,#REF!,3,FALSE)</f>
        <v>#REF!</v>
      </c>
      <c r="B842" s="12">
        <v>173</v>
      </c>
      <c r="C842" s="24" t="s">
        <v>89</v>
      </c>
      <c r="D842" s="11" t="s">
        <v>592</v>
      </c>
      <c r="E842" s="13" t="s">
        <v>593</v>
      </c>
      <c r="F842" s="52" t="s">
        <v>760</v>
      </c>
      <c r="G842" s="20"/>
      <c r="H842" s="20"/>
      <c r="I842" s="20" t="str">
        <f t="shared" si="33"/>
        <v/>
      </c>
      <c r="J842" s="20">
        <f t="shared" si="34"/>
        <v>0</v>
      </c>
      <c r="K842" s="20"/>
      <c r="L842" s="192"/>
      <c r="M842" s="348"/>
    </row>
    <row r="843" spans="1:13" ht="25.5">
      <c r="A843" s="75" t="e">
        <f>VLOOKUP(B843,#REF!,3,FALSE)</f>
        <v>#REF!</v>
      </c>
      <c r="B843" s="12">
        <v>173</v>
      </c>
      <c r="C843" s="24" t="s">
        <v>89</v>
      </c>
      <c r="D843" s="11" t="s">
        <v>592</v>
      </c>
      <c r="E843" s="13" t="s">
        <v>593</v>
      </c>
      <c r="F843" s="52"/>
      <c r="G843" s="20"/>
      <c r="H843" s="20"/>
      <c r="I843" s="20" t="str">
        <f t="shared" si="33"/>
        <v/>
      </c>
      <c r="J843" s="20">
        <f t="shared" si="34"/>
        <v>0</v>
      </c>
      <c r="K843" s="20"/>
      <c r="L843" s="10"/>
      <c r="M843" s="348"/>
    </row>
    <row r="844" spans="1:13" ht="25.5">
      <c r="A844" s="75" t="e">
        <f>VLOOKUP(B844,#REF!,3,FALSE)</f>
        <v>#REF!</v>
      </c>
      <c r="B844" s="12">
        <v>173</v>
      </c>
      <c r="C844" s="24" t="s">
        <v>89</v>
      </c>
      <c r="D844" s="11" t="s">
        <v>592</v>
      </c>
      <c r="E844" s="13" t="s">
        <v>593</v>
      </c>
      <c r="F844" s="52"/>
      <c r="G844" s="20"/>
      <c r="H844" s="20"/>
      <c r="I844" s="20" t="str">
        <f t="shared" si="33"/>
        <v/>
      </c>
      <c r="J844" s="20">
        <f t="shared" si="34"/>
        <v>0</v>
      </c>
      <c r="K844" s="20"/>
      <c r="L844" s="190"/>
      <c r="M844" s="348"/>
    </row>
    <row r="845" spans="1:13" ht="25.5">
      <c r="A845" s="75" t="e">
        <f>VLOOKUP(B845,#REF!,3,FALSE)</f>
        <v>#REF!</v>
      </c>
      <c r="B845" s="12">
        <v>173</v>
      </c>
      <c r="C845" s="24" t="s">
        <v>89</v>
      </c>
      <c r="D845" s="11" t="s">
        <v>592</v>
      </c>
      <c r="E845" s="13" t="s">
        <v>593</v>
      </c>
      <c r="F845" s="52"/>
      <c r="G845" s="133"/>
      <c r="H845" s="133"/>
      <c r="I845" s="20" t="str">
        <f t="shared" si="33"/>
        <v/>
      </c>
      <c r="J845" s="20">
        <f t="shared" si="34"/>
        <v>0</v>
      </c>
      <c r="K845" s="20"/>
      <c r="L845" s="190"/>
      <c r="M845" s="348"/>
    </row>
    <row r="846" spans="1:13" ht="25.5">
      <c r="A846" s="75" t="e">
        <f>VLOOKUP(B846,#REF!,3,FALSE)</f>
        <v>#REF!</v>
      </c>
      <c r="B846" s="12">
        <v>173</v>
      </c>
      <c r="C846" s="24" t="s">
        <v>89</v>
      </c>
      <c r="D846" s="11" t="s">
        <v>592</v>
      </c>
      <c r="E846" s="13" t="s">
        <v>593</v>
      </c>
      <c r="F846" s="52" t="s">
        <v>10</v>
      </c>
      <c r="G846" s="20">
        <v>14144.3</v>
      </c>
      <c r="H846" s="20">
        <v>13567.8</v>
      </c>
      <c r="I846" s="20">
        <f t="shared" si="33"/>
        <v>95.924153192452081</v>
      </c>
      <c r="J846" s="20">
        <f t="shared" si="34"/>
        <v>-576.5</v>
      </c>
      <c r="K846" s="20"/>
      <c r="L846" s="10"/>
      <c r="M846" s="348"/>
    </row>
    <row r="847" spans="1:13" ht="25.5">
      <c r="A847" s="75" t="e">
        <f>VLOOKUP(B847,#REF!,3,FALSE)</f>
        <v>#REF!</v>
      </c>
      <c r="B847" s="12">
        <v>173</v>
      </c>
      <c r="C847" s="24" t="s">
        <v>89</v>
      </c>
      <c r="D847" s="11" t="s">
        <v>592</v>
      </c>
      <c r="E847" s="13" t="s">
        <v>593</v>
      </c>
      <c r="F847" s="52" t="s">
        <v>10</v>
      </c>
      <c r="G847" s="20"/>
      <c r="H847" s="20"/>
      <c r="I847" s="20" t="str">
        <f t="shared" si="33"/>
        <v/>
      </c>
      <c r="J847" s="20">
        <f t="shared" si="34"/>
        <v>0</v>
      </c>
      <c r="K847" s="20"/>
      <c r="L847" s="10"/>
      <c r="M847" s="348"/>
    </row>
    <row r="848" spans="1:13" ht="25.5">
      <c r="A848" s="75" t="e">
        <f>VLOOKUP(B848,#REF!,3,FALSE)</f>
        <v>#REF!</v>
      </c>
      <c r="B848" s="12">
        <v>173</v>
      </c>
      <c r="C848" s="24" t="s">
        <v>89</v>
      </c>
      <c r="D848" s="11" t="s">
        <v>592</v>
      </c>
      <c r="E848" s="13" t="s">
        <v>593</v>
      </c>
      <c r="F848" s="52" t="s">
        <v>753</v>
      </c>
      <c r="G848" s="20">
        <v>360</v>
      </c>
      <c r="H848" s="20">
        <v>152</v>
      </c>
      <c r="I848" s="20">
        <f t="shared" si="33"/>
        <v>42.222222222222221</v>
      </c>
      <c r="J848" s="20">
        <f t="shared" si="34"/>
        <v>-208</v>
      </c>
      <c r="K848" s="20"/>
      <c r="L848" s="52"/>
      <c r="M848" s="348"/>
    </row>
    <row r="849" spans="1:13" ht="25.5">
      <c r="A849" s="75" t="e">
        <f>VLOOKUP(B849,#REF!,3,FALSE)</f>
        <v>#REF!</v>
      </c>
      <c r="B849" s="12">
        <v>173</v>
      </c>
      <c r="C849" s="24" t="s">
        <v>89</v>
      </c>
      <c r="D849" s="11" t="s">
        <v>592</v>
      </c>
      <c r="E849" s="13" t="s">
        <v>593</v>
      </c>
      <c r="F849" s="52" t="s">
        <v>594</v>
      </c>
      <c r="G849" s="20">
        <v>408</v>
      </c>
      <c r="H849" s="20">
        <v>191.5</v>
      </c>
      <c r="I849" s="20">
        <f t="shared" si="33"/>
        <v>46.936274509803923</v>
      </c>
      <c r="J849" s="20">
        <f t="shared" si="34"/>
        <v>-216.5</v>
      </c>
      <c r="K849" s="20"/>
      <c r="L849" s="52"/>
      <c r="M849" s="348"/>
    </row>
    <row r="850" spans="1:13" ht="25.5">
      <c r="A850" s="75" t="e">
        <f>VLOOKUP(B850,#REF!,3,FALSE)</f>
        <v>#REF!</v>
      </c>
      <c r="B850" s="103">
        <v>173</v>
      </c>
      <c r="C850" s="62" t="s">
        <v>89</v>
      </c>
      <c r="D850" s="63" t="s">
        <v>592</v>
      </c>
      <c r="E850" s="51" t="s">
        <v>593</v>
      </c>
      <c r="F850" s="49" t="s">
        <v>11</v>
      </c>
      <c r="G850" s="26">
        <f>SUM(G825:G849)</f>
        <v>187027.69999999998</v>
      </c>
      <c r="H850" s="26">
        <f>SUM(H825:H849)</f>
        <v>153928.5</v>
      </c>
      <c r="I850" s="26">
        <f t="shared" si="33"/>
        <v>82.302514547310381</v>
      </c>
      <c r="J850" s="26">
        <f t="shared" si="34"/>
        <v>-33099.199999999983</v>
      </c>
      <c r="K850" s="26">
        <f>SUM(K825:K849)</f>
        <v>0</v>
      </c>
      <c r="L850" s="113"/>
      <c r="M850" s="348"/>
    </row>
    <row r="851" spans="1:13" ht="25.5">
      <c r="A851" s="75" t="e">
        <f>VLOOKUP(B851,#REF!,3,FALSE)</f>
        <v>#REF!</v>
      </c>
      <c r="B851" s="12">
        <v>173</v>
      </c>
      <c r="C851" s="24" t="s">
        <v>89</v>
      </c>
      <c r="D851" s="11" t="s">
        <v>599</v>
      </c>
      <c r="E851" s="13" t="s">
        <v>600</v>
      </c>
      <c r="F851" s="52" t="s">
        <v>7</v>
      </c>
      <c r="G851" s="20">
        <v>49078.2</v>
      </c>
      <c r="H851" s="20">
        <v>48158.65</v>
      </c>
      <c r="I851" s="20">
        <f t="shared" si="33"/>
        <v>98.12635752737468</v>
      </c>
      <c r="J851" s="20">
        <f t="shared" si="34"/>
        <v>-919.54999999999563</v>
      </c>
      <c r="K851" s="20"/>
      <c r="L851" s="11"/>
      <c r="M851" s="348"/>
    </row>
    <row r="852" spans="1:13" ht="25.5">
      <c r="A852" s="75" t="e">
        <f>VLOOKUP(B852,#REF!,3,FALSE)</f>
        <v>#REF!</v>
      </c>
      <c r="B852" s="12">
        <v>173</v>
      </c>
      <c r="C852" s="24" t="s">
        <v>89</v>
      </c>
      <c r="D852" s="11" t="s">
        <v>599</v>
      </c>
      <c r="E852" s="13" t="s">
        <v>600</v>
      </c>
      <c r="F852" s="52" t="s">
        <v>7</v>
      </c>
      <c r="G852" s="20"/>
      <c r="H852" s="20"/>
      <c r="I852" s="20" t="str">
        <f t="shared" si="33"/>
        <v/>
      </c>
      <c r="J852" s="20">
        <f t="shared" si="34"/>
        <v>0</v>
      </c>
      <c r="K852" s="20"/>
      <c r="L852" s="11"/>
      <c r="M852" s="348"/>
    </row>
    <row r="853" spans="1:13" ht="25.5">
      <c r="A853" s="75" t="e">
        <f>VLOOKUP(B853,#REF!,3,FALSE)</f>
        <v>#REF!</v>
      </c>
      <c r="B853" s="12">
        <v>173</v>
      </c>
      <c r="C853" s="24" t="s">
        <v>89</v>
      </c>
      <c r="D853" s="11" t="s">
        <v>599</v>
      </c>
      <c r="E853" s="13" t="s">
        <v>600</v>
      </c>
      <c r="F853" s="52" t="s">
        <v>7</v>
      </c>
      <c r="G853" s="20"/>
      <c r="H853" s="20"/>
      <c r="I853" s="20" t="str">
        <f t="shared" si="33"/>
        <v/>
      </c>
      <c r="J853" s="20">
        <f t="shared" si="34"/>
        <v>0</v>
      </c>
      <c r="K853" s="20"/>
      <c r="L853" s="21"/>
      <c r="M853" s="348"/>
    </row>
    <row r="854" spans="1:13" ht="25.5">
      <c r="A854" s="75" t="e">
        <f>VLOOKUP(B854,#REF!,3,FALSE)</f>
        <v>#REF!</v>
      </c>
      <c r="B854" s="12">
        <v>173</v>
      </c>
      <c r="C854" s="24" t="s">
        <v>89</v>
      </c>
      <c r="D854" s="11" t="s">
        <v>599</v>
      </c>
      <c r="E854" s="13" t="s">
        <v>600</v>
      </c>
      <c r="F854" s="52" t="s">
        <v>7</v>
      </c>
      <c r="G854" s="20"/>
      <c r="H854" s="20"/>
      <c r="I854" s="20" t="str">
        <f t="shared" si="33"/>
        <v/>
      </c>
      <c r="J854" s="20">
        <f t="shared" si="34"/>
        <v>0</v>
      </c>
      <c r="K854" s="20"/>
      <c r="L854" s="21"/>
      <c r="M854" s="348"/>
    </row>
    <row r="855" spans="1:13" ht="25.5">
      <c r="A855" s="75" t="e">
        <f>VLOOKUP(B855,#REF!,3,FALSE)</f>
        <v>#REF!</v>
      </c>
      <c r="B855" s="12">
        <v>173</v>
      </c>
      <c r="C855" s="24" t="s">
        <v>89</v>
      </c>
      <c r="D855" s="11" t="s">
        <v>599</v>
      </c>
      <c r="E855" s="13" t="s">
        <v>600</v>
      </c>
      <c r="F855" s="52" t="s">
        <v>7</v>
      </c>
      <c r="G855" s="20"/>
      <c r="H855" s="20"/>
      <c r="I855" s="20" t="str">
        <f t="shared" si="33"/>
        <v/>
      </c>
      <c r="J855" s="20">
        <f t="shared" si="34"/>
        <v>0</v>
      </c>
      <c r="K855" s="20"/>
      <c r="L855" s="21"/>
      <c r="M855" s="348"/>
    </row>
    <row r="856" spans="1:13" ht="25.5">
      <c r="A856" s="75" t="e">
        <f>VLOOKUP(B856,#REF!,3,FALSE)</f>
        <v>#REF!</v>
      </c>
      <c r="B856" s="12">
        <v>173</v>
      </c>
      <c r="C856" s="24" t="s">
        <v>89</v>
      </c>
      <c r="D856" s="11" t="s">
        <v>599</v>
      </c>
      <c r="E856" s="13" t="s">
        <v>600</v>
      </c>
      <c r="F856" s="52" t="s">
        <v>30</v>
      </c>
      <c r="G856" s="20">
        <v>635</v>
      </c>
      <c r="H856" s="20">
        <v>122.27</v>
      </c>
      <c r="I856" s="20">
        <f t="shared" si="33"/>
        <v>19.255118110236218</v>
      </c>
      <c r="J856" s="20">
        <f t="shared" si="34"/>
        <v>-512.73</v>
      </c>
      <c r="K856" s="20"/>
      <c r="L856" s="10"/>
      <c r="M856" s="348"/>
    </row>
    <row r="857" spans="1:13" ht="25.5">
      <c r="A857" s="75" t="e">
        <f>VLOOKUP(B857,#REF!,3,FALSE)</f>
        <v>#REF!</v>
      </c>
      <c r="B857" s="12">
        <v>173</v>
      </c>
      <c r="C857" s="24" t="s">
        <v>89</v>
      </c>
      <c r="D857" s="11" t="s">
        <v>599</v>
      </c>
      <c r="E857" s="13" t="s">
        <v>600</v>
      </c>
      <c r="F857" s="52" t="s">
        <v>332</v>
      </c>
      <c r="G857" s="20">
        <v>260</v>
      </c>
      <c r="H857" s="20">
        <v>224</v>
      </c>
      <c r="I857" s="20">
        <f t="shared" si="33"/>
        <v>86.15384615384616</v>
      </c>
      <c r="J857" s="20">
        <f t="shared" si="34"/>
        <v>-36</v>
      </c>
      <c r="K857" s="20"/>
      <c r="L857" s="10"/>
      <c r="M857" s="348"/>
    </row>
    <row r="858" spans="1:13" ht="25.5">
      <c r="A858" s="75" t="e">
        <f>VLOOKUP(B858,#REF!,3,FALSE)</f>
        <v>#REF!</v>
      </c>
      <c r="B858" s="12">
        <v>173</v>
      </c>
      <c r="C858" s="24" t="s">
        <v>89</v>
      </c>
      <c r="D858" s="11" t="s">
        <v>599</v>
      </c>
      <c r="E858" s="13" t="s">
        <v>600</v>
      </c>
      <c r="F858" s="52" t="s">
        <v>601</v>
      </c>
      <c r="G858" s="20">
        <v>5.8</v>
      </c>
      <c r="H858" s="20">
        <v>1.05</v>
      </c>
      <c r="I858" s="20">
        <f t="shared" si="33"/>
        <v>18.103448275862068</v>
      </c>
      <c r="J858" s="20">
        <f t="shared" si="34"/>
        <v>-4.75</v>
      </c>
      <c r="K858" s="20"/>
      <c r="L858" s="10"/>
      <c r="M858" s="348"/>
    </row>
    <row r="859" spans="1:13" ht="25.5">
      <c r="A859" s="75" t="e">
        <f>VLOOKUP(B859,#REF!,3,FALSE)</f>
        <v>#REF!</v>
      </c>
      <c r="B859" s="12">
        <v>173</v>
      </c>
      <c r="C859" s="24" t="s">
        <v>89</v>
      </c>
      <c r="D859" s="11" t="s">
        <v>599</v>
      </c>
      <c r="E859" s="13" t="s">
        <v>600</v>
      </c>
      <c r="F859" s="52" t="s">
        <v>54</v>
      </c>
      <c r="G859" s="20">
        <v>4830</v>
      </c>
      <c r="H859" s="20">
        <v>2818.55</v>
      </c>
      <c r="I859" s="20">
        <f t="shared" si="33"/>
        <v>58.355072463768124</v>
      </c>
      <c r="J859" s="20">
        <f t="shared" ref="J859:J922" si="35">+H859-G859</f>
        <v>-2011.4499999999998</v>
      </c>
      <c r="K859" s="133"/>
      <c r="L859" s="10"/>
      <c r="M859" s="348"/>
    </row>
    <row r="860" spans="1:13" ht="25.5">
      <c r="A860" s="75" t="e">
        <f>VLOOKUP(B860,#REF!,3,FALSE)</f>
        <v>#REF!</v>
      </c>
      <c r="B860" s="12">
        <v>173</v>
      </c>
      <c r="C860" s="24" t="s">
        <v>89</v>
      </c>
      <c r="D860" s="11" t="s">
        <v>599</v>
      </c>
      <c r="E860" s="13" t="s">
        <v>600</v>
      </c>
      <c r="F860" s="52" t="s">
        <v>755</v>
      </c>
      <c r="G860" s="20">
        <v>1500</v>
      </c>
      <c r="H860" s="20">
        <v>1269.43</v>
      </c>
      <c r="I860" s="20">
        <f t="shared" si="33"/>
        <v>84.628666666666675</v>
      </c>
      <c r="J860" s="20">
        <f t="shared" si="35"/>
        <v>-230.56999999999994</v>
      </c>
      <c r="K860" s="20"/>
      <c r="L860" s="11"/>
      <c r="M860" s="348"/>
    </row>
    <row r="861" spans="1:13" ht="25.5">
      <c r="A861" s="75" t="e">
        <f>VLOOKUP(B861,#REF!,3,FALSE)</f>
        <v>#REF!</v>
      </c>
      <c r="B861" s="12">
        <v>173</v>
      </c>
      <c r="C861" s="24" t="s">
        <v>89</v>
      </c>
      <c r="D861" s="11" t="s">
        <v>599</v>
      </c>
      <c r="E861" s="13" t="s">
        <v>600</v>
      </c>
      <c r="F861" s="52" t="s">
        <v>331</v>
      </c>
      <c r="G861" s="20">
        <v>26.1</v>
      </c>
      <c r="H861" s="20">
        <v>5.94</v>
      </c>
      <c r="I861" s="20">
        <f t="shared" si="33"/>
        <v>22.758620689655174</v>
      </c>
      <c r="J861" s="20">
        <f t="shared" si="35"/>
        <v>-20.16</v>
      </c>
      <c r="K861" s="20"/>
      <c r="L861" s="11"/>
      <c r="M861" s="348"/>
    </row>
    <row r="862" spans="1:13" ht="25.5">
      <c r="A862" s="75" t="e">
        <f>VLOOKUP(B862,#REF!,3,FALSE)</f>
        <v>#REF!</v>
      </c>
      <c r="B862" s="12">
        <v>173</v>
      </c>
      <c r="C862" s="24" t="s">
        <v>89</v>
      </c>
      <c r="D862" s="11" t="s">
        <v>599</v>
      </c>
      <c r="E862" s="13" t="s">
        <v>600</v>
      </c>
      <c r="F862" s="52" t="s">
        <v>594</v>
      </c>
      <c r="G862" s="20">
        <v>223</v>
      </c>
      <c r="H862" s="20">
        <v>44.73</v>
      </c>
      <c r="I862" s="20">
        <f t="shared" si="33"/>
        <v>20.058295964125559</v>
      </c>
      <c r="J862" s="20">
        <f t="shared" si="35"/>
        <v>-178.27</v>
      </c>
      <c r="K862" s="20"/>
      <c r="L862" s="11"/>
      <c r="M862" s="348"/>
    </row>
    <row r="863" spans="1:13" ht="25.5">
      <c r="A863" s="75" t="e">
        <f>VLOOKUP(B863,#REF!,3,FALSE)</f>
        <v>#REF!</v>
      </c>
      <c r="B863" s="103">
        <v>173</v>
      </c>
      <c r="C863" s="62" t="s">
        <v>89</v>
      </c>
      <c r="D863" s="63" t="s">
        <v>599</v>
      </c>
      <c r="E863" s="51" t="s">
        <v>600</v>
      </c>
      <c r="F863" s="49" t="s">
        <v>11</v>
      </c>
      <c r="G863" s="26">
        <f>SUM(G851:G862)</f>
        <v>56558.1</v>
      </c>
      <c r="H863" s="26">
        <f>SUM(H851:H862)</f>
        <v>52644.62000000001</v>
      </c>
      <c r="I863" s="26">
        <f t="shared" si="33"/>
        <v>93.080602071144554</v>
      </c>
      <c r="J863" s="26">
        <f t="shared" si="35"/>
        <v>-3913.4799999999886</v>
      </c>
      <c r="K863" s="26">
        <f>SUM(K851:K862)</f>
        <v>0</v>
      </c>
      <c r="L863" s="113"/>
      <c r="M863" s="348"/>
    </row>
    <row r="864" spans="1:13" ht="25.5">
      <c r="A864" s="75" t="e">
        <f>VLOOKUP(B864,#REF!,3,FALSE)</f>
        <v>#REF!</v>
      </c>
      <c r="B864" s="12">
        <v>173</v>
      </c>
      <c r="C864" s="24" t="s">
        <v>89</v>
      </c>
      <c r="D864" s="11" t="s">
        <v>602</v>
      </c>
      <c r="E864" s="13" t="s">
        <v>603</v>
      </c>
      <c r="F864" s="52" t="s">
        <v>7</v>
      </c>
      <c r="G864" s="8">
        <v>5770.7</v>
      </c>
      <c r="H864" s="8">
        <v>4820.1099999999997</v>
      </c>
      <c r="I864" s="8"/>
      <c r="J864" s="8"/>
      <c r="K864" s="8"/>
      <c r="L864" s="193"/>
      <c r="M864" s="348"/>
    </row>
    <row r="865" spans="1:13" ht="25.5">
      <c r="A865" s="75" t="e">
        <f>VLOOKUP(B865,#REF!,3,FALSE)</f>
        <v>#REF!</v>
      </c>
      <c r="B865" s="12">
        <v>173</v>
      </c>
      <c r="C865" s="24" t="s">
        <v>89</v>
      </c>
      <c r="D865" s="11" t="s">
        <v>602</v>
      </c>
      <c r="E865" s="13" t="s">
        <v>603</v>
      </c>
      <c r="F865" s="52" t="s">
        <v>7</v>
      </c>
      <c r="G865" s="8"/>
      <c r="H865" s="8"/>
      <c r="I865" s="8"/>
      <c r="J865" s="8"/>
      <c r="K865" s="8"/>
      <c r="L865" s="193"/>
      <c r="M865" s="348"/>
    </row>
    <row r="866" spans="1:13" ht="25.5">
      <c r="A866" s="75" t="e">
        <f>VLOOKUP(B866,#REF!,3,FALSE)</f>
        <v>#REF!</v>
      </c>
      <c r="B866" s="12">
        <v>173</v>
      </c>
      <c r="C866" s="24" t="s">
        <v>89</v>
      </c>
      <c r="D866" s="11" t="s">
        <v>602</v>
      </c>
      <c r="E866" s="13" t="s">
        <v>603</v>
      </c>
      <c r="F866" s="11" t="s">
        <v>10</v>
      </c>
      <c r="G866" s="8">
        <v>174.42</v>
      </c>
      <c r="H866" s="8">
        <v>170.63</v>
      </c>
      <c r="I866" s="8"/>
      <c r="J866" s="8"/>
      <c r="K866" s="8"/>
      <c r="L866" s="193"/>
      <c r="M866" s="348"/>
    </row>
    <row r="867" spans="1:13" ht="25.5">
      <c r="A867" s="75" t="e">
        <f>VLOOKUP(B867,#REF!,3,FALSE)</f>
        <v>#REF!</v>
      </c>
      <c r="B867" s="12">
        <v>173</v>
      </c>
      <c r="C867" s="24" t="s">
        <v>89</v>
      </c>
      <c r="D867" s="11" t="s">
        <v>602</v>
      </c>
      <c r="E867" s="13" t="s">
        <v>603</v>
      </c>
      <c r="F867" s="52"/>
      <c r="G867" s="8"/>
      <c r="H867" s="8"/>
      <c r="I867" s="8"/>
      <c r="J867" s="8"/>
      <c r="K867" s="8"/>
      <c r="L867" s="193"/>
      <c r="M867" s="348"/>
    </row>
    <row r="868" spans="1:13" ht="25.5">
      <c r="A868" s="75" t="e">
        <f>VLOOKUP(B868,#REF!,3,FALSE)</f>
        <v>#REF!</v>
      </c>
      <c r="B868" s="103">
        <v>173</v>
      </c>
      <c r="C868" s="62" t="s">
        <v>89</v>
      </c>
      <c r="D868" s="63" t="s">
        <v>602</v>
      </c>
      <c r="E868" s="51" t="s">
        <v>603</v>
      </c>
      <c r="F868" s="49" t="s">
        <v>11</v>
      </c>
      <c r="G868" s="26">
        <f>SUM(G864:G867)</f>
        <v>5945.12</v>
      </c>
      <c r="H868" s="26">
        <f>SUM(H864:H867)</f>
        <v>4990.74</v>
      </c>
      <c r="I868" s="26">
        <f>IF(ISBLANK(H868),"",+H868/G868*100)</f>
        <v>83.946833705627469</v>
      </c>
      <c r="J868" s="26">
        <f>+H868-G868</f>
        <v>-954.38000000000011</v>
      </c>
      <c r="K868" s="26">
        <f>SUM(K856:K867)</f>
        <v>0</v>
      </c>
      <c r="L868" s="113"/>
      <c r="M868" s="348"/>
    </row>
    <row r="869" spans="1:13" ht="25.5">
      <c r="A869" s="75" t="e">
        <f>VLOOKUP(B869,#REF!,3,FALSE)</f>
        <v>#REF!</v>
      </c>
      <c r="B869" s="12">
        <v>173</v>
      </c>
      <c r="C869" s="24" t="s">
        <v>89</v>
      </c>
      <c r="D869" s="11" t="s">
        <v>606</v>
      </c>
      <c r="E869" s="13" t="s">
        <v>607</v>
      </c>
      <c r="F869" s="52" t="s">
        <v>7</v>
      </c>
      <c r="G869" s="8">
        <v>6556.7</v>
      </c>
      <c r="H869" s="8">
        <v>3999.27</v>
      </c>
      <c r="I869" s="8"/>
      <c r="J869" s="8"/>
      <c r="K869" s="8"/>
      <c r="L869" s="193"/>
      <c r="M869" s="348"/>
    </row>
    <row r="870" spans="1:13" ht="25.5">
      <c r="A870" s="75" t="e">
        <f>VLOOKUP(B870,#REF!,3,FALSE)</f>
        <v>#REF!</v>
      </c>
      <c r="B870" s="12">
        <v>173</v>
      </c>
      <c r="C870" s="24" t="s">
        <v>89</v>
      </c>
      <c r="D870" s="11" t="s">
        <v>606</v>
      </c>
      <c r="E870" s="13" t="s">
        <v>607</v>
      </c>
      <c r="F870" s="35" t="s">
        <v>24</v>
      </c>
      <c r="G870" s="8">
        <v>565.4</v>
      </c>
      <c r="H870" s="8">
        <v>400.22</v>
      </c>
      <c r="I870" s="8"/>
      <c r="J870" s="8"/>
      <c r="K870" s="8"/>
      <c r="L870" s="193"/>
      <c r="M870" s="348"/>
    </row>
    <row r="871" spans="1:13" ht="25.5">
      <c r="A871" s="75" t="e">
        <f>VLOOKUP(B871,#REF!,3,FALSE)</f>
        <v>#REF!</v>
      </c>
      <c r="B871" s="12">
        <v>173</v>
      </c>
      <c r="C871" s="24" t="s">
        <v>89</v>
      </c>
      <c r="D871" s="11" t="s">
        <v>606</v>
      </c>
      <c r="E871" s="13" t="s">
        <v>607</v>
      </c>
      <c r="F871" s="52" t="s">
        <v>25</v>
      </c>
      <c r="G871" s="8">
        <v>3004.6</v>
      </c>
      <c r="H871" s="8">
        <v>2267.9</v>
      </c>
      <c r="I871" s="8"/>
      <c r="J871" s="8"/>
      <c r="K871" s="8"/>
      <c r="L871" s="193"/>
      <c r="M871" s="348"/>
    </row>
    <row r="872" spans="1:13" ht="25.5">
      <c r="A872" s="75" t="e">
        <f>VLOOKUP(B872,#REF!,3,FALSE)</f>
        <v>#REF!</v>
      </c>
      <c r="B872" s="12">
        <v>173</v>
      </c>
      <c r="C872" s="24" t="s">
        <v>89</v>
      </c>
      <c r="D872" s="11" t="s">
        <v>606</v>
      </c>
      <c r="E872" s="13" t="s">
        <v>607</v>
      </c>
      <c r="F872" s="52" t="s">
        <v>605</v>
      </c>
      <c r="G872" s="8">
        <v>109</v>
      </c>
      <c r="H872" s="8">
        <v>52.92</v>
      </c>
      <c r="I872" s="8"/>
      <c r="J872" s="8"/>
      <c r="K872" s="8"/>
      <c r="L872" s="193"/>
      <c r="M872" s="348"/>
    </row>
    <row r="873" spans="1:13" ht="25.5">
      <c r="A873" s="75" t="e">
        <f>VLOOKUP(B873,#REF!,3,FALSE)</f>
        <v>#REF!</v>
      </c>
      <c r="B873" s="12">
        <v>173</v>
      </c>
      <c r="C873" s="24" t="s">
        <v>89</v>
      </c>
      <c r="D873" s="11" t="s">
        <v>606</v>
      </c>
      <c r="E873" s="13" t="s">
        <v>607</v>
      </c>
      <c r="F873" s="82"/>
      <c r="G873" s="8"/>
      <c r="H873" s="8"/>
      <c r="I873" s="8"/>
      <c r="J873" s="8"/>
      <c r="K873" s="8"/>
      <c r="L873" s="193"/>
      <c r="M873" s="348"/>
    </row>
    <row r="874" spans="1:13" ht="25.5">
      <c r="A874" s="75" t="e">
        <f>VLOOKUP(B874,#REF!,3,FALSE)</f>
        <v>#REF!</v>
      </c>
      <c r="B874" s="103">
        <v>173</v>
      </c>
      <c r="C874" s="62" t="s">
        <v>89</v>
      </c>
      <c r="D874" s="63" t="s">
        <v>606</v>
      </c>
      <c r="E874" s="51" t="s">
        <v>607</v>
      </c>
      <c r="F874" s="49" t="s">
        <v>11</v>
      </c>
      <c r="G874" s="26">
        <f>SUM(G869:G872)</f>
        <v>10235.699999999999</v>
      </c>
      <c r="H874" s="26">
        <f>SUM(H869:H872)</f>
        <v>6720.3099999999995</v>
      </c>
      <c r="I874" s="26">
        <f>IF(ISBLANK(H874),"",+H874/G874*100)</f>
        <v>65.6555975653839</v>
      </c>
      <c r="J874" s="26">
        <f>+H874-G874</f>
        <v>-3515.3899999999994</v>
      </c>
      <c r="K874" s="26">
        <f>SUM(K863:K873)</f>
        <v>0</v>
      </c>
      <c r="L874" s="113"/>
      <c r="M874" s="348"/>
    </row>
    <row r="875" spans="1:13" ht="25.5">
      <c r="A875" s="75" t="e">
        <f>VLOOKUP(B875,#REF!,3,FALSE)</f>
        <v>#REF!</v>
      </c>
      <c r="B875" s="86">
        <v>173</v>
      </c>
      <c r="C875" s="87" t="s">
        <v>89</v>
      </c>
      <c r="D875" s="88"/>
      <c r="E875" s="92"/>
      <c r="F875" s="90" t="s">
        <v>12</v>
      </c>
      <c r="G875" s="403">
        <f>+G863+G850+G824+G814+G868+G874</f>
        <v>2311586.7200000002</v>
      </c>
      <c r="H875" s="403">
        <f>+H863+H850+H824+H814+H868+H874</f>
        <v>2205130.4700000002</v>
      </c>
      <c r="I875" s="403">
        <f t="shared" si="33"/>
        <v>95.394667693886035</v>
      </c>
      <c r="J875" s="403">
        <f t="shared" si="35"/>
        <v>-106456.25</v>
      </c>
      <c r="K875" s="403">
        <f>+K863+K850+K824+K814</f>
        <v>0</v>
      </c>
      <c r="L875" s="404"/>
      <c r="M875" s="348"/>
    </row>
    <row r="876" spans="1:13">
      <c r="A876" s="75" t="e">
        <f>VLOOKUP(B876,#REF!,3,FALSE)</f>
        <v>#REF!</v>
      </c>
      <c r="B876" s="36">
        <v>219</v>
      </c>
      <c r="C876" s="37" t="s">
        <v>273</v>
      </c>
      <c r="D876" s="10" t="s">
        <v>457</v>
      </c>
      <c r="E876" s="13" t="s">
        <v>274</v>
      </c>
      <c r="F876" s="11" t="s">
        <v>7</v>
      </c>
      <c r="G876" s="28">
        <v>251228.3</v>
      </c>
      <c r="H876" s="28">
        <v>109753</v>
      </c>
      <c r="I876" s="20">
        <f t="shared" si="33"/>
        <v>43.686559197351578</v>
      </c>
      <c r="J876" s="20">
        <f t="shared" si="35"/>
        <v>-141475.29999999999</v>
      </c>
      <c r="K876" s="20">
        <v>-7.2</v>
      </c>
      <c r="L876" s="52" t="s">
        <v>1311</v>
      </c>
      <c r="M876" s="446" t="s">
        <v>1561</v>
      </c>
    </row>
    <row r="877" spans="1:13">
      <c r="A877" s="75" t="s">
        <v>339</v>
      </c>
      <c r="B877" s="36">
        <v>219</v>
      </c>
      <c r="C877" s="37" t="s">
        <v>273</v>
      </c>
      <c r="D877" s="10" t="s">
        <v>457</v>
      </c>
      <c r="E877" s="13" t="s">
        <v>274</v>
      </c>
      <c r="F877" s="11" t="s">
        <v>7</v>
      </c>
      <c r="G877" s="28"/>
      <c r="H877" s="28"/>
      <c r="I877" s="20"/>
      <c r="J877" s="20">
        <f t="shared" si="35"/>
        <v>0</v>
      </c>
      <c r="K877" s="20">
        <v>-1.8</v>
      </c>
      <c r="L877" s="52" t="s">
        <v>1365</v>
      </c>
      <c r="M877" s="446" t="s">
        <v>389</v>
      </c>
    </row>
    <row r="878" spans="1:13" ht="24">
      <c r="A878" s="75" t="s">
        <v>339</v>
      </c>
      <c r="B878" s="36">
        <v>219</v>
      </c>
      <c r="C878" s="37" t="s">
        <v>273</v>
      </c>
      <c r="D878" s="10" t="s">
        <v>457</v>
      </c>
      <c r="E878" s="13" t="s">
        <v>274</v>
      </c>
      <c r="F878" s="11" t="s">
        <v>7</v>
      </c>
      <c r="G878" s="28"/>
      <c r="H878" s="28"/>
      <c r="I878" s="20"/>
      <c r="J878" s="20">
        <f t="shared" si="35"/>
        <v>0</v>
      </c>
      <c r="K878" s="20">
        <v>-1182.7</v>
      </c>
      <c r="L878" s="52" t="s">
        <v>1313</v>
      </c>
      <c r="M878" s="447" t="s">
        <v>1562</v>
      </c>
    </row>
    <row r="879" spans="1:13" ht="36">
      <c r="A879" s="75" t="s">
        <v>339</v>
      </c>
      <c r="B879" s="36">
        <v>219</v>
      </c>
      <c r="C879" s="37" t="s">
        <v>273</v>
      </c>
      <c r="D879" s="10" t="s">
        <v>457</v>
      </c>
      <c r="E879" s="13" t="s">
        <v>274</v>
      </c>
      <c r="F879" s="11" t="s">
        <v>7</v>
      </c>
      <c r="G879" s="28"/>
      <c r="H879" s="28"/>
      <c r="I879" s="20"/>
      <c r="J879" s="20">
        <f t="shared" si="35"/>
        <v>0</v>
      </c>
      <c r="K879" s="20">
        <v>-57956.7</v>
      </c>
      <c r="L879" s="52" t="s">
        <v>1309</v>
      </c>
      <c r="M879" s="448" t="s">
        <v>1563</v>
      </c>
    </row>
    <row r="880" spans="1:13">
      <c r="A880" s="75" t="e">
        <f>VLOOKUP(B880,#REF!,3,FALSE)</f>
        <v>#REF!</v>
      </c>
      <c r="B880" s="36">
        <v>219</v>
      </c>
      <c r="C880" s="37" t="s">
        <v>273</v>
      </c>
      <c r="D880" s="10" t="s">
        <v>457</v>
      </c>
      <c r="E880" s="13" t="s">
        <v>274</v>
      </c>
      <c r="F880" s="11" t="s">
        <v>7</v>
      </c>
      <c r="G880" s="28"/>
      <c r="H880" s="28"/>
      <c r="I880" s="20" t="str">
        <f t="shared" si="33"/>
        <v/>
      </c>
      <c r="J880" s="20">
        <f t="shared" si="35"/>
        <v>0</v>
      </c>
      <c r="K880" s="8">
        <v>-486.9</v>
      </c>
      <c r="L880" s="10" t="s">
        <v>1310</v>
      </c>
      <c r="M880" s="446" t="s">
        <v>286</v>
      </c>
    </row>
    <row r="881" spans="1:13" ht="72">
      <c r="A881" s="75" t="e">
        <f>VLOOKUP(B881,#REF!,3,FALSE)</f>
        <v>#REF!</v>
      </c>
      <c r="B881" s="36">
        <v>219</v>
      </c>
      <c r="C881" s="37" t="s">
        <v>273</v>
      </c>
      <c r="D881" s="10" t="s">
        <v>457</v>
      </c>
      <c r="E881" s="13" t="s">
        <v>274</v>
      </c>
      <c r="F881" s="11" t="s">
        <v>7</v>
      </c>
      <c r="G881" s="28"/>
      <c r="H881" s="28"/>
      <c r="I881" s="20" t="str">
        <f t="shared" si="33"/>
        <v/>
      </c>
      <c r="J881" s="20">
        <f t="shared" si="35"/>
        <v>0</v>
      </c>
      <c r="K881" s="8">
        <v>-81840</v>
      </c>
      <c r="L881" s="10" t="s">
        <v>1304</v>
      </c>
      <c r="M881" s="449" t="s">
        <v>1564</v>
      </c>
    </row>
    <row r="882" spans="1:13">
      <c r="A882" s="75" t="e">
        <f>VLOOKUP(B882,#REF!,3,FALSE)</f>
        <v>#REF!</v>
      </c>
      <c r="B882" s="36">
        <v>219</v>
      </c>
      <c r="C882" s="37" t="s">
        <v>273</v>
      </c>
      <c r="D882" s="10" t="s">
        <v>457</v>
      </c>
      <c r="E882" s="13" t="s">
        <v>274</v>
      </c>
      <c r="F882" s="11" t="s">
        <v>232</v>
      </c>
      <c r="G882" s="18">
        <v>20000</v>
      </c>
      <c r="H882" s="18">
        <v>0</v>
      </c>
      <c r="I882" s="20">
        <f t="shared" si="33"/>
        <v>0</v>
      </c>
      <c r="J882" s="8">
        <f t="shared" si="35"/>
        <v>-20000</v>
      </c>
      <c r="K882" s="17">
        <v>-20000</v>
      </c>
      <c r="L882" s="10" t="s">
        <v>1304</v>
      </c>
      <c r="M882" s="325" t="s">
        <v>1565</v>
      </c>
    </row>
    <row r="883" spans="1:13" ht="36">
      <c r="A883" s="75" t="e">
        <f>VLOOKUP(B883,#REF!,3,FALSE)</f>
        <v>#REF!</v>
      </c>
      <c r="B883" s="36">
        <v>219</v>
      </c>
      <c r="C883" s="37" t="s">
        <v>273</v>
      </c>
      <c r="D883" s="10" t="s">
        <v>457</v>
      </c>
      <c r="E883" s="47" t="s">
        <v>274</v>
      </c>
      <c r="F883" s="35" t="s">
        <v>30</v>
      </c>
      <c r="G883" s="28">
        <v>2050</v>
      </c>
      <c r="H883" s="17">
        <v>1678.6</v>
      </c>
      <c r="I883" s="20">
        <f t="shared" si="33"/>
        <v>81.882926829268285</v>
      </c>
      <c r="J883" s="8">
        <f t="shared" si="35"/>
        <v>-371.40000000000009</v>
      </c>
      <c r="K883" s="8">
        <v>-371.4</v>
      </c>
      <c r="L883" s="10" t="s">
        <v>1310</v>
      </c>
      <c r="M883" s="450" t="s">
        <v>1566</v>
      </c>
    </row>
    <row r="884" spans="1:13" ht="24">
      <c r="A884" s="75" t="e">
        <f>VLOOKUP(B884,#REF!,3,FALSE)</f>
        <v>#REF!</v>
      </c>
      <c r="B884" s="36">
        <v>219</v>
      </c>
      <c r="C884" s="37" t="s">
        <v>273</v>
      </c>
      <c r="D884" s="10" t="s">
        <v>457</v>
      </c>
      <c r="E884" s="47" t="s">
        <v>274</v>
      </c>
      <c r="F884" s="35" t="s">
        <v>754</v>
      </c>
      <c r="G884" s="222">
        <v>7451</v>
      </c>
      <c r="H884" s="18">
        <v>410.2</v>
      </c>
      <c r="I884" s="20">
        <f t="shared" si="33"/>
        <v>5.5053013018386787</v>
      </c>
      <c r="J884" s="8">
        <f t="shared" si="35"/>
        <v>-7040.8</v>
      </c>
      <c r="K884" s="8">
        <v>-7040.8</v>
      </c>
      <c r="L884" s="10" t="s">
        <v>1310</v>
      </c>
      <c r="M884" s="451" t="s">
        <v>1567</v>
      </c>
    </row>
    <row r="885" spans="1:13" ht="36">
      <c r="A885" s="75" t="e">
        <f>VLOOKUP(B885,#REF!,3,FALSE)</f>
        <v>#REF!</v>
      </c>
      <c r="B885" s="36">
        <v>219</v>
      </c>
      <c r="C885" s="37" t="s">
        <v>273</v>
      </c>
      <c r="D885" s="10" t="s">
        <v>457</v>
      </c>
      <c r="E885" s="13" t="s">
        <v>274</v>
      </c>
      <c r="F885" s="11" t="s">
        <v>54</v>
      </c>
      <c r="G885" s="17">
        <v>94930</v>
      </c>
      <c r="H885" s="17">
        <v>71720.7</v>
      </c>
      <c r="I885" s="20">
        <f t="shared" si="33"/>
        <v>75.55114294743494</v>
      </c>
      <c r="J885" s="8">
        <f t="shared" si="35"/>
        <v>-23209.300000000003</v>
      </c>
      <c r="K885" s="8">
        <v>-23209.3</v>
      </c>
      <c r="L885" s="10" t="s">
        <v>1309</v>
      </c>
      <c r="M885" s="452" t="s">
        <v>1566</v>
      </c>
    </row>
    <row r="886" spans="1:13" ht="36">
      <c r="A886" s="75" t="e">
        <f>VLOOKUP(B886,#REF!,3,FALSE)</f>
        <v>#REF!</v>
      </c>
      <c r="B886" s="36">
        <v>219</v>
      </c>
      <c r="C886" s="37" t="s">
        <v>273</v>
      </c>
      <c r="D886" s="10" t="s">
        <v>457</v>
      </c>
      <c r="E886" s="13" t="s">
        <v>274</v>
      </c>
      <c r="F886" s="11" t="s">
        <v>756</v>
      </c>
      <c r="G886" s="17">
        <v>42807</v>
      </c>
      <c r="H886" s="17">
        <v>2511.6</v>
      </c>
      <c r="I886" s="20">
        <f t="shared" si="33"/>
        <v>5.8672646996986471</v>
      </c>
      <c r="J886" s="8">
        <f t="shared" si="35"/>
        <v>-40295.4</v>
      </c>
      <c r="K886" s="8">
        <v>-40295.4</v>
      </c>
      <c r="L886" s="10" t="s">
        <v>1310</v>
      </c>
      <c r="M886" s="453" t="s">
        <v>1568</v>
      </c>
    </row>
    <row r="887" spans="1:13">
      <c r="A887" s="75" t="e">
        <f>VLOOKUP(B887,#REF!,3,FALSE)</f>
        <v>#REF!</v>
      </c>
      <c r="B887" s="36">
        <v>219</v>
      </c>
      <c r="C887" s="37" t="s">
        <v>273</v>
      </c>
      <c r="D887" s="10" t="s">
        <v>457</v>
      </c>
      <c r="E887" s="13" t="s">
        <v>274</v>
      </c>
      <c r="F887" s="11" t="s">
        <v>10</v>
      </c>
      <c r="G887" s="17">
        <v>205</v>
      </c>
      <c r="H887" s="17">
        <v>204.9</v>
      </c>
      <c r="I887" s="20">
        <f t="shared" si="33"/>
        <v>99.951219512195124</v>
      </c>
      <c r="J887" s="8">
        <f t="shared" si="35"/>
        <v>-9.9999999999994316E-2</v>
      </c>
      <c r="K887" s="8">
        <v>-0.1</v>
      </c>
      <c r="L887" s="10" t="s">
        <v>1313</v>
      </c>
      <c r="M887" s="446" t="s">
        <v>354</v>
      </c>
    </row>
    <row r="888" spans="1:13">
      <c r="A888" s="75" t="e">
        <f>VLOOKUP(B888,#REF!,3,FALSE)</f>
        <v>#REF!</v>
      </c>
      <c r="B888" s="36">
        <v>219</v>
      </c>
      <c r="C888" s="37" t="s">
        <v>273</v>
      </c>
      <c r="D888" s="10" t="s">
        <v>457</v>
      </c>
      <c r="E888" s="13" t="s">
        <v>274</v>
      </c>
      <c r="F888" s="11" t="s">
        <v>18</v>
      </c>
      <c r="G888" s="17">
        <v>78.599999999999994</v>
      </c>
      <c r="H888" s="17">
        <v>62.9</v>
      </c>
      <c r="I888" s="20">
        <f t="shared" si="33"/>
        <v>80.025445292620873</v>
      </c>
      <c r="J888" s="8">
        <f t="shared" si="35"/>
        <v>-15.699999999999996</v>
      </c>
      <c r="K888" s="17">
        <v>-15.7</v>
      </c>
      <c r="L888" s="10" t="s">
        <v>1310</v>
      </c>
      <c r="M888" s="454" t="s">
        <v>1569</v>
      </c>
    </row>
    <row r="889" spans="1:13">
      <c r="A889" s="75" t="e">
        <f>VLOOKUP(B889,#REF!,3,FALSE)</f>
        <v>#REF!</v>
      </c>
      <c r="B889" s="36">
        <v>219</v>
      </c>
      <c r="C889" s="37" t="s">
        <v>273</v>
      </c>
      <c r="D889" s="10" t="s">
        <v>457</v>
      </c>
      <c r="E889" s="13" t="s">
        <v>274</v>
      </c>
      <c r="F889" s="11" t="s">
        <v>604</v>
      </c>
      <c r="G889" s="17">
        <v>113</v>
      </c>
      <c r="H889" s="17">
        <v>113</v>
      </c>
      <c r="I889" s="20">
        <f t="shared" si="33"/>
        <v>100</v>
      </c>
      <c r="J889" s="8">
        <f t="shared" si="35"/>
        <v>0</v>
      </c>
      <c r="K889" s="8">
        <v>0</v>
      </c>
      <c r="L889" s="10"/>
      <c r="M889" s="454"/>
    </row>
    <row r="890" spans="1:13" ht="25.5">
      <c r="A890" s="75" t="e">
        <f>VLOOKUP(B890,#REF!,3,FALSE)</f>
        <v>#REF!</v>
      </c>
      <c r="B890" s="135">
        <v>219</v>
      </c>
      <c r="C890" s="115" t="s">
        <v>273</v>
      </c>
      <c r="D890" s="84" t="s">
        <v>457</v>
      </c>
      <c r="E890" s="51" t="s">
        <v>274</v>
      </c>
      <c r="F890" s="49" t="s">
        <v>11</v>
      </c>
      <c r="G890" s="26">
        <f>SUM(G876:G889)</f>
        <v>418862.89999999997</v>
      </c>
      <c r="H890" s="26">
        <f>SUM(H876:H889)</f>
        <v>186454.9</v>
      </c>
      <c r="I890" s="26">
        <f t="shared" si="33"/>
        <v>44.514541631641286</v>
      </c>
      <c r="J890" s="26">
        <f t="shared" si="35"/>
        <v>-232407.99999999997</v>
      </c>
      <c r="K890" s="26">
        <f>SUM(K876:K889)</f>
        <v>-232407.99999999997</v>
      </c>
      <c r="L890" s="185"/>
      <c r="M890" s="348"/>
    </row>
    <row r="891" spans="1:13" ht="24">
      <c r="A891" s="75" t="e">
        <f>VLOOKUP(B891,#REF!,3,FALSE)</f>
        <v>#REF!</v>
      </c>
      <c r="B891" s="36">
        <v>219</v>
      </c>
      <c r="C891" s="37" t="s">
        <v>273</v>
      </c>
      <c r="D891" s="10" t="s">
        <v>459</v>
      </c>
      <c r="E891" s="13" t="s">
        <v>1560</v>
      </c>
      <c r="F891" s="11" t="s">
        <v>7</v>
      </c>
      <c r="G891" s="8">
        <v>3630</v>
      </c>
      <c r="H891" s="8">
        <v>3205.1</v>
      </c>
      <c r="I891" s="20">
        <f t="shared" si="33"/>
        <v>88.294765840220379</v>
      </c>
      <c r="J891" s="8">
        <f t="shared" si="35"/>
        <v>-424.90000000000009</v>
      </c>
      <c r="K891" s="8">
        <v>-227.1</v>
      </c>
      <c r="L891" s="74" t="s">
        <v>1312</v>
      </c>
      <c r="M891" s="422" t="s">
        <v>1570</v>
      </c>
    </row>
    <row r="892" spans="1:13">
      <c r="A892" s="75" t="e">
        <f>VLOOKUP(B892,#REF!,3,FALSE)</f>
        <v>#REF!</v>
      </c>
      <c r="B892" s="36">
        <v>219</v>
      </c>
      <c r="C892" s="37" t="s">
        <v>273</v>
      </c>
      <c r="D892" s="10" t="s">
        <v>459</v>
      </c>
      <c r="E892" s="13" t="s">
        <v>1560</v>
      </c>
      <c r="F892" s="11" t="s">
        <v>7</v>
      </c>
      <c r="G892" s="8"/>
      <c r="H892" s="8"/>
      <c r="I892" s="20" t="str">
        <f t="shared" si="33"/>
        <v/>
      </c>
      <c r="J892" s="8">
        <f t="shared" si="35"/>
        <v>0</v>
      </c>
      <c r="K892" s="8">
        <v>-197.8</v>
      </c>
      <c r="L892" s="74" t="s">
        <v>1309</v>
      </c>
      <c r="M892" s="422" t="s">
        <v>1571</v>
      </c>
    </row>
    <row r="893" spans="1:13">
      <c r="A893" s="75" t="e">
        <f>VLOOKUP(B893,#REF!,3,FALSE)</f>
        <v>#REF!</v>
      </c>
      <c r="B893" s="36">
        <v>219</v>
      </c>
      <c r="C893" s="37" t="s">
        <v>273</v>
      </c>
      <c r="D893" s="10" t="s">
        <v>459</v>
      </c>
      <c r="E893" s="13" t="s">
        <v>1560</v>
      </c>
      <c r="F893" s="11" t="s">
        <v>24</v>
      </c>
      <c r="G893" s="8">
        <v>22.4</v>
      </c>
      <c r="H893" s="8">
        <v>21.2</v>
      </c>
      <c r="I893" s="20">
        <f t="shared" si="33"/>
        <v>94.642857142857153</v>
      </c>
      <c r="J893" s="8">
        <f t="shared" si="35"/>
        <v>-1.1999999999999993</v>
      </c>
      <c r="K893" s="8">
        <v>-1</v>
      </c>
      <c r="L893" s="74" t="s">
        <v>1306</v>
      </c>
      <c r="M893" s="422" t="s">
        <v>1572</v>
      </c>
    </row>
    <row r="894" spans="1:13">
      <c r="A894" s="75" t="e">
        <f>VLOOKUP(B894,#REF!,3,FALSE)</f>
        <v>#REF!</v>
      </c>
      <c r="B894" s="36">
        <v>219</v>
      </c>
      <c r="C894" s="37" t="s">
        <v>273</v>
      </c>
      <c r="D894" s="10" t="s">
        <v>459</v>
      </c>
      <c r="E894" s="13" t="s">
        <v>1560</v>
      </c>
      <c r="F894" s="11" t="s">
        <v>25</v>
      </c>
      <c r="G894" s="8">
        <v>146.6</v>
      </c>
      <c r="H894" s="8">
        <v>115.6</v>
      </c>
      <c r="I894" s="20">
        <f t="shared" si="33"/>
        <v>78.854024556616636</v>
      </c>
      <c r="J894" s="8">
        <f t="shared" si="35"/>
        <v>-31</v>
      </c>
      <c r="K894" s="8">
        <v>-31.2</v>
      </c>
      <c r="L894" s="74" t="s">
        <v>1306</v>
      </c>
      <c r="M894" s="422" t="s">
        <v>1572</v>
      </c>
    </row>
    <row r="895" spans="1:13" ht="24">
      <c r="A895" s="75" t="e">
        <f>VLOOKUP(B895,#REF!,3,FALSE)</f>
        <v>#REF!</v>
      </c>
      <c r="B895" s="36">
        <v>219</v>
      </c>
      <c r="C895" s="37" t="s">
        <v>273</v>
      </c>
      <c r="D895" s="10" t="s">
        <v>459</v>
      </c>
      <c r="E895" s="13" t="s">
        <v>1560</v>
      </c>
      <c r="F895" s="11" t="s">
        <v>605</v>
      </c>
      <c r="G895" s="8">
        <v>86.6</v>
      </c>
      <c r="H895" s="8">
        <v>31.9</v>
      </c>
      <c r="I895" s="20">
        <f t="shared" si="33"/>
        <v>36.836027713625867</v>
      </c>
      <c r="J895" s="8">
        <f t="shared" si="35"/>
        <v>-54.699999999999996</v>
      </c>
      <c r="K895" s="8">
        <v>-54.7</v>
      </c>
      <c r="L895" s="74" t="s">
        <v>1312</v>
      </c>
      <c r="M895" s="457" t="s">
        <v>1573</v>
      </c>
    </row>
    <row r="896" spans="1:13">
      <c r="A896" s="75" t="e">
        <f>VLOOKUP(B896,#REF!,3,FALSE)</f>
        <v>#REF!</v>
      </c>
      <c r="B896" s="36">
        <v>219</v>
      </c>
      <c r="C896" s="37" t="s">
        <v>273</v>
      </c>
      <c r="D896" s="10" t="s">
        <v>459</v>
      </c>
      <c r="E896" s="13" t="s">
        <v>1560</v>
      </c>
      <c r="F896" s="11" t="s">
        <v>10</v>
      </c>
      <c r="G896" s="8">
        <v>3</v>
      </c>
      <c r="H896" s="8">
        <v>0</v>
      </c>
      <c r="I896" s="20">
        <f t="shared" si="33"/>
        <v>0</v>
      </c>
      <c r="J896" s="8">
        <f t="shared" si="35"/>
        <v>-3</v>
      </c>
      <c r="K896" s="8">
        <v>-3</v>
      </c>
      <c r="L896" s="214" t="s">
        <v>1313</v>
      </c>
      <c r="M896" s="421" t="s">
        <v>1574</v>
      </c>
    </row>
    <row r="897" spans="1:13" ht="25.5">
      <c r="A897" s="75" t="e">
        <f>VLOOKUP(B897,#REF!,3,FALSE)</f>
        <v>#REF!</v>
      </c>
      <c r="B897" s="135">
        <v>219</v>
      </c>
      <c r="C897" s="115" t="s">
        <v>273</v>
      </c>
      <c r="D897" s="84" t="s">
        <v>459</v>
      </c>
      <c r="E897" s="51" t="s">
        <v>1560</v>
      </c>
      <c r="F897" s="49" t="s">
        <v>11</v>
      </c>
      <c r="G897" s="26">
        <f>SUM(G891:G896)</f>
        <v>3888.6</v>
      </c>
      <c r="H897" s="26">
        <f>SUM(H891:H896)</f>
        <v>3373.7999999999997</v>
      </c>
      <c r="I897" s="26">
        <f t="shared" si="33"/>
        <v>86.761302268168478</v>
      </c>
      <c r="J897" s="26">
        <f t="shared" si="35"/>
        <v>-514.80000000000018</v>
      </c>
      <c r="K897" s="26">
        <f>SUM(K891:K896)</f>
        <v>-514.79999999999995</v>
      </c>
      <c r="L897" s="185"/>
      <c r="M897" s="456"/>
    </row>
    <row r="898" spans="1:13" ht="25.5">
      <c r="A898" s="75" t="e">
        <f>VLOOKUP(B898,#REF!,3,FALSE)</f>
        <v>#REF!</v>
      </c>
      <c r="B898" s="136">
        <v>219</v>
      </c>
      <c r="C898" s="114" t="s">
        <v>273</v>
      </c>
      <c r="D898" s="106"/>
      <c r="E898" s="137"/>
      <c r="F898" s="90" t="s">
        <v>12</v>
      </c>
      <c r="G898" s="134">
        <f>+G897+G890</f>
        <v>422751.49999999994</v>
      </c>
      <c r="H898" s="134">
        <f>+H897+H890</f>
        <v>189828.69999999998</v>
      </c>
      <c r="I898" s="134">
        <f t="shared" si="33"/>
        <v>44.903140497431707</v>
      </c>
      <c r="J898" s="134">
        <f t="shared" si="35"/>
        <v>-232922.79999999996</v>
      </c>
      <c r="K898" s="134">
        <f>+K897+K890</f>
        <v>-232922.79999999996</v>
      </c>
      <c r="L898" s="186"/>
      <c r="M898" s="455"/>
    </row>
    <row r="899" spans="1:13" ht="25.5">
      <c r="A899" s="75" t="e">
        <f>VLOOKUP(B899,#REF!,3,FALSE)</f>
        <v>#REF!</v>
      </c>
      <c r="B899" s="12">
        <v>220</v>
      </c>
      <c r="C899" s="24" t="s">
        <v>98</v>
      </c>
      <c r="D899" s="10" t="s">
        <v>107</v>
      </c>
      <c r="E899" s="24" t="s">
        <v>596</v>
      </c>
      <c r="F899" s="11" t="s">
        <v>7</v>
      </c>
      <c r="G899" s="8">
        <v>37161.800000000003</v>
      </c>
      <c r="H899" s="8">
        <v>26854</v>
      </c>
      <c r="I899" s="8">
        <f t="shared" si="33"/>
        <v>72.262376956982706</v>
      </c>
      <c r="J899" s="8">
        <f t="shared" si="35"/>
        <v>-10307.800000000003</v>
      </c>
      <c r="K899" s="8">
        <v>-133.80000000000001</v>
      </c>
      <c r="L899" s="10" t="s">
        <v>1312</v>
      </c>
      <c r="M899" s="455"/>
    </row>
    <row r="900" spans="1:13" ht="25.5">
      <c r="A900" s="75" t="e">
        <f>VLOOKUP(B900,#REF!,3,FALSE)</f>
        <v>#REF!</v>
      </c>
      <c r="B900" s="12">
        <v>220</v>
      </c>
      <c r="C900" s="24" t="s">
        <v>98</v>
      </c>
      <c r="D900" s="10" t="s">
        <v>107</v>
      </c>
      <c r="E900" s="24" t="s">
        <v>596</v>
      </c>
      <c r="F900" s="11" t="s">
        <v>7</v>
      </c>
      <c r="G900" s="27"/>
      <c r="H900" s="27"/>
      <c r="I900" s="27" t="str">
        <f t="shared" si="33"/>
        <v/>
      </c>
      <c r="J900" s="8">
        <f t="shared" si="35"/>
        <v>0</v>
      </c>
      <c r="K900" s="20">
        <v>-2772.7</v>
      </c>
      <c r="L900" s="10" t="s">
        <v>1311</v>
      </c>
      <c r="M900" s="455"/>
    </row>
    <row r="901" spans="1:13" ht="25.5">
      <c r="A901" s="75" t="e">
        <f>VLOOKUP(B901,#REF!,3,FALSE)</f>
        <v>#REF!</v>
      </c>
      <c r="B901" s="12">
        <v>220</v>
      </c>
      <c r="C901" s="24" t="s">
        <v>98</v>
      </c>
      <c r="D901" s="10" t="s">
        <v>107</v>
      </c>
      <c r="E901" s="24" t="s">
        <v>596</v>
      </c>
      <c r="F901" s="11" t="s">
        <v>7</v>
      </c>
      <c r="G901" s="27"/>
      <c r="H901" s="27"/>
      <c r="I901" s="27" t="str">
        <f t="shared" si="33"/>
        <v/>
      </c>
      <c r="J901" s="8">
        <f t="shared" si="35"/>
        <v>0</v>
      </c>
      <c r="K901" s="20">
        <v>-30.2</v>
      </c>
      <c r="L901" s="10" t="s">
        <v>1307</v>
      </c>
      <c r="M901" s="455"/>
    </row>
    <row r="902" spans="1:13" ht="25.5">
      <c r="A902" s="75" t="e">
        <f>VLOOKUP(B902,#REF!,3,FALSE)</f>
        <v>#REF!</v>
      </c>
      <c r="B902" s="12">
        <v>220</v>
      </c>
      <c r="C902" s="24" t="s">
        <v>98</v>
      </c>
      <c r="D902" s="10" t="s">
        <v>107</v>
      </c>
      <c r="E902" s="24" t="s">
        <v>596</v>
      </c>
      <c r="F902" s="11" t="s">
        <v>7</v>
      </c>
      <c r="G902" s="20"/>
      <c r="H902" s="20"/>
      <c r="I902" s="20" t="str">
        <f t="shared" si="33"/>
        <v/>
      </c>
      <c r="J902" s="8">
        <f t="shared" si="35"/>
        <v>0</v>
      </c>
      <c r="K902" s="20">
        <v>-1.3</v>
      </c>
      <c r="L902" s="10" t="s">
        <v>1365</v>
      </c>
      <c r="M902" s="455"/>
    </row>
    <row r="903" spans="1:13" ht="25.5">
      <c r="A903" s="75" t="e">
        <f>VLOOKUP(B903,#REF!,3,FALSE)</f>
        <v>#REF!</v>
      </c>
      <c r="B903" s="12">
        <v>220</v>
      </c>
      <c r="C903" s="24" t="s">
        <v>98</v>
      </c>
      <c r="D903" s="10" t="s">
        <v>107</v>
      </c>
      <c r="E903" s="24" t="s">
        <v>596</v>
      </c>
      <c r="F903" s="11" t="s">
        <v>7</v>
      </c>
      <c r="G903" s="17"/>
      <c r="H903" s="17"/>
      <c r="I903" s="8" t="str">
        <f t="shared" si="33"/>
        <v/>
      </c>
      <c r="J903" s="8">
        <f t="shared" si="35"/>
        <v>0</v>
      </c>
      <c r="K903" s="8">
        <v>-2779.8</v>
      </c>
      <c r="L903" s="10" t="s">
        <v>1306</v>
      </c>
      <c r="M903" s="455"/>
    </row>
    <row r="904" spans="1:13" ht="25.5">
      <c r="A904" s="75" t="e">
        <f>VLOOKUP(B904,#REF!,3,FALSE)</f>
        <v>#REF!</v>
      </c>
      <c r="B904" s="12">
        <v>220</v>
      </c>
      <c r="C904" s="24" t="s">
        <v>98</v>
      </c>
      <c r="D904" s="10" t="s">
        <v>107</v>
      </c>
      <c r="E904" s="24" t="s">
        <v>596</v>
      </c>
      <c r="F904" s="11" t="s">
        <v>7</v>
      </c>
      <c r="G904" s="27"/>
      <c r="H904" s="27"/>
      <c r="I904" s="27" t="str">
        <f t="shared" si="33"/>
        <v/>
      </c>
      <c r="J904" s="8">
        <f t="shared" si="35"/>
        <v>0</v>
      </c>
      <c r="K904" s="20">
        <v>-156.19999999999999</v>
      </c>
      <c r="L904" s="10" t="s">
        <v>1313</v>
      </c>
      <c r="M904" s="455"/>
    </row>
    <row r="905" spans="1:13" ht="25.5">
      <c r="A905" s="75" t="e">
        <f>VLOOKUP(B905,#REF!,3,FALSE)</f>
        <v>#REF!</v>
      </c>
      <c r="B905" s="12">
        <v>220</v>
      </c>
      <c r="C905" s="24" t="s">
        <v>98</v>
      </c>
      <c r="D905" s="10" t="s">
        <v>107</v>
      </c>
      <c r="E905" s="24" t="s">
        <v>596</v>
      </c>
      <c r="F905" s="11" t="s">
        <v>7</v>
      </c>
      <c r="G905" s="20"/>
      <c r="H905" s="20"/>
      <c r="I905" s="20" t="str">
        <f t="shared" si="33"/>
        <v/>
      </c>
      <c r="J905" s="8">
        <f t="shared" si="35"/>
        <v>0</v>
      </c>
      <c r="K905" s="20">
        <v>-19</v>
      </c>
      <c r="L905" s="10" t="s">
        <v>1306</v>
      </c>
      <c r="M905" s="348" t="s">
        <v>793</v>
      </c>
    </row>
    <row r="906" spans="1:13" ht="25.5">
      <c r="A906" s="75" t="e">
        <f>VLOOKUP(B906,#REF!,3,FALSE)</f>
        <v>#REF!</v>
      </c>
      <c r="B906" s="12">
        <v>220</v>
      </c>
      <c r="C906" s="24" t="s">
        <v>98</v>
      </c>
      <c r="D906" s="10" t="s">
        <v>107</v>
      </c>
      <c r="E906" s="24" t="s">
        <v>596</v>
      </c>
      <c r="F906" s="11" t="s">
        <v>7</v>
      </c>
      <c r="G906" s="27"/>
      <c r="H906" s="27"/>
      <c r="I906" s="27" t="str">
        <f t="shared" si="33"/>
        <v/>
      </c>
      <c r="J906" s="8">
        <f t="shared" si="35"/>
        <v>0</v>
      </c>
      <c r="K906" s="20">
        <v>-1685.9</v>
      </c>
      <c r="L906" s="10" t="s">
        <v>1304</v>
      </c>
      <c r="M906" s="348" t="s">
        <v>794</v>
      </c>
    </row>
    <row r="907" spans="1:13" ht="25.5">
      <c r="A907" s="75" t="e">
        <f>VLOOKUP(B907,#REF!,3,FALSE)</f>
        <v>#REF!</v>
      </c>
      <c r="B907" s="12">
        <v>220</v>
      </c>
      <c r="C907" s="24" t="s">
        <v>98</v>
      </c>
      <c r="D907" s="10" t="s">
        <v>107</v>
      </c>
      <c r="E907" s="24" t="s">
        <v>596</v>
      </c>
      <c r="F907" s="11" t="s">
        <v>7</v>
      </c>
      <c r="G907" s="27"/>
      <c r="H907" s="27"/>
      <c r="I907" s="27" t="str">
        <f t="shared" si="33"/>
        <v/>
      </c>
      <c r="J907" s="8">
        <f t="shared" si="35"/>
        <v>0</v>
      </c>
      <c r="K907" s="20">
        <v>-27.5</v>
      </c>
      <c r="L907" s="10" t="s">
        <v>1313</v>
      </c>
      <c r="M907" s="348" t="s">
        <v>795</v>
      </c>
    </row>
    <row r="908" spans="1:13" ht="25.5">
      <c r="A908" s="75" t="e">
        <f>VLOOKUP(B908,#REF!,3,FALSE)</f>
        <v>#REF!</v>
      </c>
      <c r="B908" s="12">
        <v>220</v>
      </c>
      <c r="C908" s="24" t="s">
        <v>98</v>
      </c>
      <c r="D908" s="10" t="s">
        <v>107</v>
      </c>
      <c r="E908" s="24" t="s">
        <v>596</v>
      </c>
      <c r="F908" s="11" t="s">
        <v>7</v>
      </c>
      <c r="G908" s="27"/>
      <c r="H908" s="27"/>
      <c r="I908" s="27" t="str">
        <f t="shared" si="33"/>
        <v/>
      </c>
      <c r="J908" s="8">
        <f t="shared" si="35"/>
        <v>0</v>
      </c>
      <c r="K908" s="20">
        <v>-767.5</v>
      </c>
      <c r="L908" s="10" t="s">
        <v>1309</v>
      </c>
      <c r="M908" s="348" t="s">
        <v>447</v>
      </c>
    </row>
    <row r="909" spans="1:13" ht="25.5">
      <c r="A909" s="75" t="e">
        <f>VLOOKUP(B909,#REF!,3,FALSE)</f>
        <v>#REF!</v>
      </c>
      <c r="B909" s="12">
        <v>220</v>
      </c>
      <c r="C909" s="24" t="s">
        <v>98</v>
      </c>
      <c r="D909" s="10" t="s">
        <v>107</v>
      </c>
      <c r="E909" s="24" t="s">
        <v>596</v>
      </c>
      <c r="F909" s="11" t="s">
        <v>7</v>
      </c>
      <c r="G909" s="27"/>
      <c r="H909" s="27"/>
      <c r="I909" s="27" t="str">
        <f t="shared" si="33"/>
        <v/>
      </c>
      <c r="J909" s="8">
        <f t="shared" si="35"/>
        <v>0</v>
      </c>
      <c r="K909" s="20">
        <v>-52.1</v>
      </c>
      <c r="L909" s="56" t="s">
        <v>1310</v>
      </c>
      <c r="M909" s="348" t="s">
        <v>796</v>
      </c>
    </row>
    <row r="910" spans="1:13" ht="63.75">
      <c r="A910" s="75" t="e">
        <f>VLOOKUP(B910,#REF!,3,FALSE)</f>
        <v>#REF!</v>
      </c>
      <c r="B910" s="12">
        <v>220</v>
      </c>
      <c r="C910" s="24" t="s">
        <v>98</v>
      </c>
      <c r="D910" s="10" t="s">
        <v>107</v>
      </c>
      <c r="E910" s="24" t="s">
        <v>596</v>
      </c>
      <c r="F910" s="11" t="s">
        <v>7</v>
      </c>
      <c r="G910" s="27"/>
      <c r="H910" s="27"/>
      <c r="I910" s="27" t="str">
        <f t="shared" si="33"/>
        <v/>
      </c>
      <c r="J910" s="8">
        <f t="shared" si="35"/>
        <v>0</v>
      </c>
      <c r="K910" s="20">
        <v>-318.5</v>
      </c>
      <c r="L910" s="56" t="s">
        <v>1389</v>
      </c>
      <c r="M910" s="348" t="s">
        <v>797</v>
      </c>
    </row>
    <row r="911" spans="1:13" ht="89.25">
      <c r="A911" s="75" t="e">
        <f>VLOOKUP(B911,#REF!,3,FALSE)</f>
        <v>#REF!</v>
      </c>
      <c r="B911" s="12">
        <v>220</v>
      </c>
      <c r="C911" s="24" t="s">
        <v>98</v>
      </c>
      <c r="D911" s="10" t="s">
        <v>107</v>
      </c>
      <c r="E911" s="24" t="s">
        <v>596</v>
      </c>
      <c r="F911" s="11" t="s">
        <v>7</v>
      </c>
      <c r="G911" s="27"/>
      <c r="H911" s="27"/>
      <c r="I911" s="27" t="str">
        <f t="shared" si="33"/>
        <v/>
      </c>
      <c r="J911" s="8">
        <f t="shared" si="35"/>
        <v>0</v>
      </c>
      <c r="K911" s="20">
        <v>-1563.3</v>
      </c>
      <c r="L911" s="10" t="s">
        <v>1304</v>
      </c>
      <c r="M911" s="348" t="s">
        <v>798</v>
      </c>
    </row>
    <row r="912" spans="1:13" ht="63.75">
      <c r="A912" s="75" t="e">
        <f>VLOOKUP(B912,#REF!,3,FALSE)</f>
        <v>#REF!</v>
      </c>
      <c r="B912" s="12">
        <v>220</v>
      </c>
      <c r="C912" s="24" t="s">
        <v>98</v>
      </c>
      <c r="D912" s="10" t="s">
        <v>107</v>
      </c>
      <c r="E912" s="24" t="s">
        <v>596</v>
      </c>
      <c r="F912" s="11" t="s">
        <v>30</v>
      </c>
      <c r="G912" s="17">
        <v>503</v>
      </c>
      <c r="H912" s="17">
        <v>353.1</v>
      </c>
      <c r="I912" s="8">
        <f t="shared" si="33"/>
        <v>70.198807157057658</v>
      </c>
      <c r="J912" s="8">
        <f t="shared" si="35"/>
        <v>-149.89999999999998</v>
      </c>
      <c r="K912" s="8">
        <v>-149.9</v>
      </c>
      <c r="L912" s="10" t="s">
        <v>1304</v>
      </c>
      <c r="M912" s="348" t="s">
        <v>799</v>
      </c>
    </row>
    <row r="913" spans="1:13" ht="89.25">
      <c r="A913" s="75" t="e">
        <f>VLOOKUP(B913,#REF!,3,FALSE)</f>
        <v>#REF!</v>
      </c>
      <c r="B913" s="12">
        <v>220</v>
      </c>
      <c r="C913" s="24" t="s">
        <v>98</v>
      </c>
      <c r="D913" s="10" t="s">
        <v>107</v>
      </c>
      <c r="E913" s="24" t="s">
        <v>596</v>
      </c>
      <c r="F913" s="11" t="s">
        <v>332</v>
      </c>
      <c r="G913" s="17">
        <v>349</v>
      </c>
      <c r="H913" s="17">
        <v>286.7</v>
      </c>
      <c r="I913" s="8">
        <f t="shared" si="33"/>
        <v>82.148997134670481</v>
      </c>
      <c r="J913" s="8">
        <f t="shared" si="35"/>
        <v>-62.300000000000011</v>
      </c>
      <c r="K913" s="8">
        <v>-62.3</v>
      </c>
      <c r="L913" s="10" t="s">
        <v>1304</v>
      </c>
      <c r="M913" s="348" t="s">
        <v>800</v>
      </c>
    </row>
    <row r="914" spans="1:13" ht="25.5">
      <c r="A914" s="75" t="e">
        <f>VLOOKUP(B914,#REF!,3,FALSE)</f>
        <v>#REF!</v>
      </c>
      <c r="B914" s="12">
        <v>220</v>
      </c>
      <c r="C914" s="24" t="s">
        <v>98</v>
      </c>
      <c r="D914" s="10" t="s">
        <v>107</v>
      </c>
      <c r="E914" s="24" t="s">
        <v>596</v>
      </c>
      <c r="F914" s="11" t="s">
        <v>601</v>
      </c>
      <c r="G914" s="17">
        <v>3.8</v>
      </c>
      <c r="H914" s="17">
        <v>1</v>
      </c>
      <c r="I914" s="8">
        <f t="shared" si="33"/>
        <v>26.315789473684209</v>
      </c>
      <c r="J914" s="8">
        <f t="shared" si="35"/>
        <v>-2.8</v>
      </c>
      <c r="K914" s="8">
        <v>-1.9</v>
      </c>
      <c r="L914" s="10" t="s">
        <v>1312</v>
      </c>
      <c r="M914" s="348" t="s">
        <v>801</v>
      </c>
    </row>
    <row r="915" spans="1:13" ht="25.5">
      <c r="A915" s="75" t="e">
        <f>VLOOKUP(B915,#REF!,3,FALSE)</f>
        <v>#REF!</v>
      </c>
      <c r="B915" s="12">
        <v>220</v>
      </c>
      <c r="C915" s="24" t="s">
        <v>98</v>
      </c>
      <c r="D915" s="10" t="s">
        <v>107</v>
      </c>
      <c r="E915" s="24" t="s">
        <v>596</v>
      </c>
      <c r="F915" s="11" t="s">
        <v>601</v>
      </c>
      <c r="G915" s="27"/>
      <c r="H915" s="27"/>
      <c r="I915" s="27" t="str">
        <f t="shared" si="33"/>
        <v/>
      </c>
      <c r="J915" s="8">
        <f t="shared" si="35"/>
        <v>0</v>
      </c>
      <c r="K915" s="20">
        <v>-0.9</v>
      </c>
      <c r="L915" s="10" t="s">
        <v>1304</v>
      </c>
      <c r="M915" s="348" t="s">
        <v>802</v>
      </c>
    </row>
    <row r="916" spans="1:13" ht="63.75">
      <c r="A916" s="75" t="e">
        <f>VLOOKUP(B916,#REF!,3,FALSE)</f>
        <v>#REF!</v>
      </c>
      <c r="B916" s="12">
        <v>220</v>
      </c>
      <c r="C916" s="24" t="s">
        <v>98</v>
      </c>
      <c r="D916" s="10" t="s">
        <v>107</v>
      </c>
      <c r="E916" s="24" t="s">
        <v>596</v>
      </c>
      <c r="F916" s="11" t="s">
        <v>54</v>
      </c>
      <c r="G916" s="8">
        <v>4910</v>
      </c>
      <c r="H916" s="20">
        <v>2579.1</v>
      </c>
      <c r="I916" s="8">
        <f t="shared" si="33"/>
        <v>52.527494908350306</v>
      </c>
      <c r="J916" s="8">
        <f t="shared" si="35"/>
        <v>-2330.9</v>
      </c>
      <c r="K916" s="8">
        <v>-2330.9</v>
      </c>
      <c r="L916" s="10" t="s">
        <v>1304</v>
      </c>
      <c r="M916" s="348" t="s">
        <v>799</v>
      </c>
    </row>
    <row r="917" spans="1:13" ht="89.25">
      <c r="A917" s="75" t="e">
        <f>VLOOKUP(B917,#REF!,3,FALSE)</f>
        <v>#REF!</v>
      </c>
      <c r="B917" s="12">
        <v>220</v>
      </c>
      <c r="C917" s="24" t="s">
        <v>98</v>
      </c>
      <c r="D917" s="10" t="s">
        <v>107</v>
      </c>
      <c r="E917" s="24" t="s">
        <v>596</v>
      </c>
      <c r="F917" s="11" t="s">
        <v>755</v>
      </c>
      <c r="G917" s="17">
        <v>1977</v>
      </c>
      <c r="H917" s="17">
        <v>1624.8</v>
      </c>
      <c r="I917" s="8">
        <f t="shared" si="33"/>
        <v>82.185128983308047</v>
      </c>
      <c r="J917" s="8">
        <f t="shared" si="35"/>
        <v>-352.20000000000005</v>
      </c>
      <c r="K917" s="8">
        <v>-352.2</v>
      </c>
      <c r="L917" s="10" t="s">
        <v>1304</v>
      </c>
      <c r="M917" s="348" t="s">
        <v>800</v>
      </c>
    </row>
    <row r="918" spans="1:13" ht="25.5">
      <c r="A918" s="75" t="e">
        <f>VLOOKUP(B918,#REF!,3,FALSE)</f>
        <v>#REF!</v>
      </c>
      <c r="B918" s="12">
        <v>220</v>
      </c>
      <c r="C918" s="24" t="s">
        <v>98</v>
      </c>
      <c r="D918" s="10" t="s">
        <v>107</v>
      </c>
      <c r="E918" s="24" t="s">
        <v>596</v>
      </c>
      <c r="F918" s="11" t="s">
        <v>331</v>
      </c>
      <c r="G918" s="20">
        <v>20.2</v>
      </c>
      <c r="H918" s="20">
        <v>5.9</v>
      </c>
      <c r="I918" s="20">
        <f t="shared" si="33"/>
        <v>29.207920792079211</v>
      </c>
      <c r="J918" s="8">
        <f t="shared" si="35"/>
        <v>-14.299999999999999</v>
      </c>
      <c r="K918" s="20">
        <v>-10</v>
      </c>
      <c r="L918" s="10" t="s">
        <v>1312</v>
      </c>
      <c r="M918" s="348" t="s">
        <v>801</v>
      </c>
    </row>
    <row r="919" spans="1:13" ht="25.5">
      <c r="A919" s="75" t="e">
        <f>VLOOKUP(B919,#REF!,3,FALSE)</f>
        <v>#REF!</v>
      </c>
      <c r="B919" s="12">
        <v>220</v>
      </c>
      <c r="C919" s="24" t="s">
        <v>98</v>
      </c>
      <c r="D919" s="10" t="s">
        <v>107</v>
      </c>
      <c r="E919" s="24" t="s">
        <v>596</v>
      </c>
      <c r="F919" s="11" t="s">
        <v>331</v>
      </c>
      <c r="G919" s="27"/>
      <c r="H919" s="27"/>
      <c r="I919" s="27" t="str">
        <f t="shared" si="33"/>
        <v/>
      </c>
      <c r="J919" s="8">
        <f t="shared" si="35"/>
        <v>0</v>
      </c>
      <c r="K919" s="20">
        <v>-3.3</v>
      </c>
      <c r="L919" s="10" t="s">
        <v>1306</v>
      </c>
      <c r="M919" s="348" t="s">
        <v>803</v>
      </c>
    </row>
    <row r="920" spans="1:13" ht="25.5">
      <c r="A920" s="75" t="e">
        <f>VLOOKUP(B920,#REF!,3,FALSE)</f>
        <v>#REF!</v>
      </c>
      <c r="B920" s="12">
        <v>220</v>
      </c>
      <c r="C920" s="24" t="s">
        <v>98</v>
      </c>
      <c r="D920" s="10" t="s">
        <v>107</v>
      </c>
      <c r="E920" s="24" t="s">
        <v>596</v>
      </c>
      <c r="F920" s="11" t="s">
        <v>331</v>
      </c>
      <c r="G920" s="27"/>
      <c r="H920" s="27"/>
      <c r="I920" s="27" t="str">
        <f t="shared" si="33"/>
        <v/>
      </c>
      <c r="J920" s="8">
        <f t="shared" si="35"/>
        <v>0</v>
      </c>
      <c r="K920" s="20">
        <v>-1</v>
      </c>
      <c r="L920" s="10" t="s">
        <v>1304</v>
      </c>
      <c r="M920" s="348" t="s">
        <v>804</v>
      </c>
    </row>
    <row r="921" spans="1:13" ht="25.5">
      <c r="A921" s="75" t="e">
        <f>VLOOKUP(B921,#REF!,3,FALSE)</f>
        <v>#REF!</v>
      </c>
      <c r="B921" s="12">
        <v>220</v>
      </c>
      <c r="C921" s="24" t="s">
        <v>98</v>
      </c>
      <c r="D921" s="10" t="s">
        <v>107</v>
      </c>
      <c r="E921" s="24" t="s">
        <v>596</v>
      </c>
      <c r="F921" s="11" t="s">
        <v>10</v>
      </c>
      <c r="G921" s="17">
        <v>2795.8</v>
      </c>
      <c r="H921" s="17">
        <v>1836</v>
      </c>
      <c r="I921" s="8">
        <f t="shared" si="33"/>
        <v>65.669933471636028</v>
      </c>
      <c r="J921" s="8">
        <f t="shared" si="35"/>
        <v>-959.80000000000018</v>
      </c>
      <c r="K921" s="8">
        <v>-446.8</v>
      </c>
      <c r="L921" s="10" t="s">
        <v>1311</v>
      </c>
      <c r="M921" s="348" t="s">
        <v>805</v>
      </c>
    </row>
    <row r="922" spans="1:13" ht="25.5">
      <c r="A922" s="75" t="e">
        <f>VLOOKUP(B922,#REF!,3,FALSE)</f>
        <v>#REF!</v>
      </c>
      <c r="B922" s="12">
        <v>220</v>
      </c>
      <c r="C922" s="24" t="s">
        <v>98</v>
      </c>
      <c r="D922" s="10" t="s">
        <v>107</v>
      </c>
      <c r="E922" s="24" t="s">
        <v>596</v>
      </c>
      <c r="F922" s="11" t="s">
        <v>10</v>
      </c>
      <c r="G922" s="17"/>
      <c r="H922" s="17"/>
      <c r="I922" s="8" t="str">
        <f t="shared" si="33"/>
        <v/>
      </c>
      <c r="J922" s="8">
        <f t="shared" si="35"/>
        <v>0</v>
      </c>
      <c r="K922" s="8">
        <v>-0.3</v>
      </c>
      <c r="L922" s="10" t="s">
        <v>1307</v>
      </c>
      <c r="M922" s="348" t="s">
        <v>806</v>
      </c>
    </row>
    <row r="923" spans="1:13" ht="25.5">
      <c r="A923" s="75" t="e">
        <f>VLOOKUP(B923,#REF!,3,FALSE)</f>
        <v>#REF!</v>
      </c>
      <c r="B923" s="12">
        <v>220</v>
      </c>
      <c r="C923" s="24" t="s">
        <v>98</v>
      </c>
      <c r="D923" s="10" t="s">
        <v>107</v>
      </c>
      <c r="E923" s="24" t="s">
        <v>596</v>
      </c>
      <c r="F923" s="11" t="s">
        <v>10</v>
      </c>
      <c r="G923" s="27"/>
      <c r="H923" s="27"/>
      <c r="I923" s="27" t="str">
        <f t="shared" si="33"/>
        <v/>
      </c>
      <c r="J923" s="8">
        <f t="shared" ref="J923:J980" si="36">+H923-G923</f>
        <v>0</v>
      </c>
      <c r="K923" s="20">
        <v>-415.8</v>
      </c>
      <c r="L923" s="10" t="s">
        <v>1306</v>
      </c>
      <c r="M923" s="348" t="s">
        <v>807</v>
      </c>
    </row>
    <row r="924" spans="1:13" ht="25.5">
      <c r="A924" s="75" t="e">
        <f>VLOOKUP(B924,#REF!,3,FALSE)</f>
        <v>#REF!</v>
      </c>
      <c r="B924" s="12">
        <v>220</v>
      </c>
      <c r="C924" s="24" t="s">
        <v>98</v>
      </c>
      <c r="D924" s="10" t="s">
        <v>107</v>
      </c>
      <c r="E924" s="24" t="s">
        <v>596</v>
      </c>
      <c r="F924" s="11" t="s">
        <v>10</v>
      </c>
      <c r="G924" s="27"/>
      <c r="H924" s="27"/>
      <c r="I924" s="27" t="str">
        <f t="shared" si="33"/>
        <v/>
      </c>
      <c r="J924" s="8">
        <f t="shared" si="36"/>
        <v>0</v>
      </c>
      <c r="K924" s="20">
        <v>-69.2</v>
      </c>
      <c r="L924" s="10" t="s">
        <v>1313</v>
      </c>
      <c r="M924" s="348" t="s">
        <v>354</v>
      </c>
    </row>
    <row r="925" spans="1:13" ht="25.5">
      <c r="A925" s="75" t="s">
        <v>339</v>
      </c>
      <c r="B925" s="12">
        <v>220</v>
      </c>
      <c r="C925" s="24" t="s">
        <v>98</v>
      </c>
      <c r="D925" s="10" t="s">
        <v>107</v>
      </c>
      <c r="E925" s="24" t="s">
        <v>596</v>
      </c>
      <c r="F925" s="11" t="s">
        <v>10</v>
      </c>
      <c r="G925" s="27"/>
      <c r="H925" s="27"/>
      <c r="I925" s="27"/>
      <c r="J925" s="8">
        <f t="shared" si="36"/>
        <v>0</v>
      </c>
      <c r="K925" s="20">
        <v>-14.6</v>
      </c>
      <c r="L925" s="10" t="s">
        <v>1309</v>
      </c>
      <c r="M925" s="348" t="s">
        <v>447</v>
      </c>
    </row>
    <row r="926" spans="1:13" ht="25.5">
      <c r="A926" s="75" t="s">
        <v>339</v>
      </c>
      <c r="B926" s="12">
        <v>220</v>
      </c>
      <c r="C926" s="24" t="s">
        <v>98</v>
      </c>
      <c r="D926" s="10" t="s">
        <v>107</v>
      </c>
      <c r="E926" s="24" t="s">
        <v>596</v>
      </c>
      <c r="F926" s="11" t="s">
        <v>10</v>
      </c>
      <c r="G926" s="27"/>
      <c r="H926" s="27"/>
      <c r="I926" s="27"/>
      <c r="J926" s="8">
        <f t="shared" si="36"/>
        <v>0</v>
      </c>
      <c r="K926" s="20">
        <v>-10.6</v>
      </c>
      <c r="L926" s="10" t="s">
        <v>1389</v>
      </c>
      <c r="M926" s="348" t="s">
        <v>808</v>
      </c>
    </row>
    <row r="927" spans="1:13" ht="25.5">
      <c r="A927" s="75" t="s">
        <v>339</v>
      </c>
      <c r="B927" s="12">
        <v>220</v>
      </c>
      <c r="C927" s="24" t="s">
        <v>98</v>
      </c>
      <c r="D927" s="10" t="s">
        <v>107</v>
      </c>
      <c r="E927" s="24" t="s">
        <v>596</v>
      </c>
      <c r="F927" s="11" t="s">
        <v>10</v>
      </c>
      <c r="G927" s="27"/>
      <c r="H927" s="27"/>
      <c r="I927" s="27"/>
      <c r="J927" s="8">
        <f t="shared" si="36"/>
        <v>0</v>
      </c>
      <c r="K927" s="20">
        <v>-2.5</v>
      </c>
      <c r="L927" s="10" t="s">
        <v>1304</v>
      </c>
      <c r="M927" s="348" t="s">
        <v>809</v>
      </c>
    </row>
    <row r="928" spans="1:13" ht="153">
      <c r="A928" s="75" t="e">
        <f>VLOOKUP(B928,#REF!,3,FALSE)</f>
        <v>#REF!</v>
      </c>
      <c r="B928" s="12">
        <v>220</v>
      </c>
      <c r="C928" s="24" t="s">
        <v>98</v>
      </c>
      <c r="D928" s="10" t="s">
        <v>107</v>
      </c>
      <c r="E928" s="24" t="s">
        <v>596</v>
      </c>
      <c r="F928" s="11" t="s">
        <v>594</v>
      </c>
      <c r="G928" s="20">
        <v>222951.5</v>
      </c>
      <c r="H928" s="20">
        <v>202985.4</v>
      </c>
      <c r="I928" s="20">
        <f t="shared" si="33"/>
        <v>91.044644238769408</v>
      </c>
      <c r="J928" s="8">
        <f t="shared" si="36"/>
        <v>-19966.100000000006</v>
      </c>
      <c r="K928" s="20">
        <v>-654.5</v>
      </c>
      <c r="L928" s="10" t="s">
        <v>1307</v>
      </c>
      <c r="M928" s="348" t="s">
        <v>810</v>
      </c>
    </row>
    <row r="929" spans="1:13" ht="25.5">
      <c r="A929" s="75" t="s">
        <v>339</v>
      </c>
      <c r="B929" s="12">
        <v>220</v>
      </c>
      <c r="C929" s="24" t="s">
        <v>98</v>
      </c>
      <c r="D929" s="10" t="s">
        <v>107</v>
      </c>
      <c r="E929" s="24" t="s">
        <v>596</v>
      </c>
      <c r="F929" s="11" t="s">
        <v>594</v>
      </c>
      <c r="G929" s="20"/>
      <c r="H929" s="20"/>
      <c r="I929" s="20"/>
      <c r="J929" s="8">
        <f t="shared" si="36"/>
        <v>0</v>
      </c>
      <c r="K929" s="20">
        <v>-40.799999999999997</v>
      </c>
      <c r="L929" s="10" t="s">
        <v>1311</v>
      </c>
      <c r="M929" s="348" t="s">
        <v>805</v>
      </c>
    </row>
    <row r="930" spans="1:13" ht="25.5">
      <c r="A930" s="75" t="s">
        <v>339</v>
      </c>
      <c r="B930" s="12">
        <v>220</v>
      </c>
      <c r="C930" s="24" t="s">
        <v>98</v>
      </c>
      <c r="D930" s="10" t="s">
        <v>107</v>
      </c>
      <c r="E930" s="24" t="s">
        <v>596</v>
      </c>
      <c r="F930" s="11" t="s">
        <v>594</v>
      </c>
      <c r="G930" s="20"/>
      <c r="H930" s="20"/>
      <c r="I930" s="20"/>
      <c r="J930" s="8">
        <f t="shared" si="36"/>
        <v>0</v>
      </c>
      <c r="K930" s="20">
        <v>-12.1</v>
      </c>
      <c r="L930" s="10" t="s">
        <v>1313</v>
      </c>
      <c r="M930" s="348" t="s">
        <v>811</v>
      </c>
    </row>
    <row r="931" spans="1:13" ht="25.5">
      <c r="A931" s="75" t="s">
        <v>339</v>
      </c>
      <c r="B931" s="12">
        <v>220</v>
      </c>
      <c r="C931" s="24" t="s">
        <v>98</v>
      </c>
      <c r="D931" s="10" t="s">
        <v>107</v>
      </c>
      <c r="E931" s="24" t="s">
        <v>596</v>
      </c>
      <c r="F931" s="11" t="s">
        <v>594</v>
      </c>
      <c r="G931" s="20"/>
      <c r="H931" s="20"/>
      <c r="I931" s="20"/>
      <c r="J931" s="8">
        <f t="shared" si="36"/>
        <v>0</v>
      </c>
      <c r="K931" s="20">
        <v>-12</v>
      </c>
      <c r="L931" s="10" t="s">
        <v>1389</v>
      </c>
      <c r="M931" s="348" t="s">
        <v>808</v>
      </c>
    </row>
    <row r="932" spans="1:13" ht="114.75">
      <c r="A932" s="75" t="s">
        <v>339</v>
      </c>
      <c r="B932" s="12">
        <v>220</v>
      </c>
      <c r="C932" s="24" t="s">
        <v>98</v>
      </c>
      <c r="D932" s="10" t="s">
        <v>107</v>
      </c>
      <c r="E932" s="24" t="s">
        <v>596</v>
      </c>
      <c r="F932" s="11" t="s">
        <v>594</v>
      </c>
      <c r="G932" s="20"/>
      <c r="H932" s="20"/>
      <c r="I932" s="20"/>
      <c r="J932" s="8">
        <f t="shared" si="36"/>
        <v>0</v>
      </c>
      <c r="K932" s="20">
        <v>-19246.7</v>
      </c>
      <c r="L932" s="10" t="s">
        <v>1304</v>
      </c>
      <c r="M932" s="348" t="s">
        <v>812</v>
      </c>
    </row>
    <row r="933" spans="1:13" ht="38.25">
      <c r="A933" s="75" t="e">
        <f>VLOOKUP(B933,#REF!,3,FALSE)</f>
        <v>#REF!</v>
      </c>
      <c r="B933" s="12">
        <v>220</v>
      </c>
      <c r="C933" s="24" t="s">
        <v>98</v>
      </c>
      <c r="D933" s="10" t="s">
        <v>107</v>
      </c>
      <c r="E933" s="24" t="s">
        <v>596</v>
      </c>
      <c r="F933" s="11" t="s">
        <v>604</v>
      </c>
      <c r="G933" s="17">
        <v>221.5</v>
      </c>
      <c r="H933" s="17">
        <v>0</v>
      </c>
      <c r="I933" s="8">
        <f t="shared" si="33"/>
        <v>0</v>
      </c>
      <c r="J933" s="8">
        <f t="shared" si="36"/>
        <v>-221.5</v>
      </c>
      <c r="K933" s="8">
        <v>-221.5</v>
      </c>
      <c r="L933" s="10" t="s">
        <v>1304</v>
      </c>
      <c r="M933" s="348" t="s">
        <v>813</v>
      </c>
    </row>
    <row r="934" spans="1:13" ht="25.5">
      <c r="A934" s="75" t="e">
        <f>VLOOKUP(B934,#REF!,3,FALSE)</f>
        <v>#REF!</v>
      </c>
      <c r="B934" s="135">
        <v>220</v>
      </c>
      <c r="C934" s="115" t="s">
        <v>98</v>
      </c>
      <c r="D934" s="84" t="s">
        <v>107</v>
      </c>
      <c r="E934" s="62" t="s">
        <v>596</v>
      </c>
      <c r="F934" s="49" t="s">
        <v>11</v>
      </c>
      <c r="G934" s="26">
        <f>SUM(G899:G933)</f>
        <v>270893.59999999998</v>
      </c>
      <c r="H934" s="26">
        <f>SUM(H899:H933)</f>
        <v>236526</v>
      </c>
      <c r="I934" s="26">
        <f t="shared" si="33"/>
        <v>87.313247710540224</v>
      </c>
      <c r="J934" s="26">
        <f t="shared" si="36"/>
        <v>-34367.599999999977</v>
      </c>
      <c r="K934" s="26">
        <f>SUM(K899:K933)</f>
        <v>-34367.599999999999</v>
      </c>
      <c r="L934" s="185"/>
      <c r="M934" s="348"/>
    </row>
    <row r="935" spans="1:13" ht="25.5">
      <c r="A935" s="75" t="e">
        <f>VLOOKUP(B935,#REF!,3,FALSE)</f>
        <v>#REF!</v>
      </c>
      <c r="B935" s="12">
        <v>220</v>
      </c>
      <c r="C935" s="24" t="s">
        <v>98</v>
      </c>
      <c r="D935" s="138" t="s">
        <v>110</v>
      </c>
      <c r="E935" s="24" t="s">
        <v>597</v>
      </c>
      <c r="F935" s="11" t="s">
        <v>7</v>
      </c>
      <c r="G935" s="17">
        <v>265124</v>
      </c>
      <c r="H935" s="17">
        <v>154894.1</v>
      </c>
      <c r="I935" s="8">
        <f t="shared" si="33"/>
        <v>58.423266094355853</v>
      </c>
      <c r="J935" s="8">
        <f t="shared" si="36"/>
        <v>-110229.9</v>
      </c>
      <c r="K935" s="8">
        <v>-261</v>
      </c>
      <c r="L935" s="10" t="s">
        <v>1312</v>
      </c>
      <c r="M935" s="348" t="s">
        <v>814</v>
      </c>
    </row>
    <row r="936" spans="1:13" ht="25.5">
      <c r="A936" s="75" t="e">
        <f>VLOOKUP(B936,#REF!,3,FALSE)</f>
        <v>#REF!</v>
      </c>
      <c r="B936" s="12">
        <v>220</v>
      </c>
      <c r="C936" s="24" t="s">
        <v>98</v>
      </c>
      <c r="D936" s="138" t="s">
        <v>110</v>
      </c>
      <c r="E936" s="24" t="s">
        <v>597</v>
      </c>
      <c r="F936" s="11" t="s">
        <v>7</v>
      </c>
      <c r="G936" s="27"/>
      <c r="H936" s="27"/>
      <c r="I936" s="27" t="str">
        <f t="shared" si="33"/>
        <v/>
      </c>
      <c r="J936" s="8">
        <f t="shared" si="36"/>
        <v>0</v>
      </c>
      <c r="K936" s="20">
        <v>-678.7</v>
      </c>
      <c r="L936" s="10" t="s">
        <v>1311</v>
      </c>
      <c r="M936" s="348" t="s">
        <v>805</v>
      </c>
    </row>
    <row r="937" spans="1:13" ht="25.5">
      <c r="A937" s="75" t="e">
        <f>VLOOKUP(B937,#REF!,3,FALSE)</f>
        <v>#REF!</v>
      </c>
      <c r="B937" s="12">
        <v>220</v>
      </c>
      <c r="C937" s="24" t="s">
        <v>98</v>
      </c>
      <c r="D937" s="138" t="s">
        <v>110</v>
      </c>
      <c r="E937" s="24" t="s">
        <v>597</v>
      </c>
      <c r="F937" s="11" t="s">
        <v>7</v>
      </c>
      <c r="G937" s="27"/>
      <c r="H937" s="27"/>
      <c r="I937" s="27" t="str">
        <f t="shared" si="33"/>
        <v/>
      </c>
      <c r="J937" s="8">
        <f t="shared" si="36"/>
        <v>0</v>
      </c>
      <c r="K937" s="20">
        <v>-17.600000000000001</v>
      </c>
      <c r="L937" s="10" t="s">
        <v>1307</v>
      </c>
      <c r="M937" s="348" t="s">
        <v>815</v>
      </c>
    </row>
    <row r="938" spans="1:13" ht="51">
      <c r="A938" s="75" t="e">
        <f>VLOOKUP(B938,#REF!,3,FALSE)</f>
        <v>#REF!</v>
      </c>
      <c r="B938" s="12">
        <v>220</v>
      </c>
      <c r="C938" s="24" t="s">
        <v>98</v>
      </c>
      <c r="D938" s="138" t="s">
        <v>110</v>
      </c>
      <c r="E938" s="24" t="s">
        <v>597</v>
      </c>
      <c r="F938" s="11" t="s">
        <v>7</v>
      </c>
      <c r="G938" s="27"/>
      <c r="H938" s="27"/>
      <c r="I938" s="27" t="str">
        <f t="shared" si="33"/>
        <v/>
      </c>
      <c r="J938" s="8">
        <f t="shared" si="36"/>
        <v>0</v>
      </c>
      <c r="K938" s="20">
        <v>-104617</v>
      </c>
      <c r="L938" s="10" t="s">
        <v>1304</v>
      </c>
      <c r="M938" s="348" t="s">
        <v>816</v>
      </c>
    </row>
    <row r="939" spans="1:13" ht="63.75">
      <c r="A939" s="75" t="e">
        <f>VLOOKUP(B939,#REF!,3,FALSE)</f>
        <v>#REF!</v>
      </c>
      <c r="B939" s="12">
        <v>220</v>
      </c>
      <c r="C939" s="24" t="s">
        <v>98</v>
      </c>
      <c r="D939" s="138" t="s">
        <v>110</v>
      </c>
      <c r="E939" s="24" t="s">
        <v>597</v>
      </c>
      <c r="F939" s="11" t="s">
        <v>7</v>
      </c>
      <c r="G939" s="27"/>
      <c r="H939" s="27"/>
      <c r="I939" s="27" t="str">
        <f t="shared" si="33"/>
        <v/>
      </c>
      <c r="J939" s="8">
        <f t="shared" si="36"/>
        <v>0</v>
      </c>
      <c r="K939" s="20">
        <v>-304</v>
      </c>
      <c r="L939" s="10" t="s">
        <v>1309</v>
      </c>
      <c r="M939" s="348" t="s">
        <v>817</v>
      </c>
    </row>
    <row r="940" spans="1:13" ht="25.5">
      <c r="A940" s="75" t="e">
        <f>VLOOKUP(B940,#REF!,3,FALSE)</f>
        <v>#REF!</v>
      </c>
      <c r="B940" s="12">
        <v>220</v>
      </c>
      <c r="C940" s="24" t="s">
        <v>98</v>
      </c>
      <c r="D940" s="138" t="s">
        <v>110</v>
      </c>
      <c r="E940" s="24" t="s">
        <v>597</v>
      </c>
      <c r="F940" s="11" t="s">
        <v>7</v>
      </c>
      <c r="G940" s="27"/>
      <c r="H940" s="27"/>
      <c r="I940" s="27" t="str">
        <f t="shared" si="33"/>
        <v/>
      </c>
      <c r="J940" s="8">
        <f t="shared" si="36"/>
        <v>0</v>
      </c>
      <c r="K940" s="20">
        <v>-202</v>
      </c>
      <c r="L940" s="10" t="s">
        <v>1309</v>
      </c>
      <c r="M940" s="348" t="s">
        <v>818</v>
      </c>
    </row>
    <row r="941" spans="1:13" ht="25.5">
      <c r="A941" s="75" t="e">
        <f>VLOOKUP(B941,#REF!,3,FALSE)</f>
        <v>#REF!</v>
      </c>
      <c r="B941" s="12">
        <v>220</v>
      </c>
      <c r="C941" s="24" t="s">
        <v>98</v>
      </c>
      <c r="D941" s="138" t="s">
        <v>110</v>
      </c>
      <c r="E941" s="24" t="s">
        <v>597</v>
      </c>
      <c r="F941" s="11" t="s">
        <v>7</v>
      </c>
      <c r="G941" s="27"/>
      <c r="H941" s="27"/>
      <c r="I941" s="27" t="str">
        <f t="shared" ref="I941:I960" si="37">IF(ISBLANK(H941),"",+H941/G941*100)</f>
        <v/>
      </c>
      <c r="J941" s="8">
        <f t="shared" si="36"/>
        <v>0</v>
      </c>
      <c r="K941" s="20">
        <v>-26.1</v>
      </c>
      <c r="L941" s="10" t="s">
        <v>1389</v>
      </c>
      <c r="M941" s="348" t="s">
        <v>819</v>
      </c>
    </row>
    <row r="942" spans="1:13" ht="178.5">
      <c r="A942" s="75" t="e">
        <f>VLOOKUP(B942,#REF!,3,FALSE)</f>
        <v>#REF!</v>
      </c>
      <c r="B942" s="12">
        <v>220</v>
      </c>
      <c r="C942" s="24" t="s">
        <v>98</v>
      </c>
      <c r="D942" s="138" t="s">
        <v>110</v>
      </c>
      <c r="E942" s="24" t="s">
        <v>597</v>
      </c>
      <c r="F942" s="11" t="s">
        <v>7</v>
      </c>
      <c r="G942" s="27"/>
      <c r="H942" s="27"/>
      <c r="I942" s="27" t="str">
        <f t="shared" si="37"/>
        <v/>
      </c>
      <c r="J942" s="8">
        <f t="shared" si="36"/>
        <v>0</v>
      </c>
      <c r="K942" s="20">
        <v>-3473.6</v>
      </c>
      <c r="L942" s="10" t="s">
        <v>1313</v>
      </c>
      <c r="M942" s="348" t="s">
        <v>820</v>
      </c>
    </row>
    <row r="943" spans="1:13" ht="25.5">
      <c r="A943" s="75" t="s">
        <v>339</v>
      </c>
      <c r="B943" s="12">
        <v>220</v>
      </c>
      <c r="C943" s="24" t="s">
        <v>98</v>
      </c>
      <c r="D943" s="138" t="s">
        <v>110</v>
      </c>
      <c r="E943" s="24" t="s">
        <v>597</v>
      </c>
      <c r="F943" s="11" t="s">
        <v>7</v>
      </c>
      <c r="G943" s="27"/>
      <c r="H943" s="27"/>
      <c r="I943" s="27"/>
      <c r="J943" s="8">
        <f t="shared" si="36"/>
        <v>0</v>
      </c>
      <c r="K943" s="20">
        <v>-5.8</v>
      </c>
      <c r="L943" s="10" t="s">
        <v>1306</v>
      </c>
      <c r="M943" s="13" t="s">
        <v>1557</v>
      </c>
    </row>
    <row r="944" spans="1:13" ht="38.25">
      <c r="A944" s="75" t="s">
        <v>339</v>
      </c>
      <c r="B944" s="12">
        <v>220</v>
      </c>
      <c r="C944" s="24" t="s">
        <v>98</v>
      </c>
      <c r="D944" s="138" t="s">
        <v>110</v>
      </c>
      <c r="E944" s="24" t="s">
        <v>597</v>
      </c>
      <c r="F944" s="11" t="s">
        <v>7</v>
      </c>
      <c r="G944" s="27"/>
      <c r="H944" s="27"/>
      <c r="I944" s="27"/>
      <c r="J944" s="8">
        <f t="shared" si="36"/>
        <v>0</v>
      </c>
      <c r="K944" s="20">
        <v>-276.8</v>
      </c>
      <c r="L944" s="10" t="s">
        <v>1313</v>
      </c>
      <c r="M944" s="348" t="s">
        <v>821</v>
      </c>
    </row>
    <row r="945" spans="1:13" ht="25.5">
      <c r="A945" s="75" t="s">
        <v>339</v>
      </c>
      <c r="B945" s="12">
        <v>220</v>
      </c>
      <c r="C945" s="24" t="s">
        <v>98</v>
      </c>
      <c r="D945" s="138" t="s">
        <v>110</v>
      </c>
      <c r="E945" s="24" t="s">
        <v>597</v>
      </c>
      <c r="F945" s="11" t="s">
        <v>7</v>
      </c>
      <c r="G945" s="27"/>
      <c r="H945" s="27"/>
      <c r="I945" s="27"/>
      <c r="J945" s="8">
        <f t="shared" si="36"/>
        <v>0</v>
      </c>
      <c r="K945" s="20">
        <v>-10.4</v>
      </c>
      <c r="L945" s="10" t="s">
        <v>1304</v>
      </c>
      <c r="M945" s="348" t="s">
        <v>822</v>
      </c>
    </row>
    <row r="946" spans="1:13" ht="38.25">
      <c r="A946" s="75" t="s">
        <v>339</v>
      </c>
      <c r="B946" s="12">
        <v>220</v>
      </c>
      <c r="C946" s="24" t="s">
        <v>98</v>
      </c>
      <c r="D946" s="138" t="s">
        <v>110</v>
      </c>
      <c r="E946" s="24" t="s">
        <v>597</v>
      </c>
      <c r="F946" s="11" t="s">
        <v>7</v>
      </c>
      <c r="G946" s="27"/>
      <c r="H946" s="27"/>
      <c r="I946" s="27"/>
      <c r="J946" s="8">
        <f t="shared" si="36"/>
        <v>0</v>
      </c>
      <c r="K946" s="20">
        <v>-356.9</v>
      </c>
      <c r="L946" s="10" t="s">
        <v>1310</v>
      </c>
      <c r="M946" s="348" t="s">
        <v>823</v>
      </c>
    </row>
    <row r="947" spans="1:13" ht="51">
      <c r="A947" s="75" t="e">
        <f>VLOOKUP(B947,#REF!,3,FALSE)</f>
        <v>#REF!</v>
      </c>
      <c r="B947" s="12">
        <v>220</v>
      </c>
      <c r="C947" s="24" t="s">
        <v>98</v>
      </c>
      <c r="D947" s="138" t="s">
        <v>110</v>
      </c>
      <c r="E947" s="24" t="s">
        <v>597</v>
      </c>
      <c r="F947" s="11" t="s">
        <v>60</v>
      </c>
      <c r="G947" s="17">
        <v>840</v>
      </c>
      <c r="H947" s="17">
        <v>0</v>
      </c>
      <c r="I947" s="8">
        <f t="shared" si="37"/>
        <v>0</v>
      </c>
      <c r="J947" s="8">
        <f t="shared" si="36"/>
        <v>-840</v>
      </c>
      <c r="K947" s="8">
        <v>-840</v>
      </c>
      <c r="L947" s="10" t="s">
        <v>1304</v>
      </c>
      <c r="M947" s="348" t="s">
        <v>824</v>
      </c>
    </row>
    <row r="948" spans="1:13" ht="76.5">
      <c r="A948" s="75" t="e">
        <f>VLOOKUP(B948,#REF!,3,FALSE)</f>
        <v>#REF!</v>
      </c>
      <c r="B948" s="12">
        <v>220</v>
      </c>
      <c r="C948" s="24" t="s">
        <v>98</v>
      </c>
      <c r="D948" s="138" t="s">
        <v>110</v>
      </c>
      <c r="E948" s="24" t="s">
        <v>597</v>
      </c>
      <c r="F948" s="11" t="s">
        <v>30</v>
      </c>
      <c r="G948" s="17">
        <v>4838</v>
      </c>
      <c r="H948" s="17">
        <v>1717.7</v>
      </c>
      <c r="I948" s="8">
        <f t="shared" si="37"/>
        <v>35.504340636626708</v>
      </c>
      <c r="J948" s="8">
        <f t="shared" si="36"/>
        <v>-3120.3</v>
      </c>
      <c r="K948" s="8">
        <v>-3120.3</v>
      </c>
      <c r="L948" s="56" t="s">
        <v>1304</v>
      </c>
      <c r="M948" s="348" t="s">
        <v>825</v>
      </c>
    </row>
    <row r="949" spans="1:13" ht="76.5">
      <c r="A949" s="75" t="e">
        <f>VLOOKUP(B949,#REF!,3,FALSE)</f>
        <v>#REF!</v>
      </c>
      <c r="B949" s="12">
        <v>220</v>
      </c>
      <c r="C949" s="24" t="s">
        <v>98</v>
      </c>
      <c r="D949" s="138" t="s">
        <v>110</v>
      </c>
      <c r="E949" s="24" t="s">
        <v>597</v>
      </c>
      <c r="F949" s="11" t="s">
        <v>54</v>
      </c>
      <c r="G949" s="17">
        <v>38496</v>
      </c>
      <c r="H949" s="17">
        <v>10144.700000000001</v>
      </c>
      <c r="I949" s="8">
        <f t="shared" si="37"/>
        <v>26.352608063175399</v>
      </c>
      <c r="J949" s="8">
        <f t="shared" si="36"/>
        <v>-28351.3</v>
      </c>
      <c r="K949" s="8">
        <v>-28351.3</v>
      </c>
      <c r="L949" s="56" t="s">
        <v>1304</v>
      </c>
      <c r="M949" s="348" t="s">
        <v>825</v>
      </c>
    </row>
    <row r="950" spans="1:13" ht="25.5">
      <c r="A950" s="75" t="e">
        <f>VLOOKUP(B950,#REF!,3,FALSE)</f>
        <v>#REF!</v>
      </c>
      <c r="B950" s="12">
        <v>220</v>
      </c>
      <c r="C950" s="24" t="s">
        <v>98</v>
      </c>
      <c r="D950" s="138" t="s">
        <v>110</v>
      </c>
      <c r="E950" s="24" t="s">
        <v>597</v>
      </c>
      <c r="F950" s="11" t="s">
        <v>10</v>
      </c>
      <c r="G950" s="17">
        <v>860.5</v>
      </c>
      <c r="H950" s="17">
        <v>547.29999999999995</v>
      </c>
      <c r="I950" s="8">
        <f t="shared" si="37"/>
        <v>63.602556653108657</v>
      </c>
      <c r="J950" s="8">
        <f t="shared" si="36"/>
        <v>-313.20000000000005</v>
      </c>
      <c r="K950" s="8">
        <v>-28.7</v>
      </c>
      <c r="L950" s="10" t="s">
        <v>1312</v>
      </c>
      <c r="M950" s="348" t="s">
        <v>814</v>
      </c>
    </row>
    <row r="951" spans="1:13" ht="25.5">
      <c r="A951" s="75" t="e">
        <f>VLOOKUP(B951,#REF!,3,FALSE)</f>
        <v>#REF!</v>
      </c>
      <c r="B951" s="12">
        <v>220</v>
      </c>
      <c r="C951" s="24" t="s">
        <v>98</v>
      </c>
      <c r="D951" s="138" t="s">
        <v>110</v>
      </c>
      <c r="E951" s="24" t="s">
        <v>597</v>
      </c>
      <c r="F951" s="11" t="s">
        <v>10</v>
      </c>
      <c r="G951" s="17"/>
      <c r="H951" s="17"/>
      <c r="I951" s="8" t="str">
        <f t="shared" si="37"/>
        <v/>
      </c>
      <c r="J951" s="8">
        <f t="shared" si="36"/>
        <v>0</v>
      </c>
      <c r="K951" s="8">
        <v>-18.399999999999999</v>
      </c>
      <c r="L951" s="10" t="s">
        <v>1311</v>
      </c>
      <c r="M951" s="348" t="s">
        <v>805</v>
      </c>
    </row>
    <row r="952" spans="1:13" ht="25.5">
      <c r="A952" s="75" t="s">
        <v>339</v>
      </c>
      <c r="B952" s="12">
        <v>220</v>
      </c>
      <c r="C952" s="24" t="s">
        <v>98</v>
      </c>
      <c r="D952" s="138" t="s">
        <v>110</v>
      </c>
      <c r="E952" s="24" t="s">
        <v>597</v>
      </c>
      <c r="F952" s="11" t="s">
        <v>10</v>
      </c>
      <c r="G952" s="17"/>
      <c r="H952" s="17"/>
      <c r="I952" s="8"/>
      <c r="J952" s="8">
        <f t="shared" si="36"/>
        <v>0</v>
      </c>
      <c r="K952" s="8">
        <v>-3.5</v>
      </c>
      <c r="L952" s="10" t="s">
        <v>1313</v>
      </c>
      <c r="M952" s="348" t="s">
        <v>826</v>
      </c>
    </row>
    <row r="953" spans="1:13" ht="25.5">
      <c r="A953" s="75" t="s">
        <v>339</v>
      </c>
      <c r="B953" s="12">
        <v>220</v>
      </c>
      <c r="C953" s="24" t="s">
        <v>98</v>
      </c>
      <c r="D953" s="138" t="s">
        <v>110</v>
      </c>
      <c r="E953" s="24" t="s">
        <v>597</v>
      </c>
      <c r="F953" s="11" t="s">
        <v>10</v>
      </c>
      <c r="G953" s="17"/>
      <c r="H953" s="17"/>
      <c r="I953" s="8"/>
      <c r="J953" s="8">
        <f t="shared" si="36"/>
        <v>0</v>
      </c>
      <c r="K953" s="8">
        <v>-19.899999999999999</v>
      </c>
      <c r="L953" s="10" t="s">
        <v>1313</v>
      </c>
      <c r="M953" s="348" t="s">
        <v>827</v>
      </c>
    </row>
    <row r="954" spans="1:13" ht="25.5">
      <c r="A954" s="75" t="s">
        <v>339</v>
      </c>
      <c r="B954" s="12">
        <v>220</v>
      </c>
      <c r="C954" s="24" t="s">
        <v>98</v>
      </c>
      <c r="D954" s="138" t="s">
        <v>110</v>
      </c>
      <c r="E954" s="24" t="s">
        <v>597</v>
      </c>
      <c r="F954" s="11" t="s">
        <v>10</v>
      </c>
      <c r="G954" s="17"/>
      <c r="H954" s="17"/>
      <c r="I954" s="8"/>
      <c r="J954" s="8">
        <f t="shared" si="36"/>
        <v>0</v>
      </c>
      <c r="K954" s="8">
        <v>-172.4</v>
      </c>
      <c r="L954" s="10" t="s">
        <v>1389</v>
      </c>
      <c r="M954" s="348" t="s">
        <v>819</v>
      </c>
    </row>
    <row r="955" spans="1:13" ht="38.25">
      <c r="A955" s="75" t="e">
        <f>VLOOKUP(B955,#REF!,3,FALSE)</f>
        <v>#REF!</v>
      </c>
      <c r="B955" s="12">
        <v>220</v>
      </c>
      <c r="C955" s="24" t="s">
        <v>98</v>
      </c>
      <c r="D955" s="138" t="s">
        <v>110</v>
      </c>
      <c r="E955" s="24" t="s">
        <v>597</v>
      </c>
      <c r="F955" s="11" t="s">
        <v>10</v>
      </c>
      <c r="G955" s="17"/>
      <c r="H955" s="17"/>
      <c r="I955" s="8" t="str">
        <f t="shared" si="37"/>
        <v/>
      </c>
      <c r="J955" s="8">
        <f t="shared" si="36"/>
        <v>0</v>
      </c>
      <c r="K955" s="8">
        <v>-70.3</v>
      </c>
      <c r="L955" s="10" t="s">
        <v>1304</v>
      </c>
      <c r="M955" s="348" t="s">
        <v>828</v>
      </c>
    </row>
    <row r="956" spans="1:13" ht="25.5">
      <c r="A956" s="75" t="e">
        <f>VLOOKUP(B956,#REF!,3,FALSE)</f>
        <v>#REF!</v>
      </c>
      <c r="B956" s="135">
        <v>220</v>
      </c>
      <c r="C956" s="115" t="s">
        <v>98</v>
      </c>
      <c r="D956" s="84" t="s">
        <v>110</v>
      </c>
      <c r="E956" s="62" t="s">
        <v>597</v>
      </c>
      <c r="F956" s="49" t="s">
        <v>11</v>
      </c>
      <c r="G956" s="26">
        <f>SUM(G935:G955)</f>
        <v>310158.5</v>
      </c>
      <c r="H956" s="26">
        <f>SUM(H935:H955)</f>
        <v>167303.80000000002</v>
      </c>
      <c r="I956" s="26">
        <f t="shared" si="37"/>
        <v>53.941388032248042</v>
      </c>
      <c r="J956" s="26">
        <f t="shared" si="36"/>
        <v>-142854.69999999998</v>
      </c>
      <c r="K956" s="26">
        <f>SUM(K935:K955)</f>
        <v>-142854.69999999998</v>
      </c>
      <c r="L956" s="185"/>
      <c r="M956" s="348"/>
    </row>
    <row r="957" spans="1:13" ht="25.5">
      <c r="A957" s="75" t="e">
        <f>VLOOKUP(B957,#REF!,3,FALSE)</f>
        <v>#REF!</v>
      </c>
      <c r="B957" s="12">
        <v>220</v>
      </c>
      <c r="C957" s="24" t="s">
        <v>98</v>
      </c>
      <c r="D957" s="10" t="s">
        <v>595</v>
      </c>
      <c r="E957" s="24" t="s">
        <v>598</v>
      </c>
      <c r="F957" s="11" t="s">
        <v>7</v>
      </c>
      <c r="G957" s="17">
        <v>3348.4</v>
      </c>
      <c r="H957" s="17">
        <v>2999.9</v>
      </c>
      <c r="I957" s="8">
        <f t="shared" si="37"/>
        <v>89.592043961294948</v>
      </c>
      <c r="J957" s="8">
        <f t="shared" si="36"/>
        <v>-348.5</v>
      </c>
      <c r="K957" s="8">
        <v>-120.1</v>
      </c>
      <c r="L957" s="10" t="s">
        <v>1312</v>
      </c>
      <c r="M957" s="348" t="s">
        <v>829</v>
      </c>
    </row>
    <row r="958" spans="1:13" ht="76.5">
      <c r="A958" s="75" t="e">
        <f>VLOOKUP(B958,#REF!,3,FALSE)</f>
        <v>#REF!</v>
      </c>
      <c r="B958" s="12">
        <v>220</v>
      </c>
      <c r="C958" s="24" t="s">
        <v>98</v>
      </c>
      <c r="D958" s="10" t="s">
        <v>595</v>
      </c>
      <c r="E958" s="24" t="s">
        <v>598</v>
      </c>
      <c r="F958" s="11" t="s">
        <v>7</v>
      </c>
      <c r="G958" s="27"/>
      <c r="H958" s="27"/>
      <c r="I958" s="27" t="str">
        <f t="shared" si="37"/>
        <v/>
      </c>
      <c r="J958" s="8">
        <f t="shared" si="36"/>
        <v>0</v>
      </c>
      <c r="K958" s="20">
        <v>-95.8</v>
      </c>
      <c r="L958" s="10" t="s">
        <v>1313</v>
      </c>
      <c r="M958" s="348" t="s">
        <v>830</v>
      </c>
    </row>
    <row r="959" spans="1:13" ht="25.5">
      <c r="A959" s="75" t="e">
        <f>VLOOKUP(B959,#REF!,3,FALSE)</f>
        <v>#REF!</v>
      </c>
      <c r="B959" s="12">
        <v>220</v>
      </c>
      <c r="C959" s="24" t="s">
        <v>98</v>
      </c>
      <c r="D959" s="10" t="s">
        <v>595</v>
      </c>
      <c r="E959" s="24" t="s">
        <v>598</v>
      </c>
      <c r="F959" s="11" t="s">
        <v>7</v>
      </c>
      <c r="G959" s="17"/>
      <c r="H959" s="17"/>
      <c r="I959" s="8" t="str">
        <f t="shared" si="37"/>
        <v/>
      </c>
      <c r="J959" s="8">
        <f t="shared" si="36"/>
        <v>0</v>
      </c>
      <c r="K959" s="8">
        <v>-49.4</v>
      </c>
      <c r="L959" s="10" t="s">
        <v>1304</v>
      </c>
      <c r="M959" s="348" t="s">
        <v>831</v>
      </c>
    </row>
    <row r="960" spans="1:13" ht="38.25">
      <c r="A960" s="75" t="e">
        <f>VLOOKUP(B960,#REF!,3,FALSE)</f>
        <v>#REF!</v>
      </c>
      <c r="B960" s="12">
        <v>220</v>
      </c>
      <c r="C960" s="24" t="s">
        <v>98</v>
      </c>
      <c r="D960" s="10" t="s">
        <v>595</v>
      </c>
      <c r="E960" s="24" t="s">
        <v>598</v>
      </c>
      <c r="F960" s="11" t="s">
        <v>7</v>
      </c>
      <c r="G960" s="17"/>
      <c r="H960" s="17"/>
      <c r="I960" s="8" t="str">
        <f t="shared" si="37"/>
        <v/>
      </c>
      <c r="J960" s="8">
        <f t="shared" si="36"/>
        <v>0</v>
      </c>
      <c r="K960" s="8">
        <v>-56.1</v>
      </c>
      <c r="L960" s="10" t="s">
        <v>1313</v>
      </c>
      <c r="M960" s="348" t="s">
        <v>832</v>
      </c>
    </row>
    <row r="961" spans="1:13" ht="25.5">
      <c r="A961" s="75" t="s">
        <v>339</v>
      </c>
      <c r="B961" s="12">
        <v>220</v>
      </c>
      <c r="C961" s="24" t="s">
        <v>98</v>
      </c>
      <c r="D961" s="10" t="s">
        <v>595</v>
      </c>
      <c r="E961" s="24" t="s">
        <v>598</v>
      </c>
      <c r="F961" s="11" t="s">
        <v>7</v>
      </c>
      <c r="G961" s="17"/>
      <c r="H961" s="17"/>
      <c r="I961" s="8"/>
      <c r="J961" s="8">
        <f t="shared" si="36"/>
        <v>0</v>
      </c>
      <c r="K961" s="8">
        <v>-3.2</v>
      </c>
      <c r="L961" s="10" t="s">
        <v>1313</v>
      </c>
      <c r="M961" s="348" t="s">
        <v>833</v>
      </c>
    </row>
    <row r="962" spans="1:13" ht="38.25">
      <c r="A962" s="75" t="s">
        <v>339</v>
      </c>
      <c r="B962" s="12">
        <v>220</v>
      </c>
      <c r="C962" s="24" t="s">
        <v>98</v>
      </c>
      <c r="D962" s="10" t="s">
        <v>595</v>
      </c>
      <c r="E962" s="24" t="s">
        <v>598</v>
      </c>
      <c r="F962" s="11" t="s">
        <v>7</v>
      </c>
      <c r="G962" s="17"/>
      <c r="H962" s="17"/>
      <c r="I962" s="8"/>
      <c r="J962" s="8">
        <f t="shared" si="36"/>
        <v>0</v>
      </c>
      <c r="K962" s="8">
        <v>-23.9</v>
      </c>
      <c r="L962" s="10" t="s">
        <v>1309</v>
      </c>
      <c r="M962" s="348" t="s">
        <v>834</v>
      </c>
    </row>
    <row r="963" spans="1:13" ht="51">
      <c r="A963" s="75" t="e">
        <f>VLOOKUP(B963,#REF!,3,FALSE)</f>
        <v>#REF!</v>
      </c>
      <c r="B963" s="12">
        <v>220</v>
      </c>
      <c r="C963" s="24" t="s">
        <v>98</v>
      </c>
      <c r="D963" s="10" t="s">
        <v>595</v>
      </c>
      <c r="E963" s="24" t="s">
        <v>598</v>
      </c>
      <c r="F963" s="11" t="s">
        <v>24</v>
      </c>
      <c r="G963" s="17">
        <v>74</v>
      </c>
      <c r="H963" s="17">
        <v>33.299999999999997</v>
      </c>
      <c r="I963" s="8">
        <f t="shared" ref="I963:I1023" si="38">IF(ISBLANK(H963),"",+H963/G963*100)</f>
        <v>44.999999999999993</v>
      </c>
      <c r="J963" s="8">
        <f t="shared" si="36"/>
        <v>-40.700000000000003</v>
      </c>
      <c r="K963" s="8">
        <v>-40.700000000000003</v>
      </c>
      <c r="L963" s="10" t="s">
        <v>1306</v>
      </c>
      <c r="M963" s="348" t="s">
        <v>835</v>
      </c>
    </row>
    <row r="964" spans="1:13" ht="51">
      <c r="A964" s="75" t="e">
        <f>VLOOKUP(B964,#REF!,3,FALSE)</f>
        <v>#REF!</v>
      </c>
      <c r="B964" s="12">
        <v>220</v>
      </c>
      <c r="C964" s="24" t="s">
        <v>98</v>
      </c>
      <c r="D964" s="10" t="s">
        <v>595</v>
      </c>
      <c r="E964" s="24" t="s">
        <v>598</v>
      </c>
      <c r="F964" s="11" t="s">
        <v>25</v>
      </c>
      <c r="G964" s="17">
        <v>416</v>
      </c>
      <c r="H964" s="17">
        <v>190.3</v>
      </c>
      <c r="I964" s="8">
        <f t="shared" si="38"/>
        <v>45.745192307692314</v>
      </c>
      <c r="J964" s="8">
        <f t="shared" si="36"/>
        <v>-225.7</v>
      </c>
      <c r="K964" s="8">
        <v>-225.7</v>
      </c>
      <c r="L964" s="10" t="s">
        <v>1306</v>
      </c>
      <c r="M964" s="348" t="s">
        <v>835</v>
      </c>
    </row>
    <row r="965" spans="1:13" ht="38.25">
      <c r="A965" s="75" t="e">
        <f>VLOOKUP(B965,#REF!,3,FALSE)</f>
        <v>#REF!</v>
      </c>
      <c r="B965" s="12">
        <v>220</v>
      </c>
      <c r="C965" s="24" t="s">
        <v>98</v>
      </c>
      <c r="D965" s="10" t="s">
        <v>595</v>
      </c>
      <c r="E965" s="24" t="s">
        <v>598</v>
      </c>
      <c r="F965" s="11" t="s">
        <v>605</v>
      </c>
      <c r="G965" s="17">
        <v>57.7</v>
      </c>
      <c r="H965" s="17">
        <v>15.3</v>
      </c>
      <c r="I965" s="8">
        <f t="shared" si="38"/>
        <v>26.516464471403811</v>
      </c>
      <c r="J965" s="8">
        <f t="shared" si="36"/>
        <v>-42.400000000000006</v>
      </c>
      <c r="K965" s="8">
        <v>-37.9</v>
      </c>
      <c r="L965" s="10" t="s">
        <v>1312</v>
      </c>
      <c r="M965" s="348" t="s">
        <v>836</v>
      </c>
    </row>
    <row r="966" spans="1:13" ht="38.25">
      <c r="A966" s="75" t="s">
        <v>339</v>
      </c>
      <c r="B966" s="12">
        <v>220</v>
      </c>
      <c r="C966" s="24" t="s">
        <v>98</v>
      </c>
      <c r="D966" s="10" t="s">
        <v>595</v>
      </c>
      <c r="E966" s="24" t="s">
        <v>598</v>
      </c>
      <c r="F966" s="11" t="s">
        <v>605</v>
      </c>
      <c r="G966" s="17"/>
      <c r="H966" s="17"/>
      <c r="I966" s="8"/>
      <c r="J966" s="8">
        <f t="shared" si="36"/>
        <v>0</v>
      </c>
      <c r="K966" s="8">
        <v>-4.5</v>
      </c>
      <c r="L966" s="10" t="s">
        <v>1306</v>
      </c>
      <c r="M966" s="348" t="s">
        <v>837</v>
      </c>
    </row>
    <row r="967" spans="1:13" ht="25.5">
      <c r="A967" s="75" t="e">
        <f>VLOOKUP(B967,#REF!,3,FALSE)</f>
        <v>#REF!</v>
      </c>
      <c r="B967" s="12">
        <v>220</v>
      </c>
      <c r="C967" s="24" t="s">
        <v>98</v>
      </c>
      <c r="D967" s="10" t="s">
        <v>595</v>
      </c>
      <c r="E967" s="24" t="s">
        <v>598</v>
      </c>
      <c r="F967" s="11" t="s">
        <v>10</v>
      </c>
      <c r="G967" s="17">
        <v>550.70000000000005</v>
      </c>
      <c r="H967" s="17">
        <v>323.3</v>
      </c>
      <c r="I967" s="8">
        <f t="shared" si="38"/>
        <v>58.707100054476115</v>
      </c>
      <c r="J967" s="8">
        <f t="shared" si="36"/>
        <v>-227.40000000000003</v>
      </c>
      <c r="K967" s="8">
        <v>-119</v>
      </c>
      <c r="L967" s="10" t="s">
        <v>1311</v>
      </c>
      <c r="M967" s="348" t="s">
        <v>829</v>
      </c>
    </row>
    <row r="968" spans="1:13" ht="38.25">
      <c r="A968" s="75" t="s">
        <v>339</v>
      </c>
      <c r="B968" s="12">
        <v>220</v>
      </c>
      <c r="C968" s="24" t="s">
        <v>98</v>
      </c>
      <c r="D968" s="10" t="s">
        <v>595</v>
      </c>
      <c r="E968" s="24" t="s">
        <v>598</v>
      </c>
      <c r="F968" s="11" t="s">
        <v>10</v>
      </c>
      <c r="G968" s="17"/>
      <c r="H968" s="17"/>
      <c r="I968" s="8"/>
      <c r="J968" s="8">
        <f t="shared" si="36"/>
        <v>0</v>
      </c>
      <c r="K968" s="8">
        <v>-6.8</v>
      </c>
      <c r="L968" s="10" t="s">
        <v>1313</v>
      </c>
      <c r="M968" s="348" t="s">
        <v>838</v>
      </c>
    </row>
    <row r="969" spans="1:13" ht="51">
      <c r="A969" s="75" t="s">
        <v>339</v>
      </c>
      <c r="B969" s="12">
        <v>220</v>
      </c>
      <c r="C969" s="24" t="s">
        <v>98</v>
      </c>
      <c r="D969" s="10" t="s">
        <v>595</v>
      </c>
      <c r="E969" s="24" t="s">
        <v>598</v>
      </c>
      <c r="F969" s="11" t="s">
        <v>10</v>
      </c>
      <c r="G969" s="17"/>
      <c r="H969" s="17"/>
      <c r="I969" s="8"/>
      <c r="J969" s="8">
        <f t="shared" si="36"/>
        <v>0</v>
      </c>
      <c r="K969" s="8">
        <v>-35</v>
      </c>
      <c r="L969" s="10" t="s">
        <v>1309</v>
      </c>
      <c r="M969" s="348" t="s">
        <v>839</v>
      </c>
    </row>
    <row r="970" spans="1:13" ht="38.25">
      <c r="A970" s="75" t="s">
        <v>339</v>
      </c>
      <c r="B970" s="12">
        <v>220</v>
      </c>
      <c r="C970" s="24" t="s">
        <v>98</v>
      </c>
      <c r="D970" s="10" t="s">
        <v>595</v>
      </c>
      <c r="E970" s="24" t="s">
        <v>598</v>
      </c>
      <c r="F970" s="11" t="s">
        <v>10</v>
      </c>
      <c r="G970" s="17"/>
      <c r="H970" s="17"/>
      <c r="I970" s="8"/>
      <c r="J970" s="8">
        <f t="shared" si="36"/>
        <v>0</v>
      </c>
      <c r="K970" s="8">
        <v>-66.599999999999994</v>
      </c>
      <c r="L970" s="10" t="s">
        <v>1313</v>
      </c>
      <c r="M970" s="348" t="s">
        <v>840</v>
      </c>
    </row>
    <row r="971" spans="1:13" ht="25.5">
      <c r="A971" s="75" t="e">
        <f>VLOOKUP(B971,#REF!,3,FALSE)</f>
        <v>#REF!</v>
      </c>
      <c r="B971" s="135">
        <v>220</v>
      </c>
      <c r="C971" s="115" t="s">
        <v>98</v>
      </c>
      <c r="D971" s="84" t="s">
        <v>595</v>
      </c>
      <c r="E971" s="62" t="s">
        <v>598</v>
      </c>
      <c r="F971" s="49" t="s">
        <v>11</v>
      </c>
      <c r="G971" s="26">
        <f>SUM(G957:G967)</f>
        <v>4446.8</v>
      </c>
      <c r="H971" s="26">
        <f>SUM(H957:H967)</f>
        <v>3562.1000000000008</v>
      </c>
      <c r="I971" s="26">
        <f t="shared" si="38"/>
        <v>80.10479445893678</v>
      </c>
      <c r="J971" s="26">
        <f t="shared" si="36"/>
        <v>-884.69999999999936</v>
      </c>
      <c r="K971" s="26">
        <f>SUM(K957:K970)</f>
        <v>-884.69999999999982</v>
      </c>
      <c r="L971" s="185"/>
      <c r="M971" s="348"/>
    </row>
    <row r="972" spans="1:13" ht="25.5">
      <c r="A972" s="75" t="e">
        <f>VLOOKUP(B972,#REF!,3,FALSE)</f>
        <v>#REF!</v>
      </c>
      <c r="B972" s="86">
        <v>220</v>
      </c>
      <c r="C972" s="87" t="s">
        <v>98</v>
      </c>
      <c r="D972" s="88"/>
      <c r="E972" s="89"/>
      <c r="F972" s="90" t="s">
        <v>12</v>
      </c>
      <c r="G972" s="70">
        <f>+G971+G956+G934</f>
        <v>585498.89999999991</v>
      </c>
      <c r="H972" s="70">
        <f>+H971+H956+H934</f>
        <v>407391.9</v>
      </c>
      <c r="I972" s="70">
        <f t="shared" si="38"/>
        <v>69.580301517218928</v>
      </c>
      <c r="J972" s="70">
        <f t="shared" si="36"/>
        <v>-178106.99999999988</v>
      </c>
      <c r="K972" s="70">
        <f>+K971+K956+K934</f>
        <v>-178107</v>
      </c>
      <c r="L972" s="186"/>
      <c r="M972" s="348"/>
    </row>
    <row r="973" spans="1:13" ht="38.25">
      <c r="A973" s="75" t="e">
        <f>VLOOKUP(B973,#REF!,3,FALSE)</f>
        <v>#REF!</v>
      </c>
      <c r="B973" s="12">
        <v>326</v>
      </c>
      <c r="C973" s="24" t="s">
        <v>108</v>
      </c>
      <c r="D973" s="10" t="s">
        <v>111</v>
      </c>
      <c r="E973" s="23" t="s">
        <v>1575</v>
      </c>
      <c r="F973" s="11" t="s">
        <v>7</v>
      </c>
      <c r="G973" s="8">
        <v>6103</v>
      </c>
      <c r="H973" s="8">
        <v>1813.7</v>
      </c>
      <c r="I973" s="8">
        <f t="shared" si="38"/>
        <v>29.718171391119125</v>
      </c>
      <c r="J973" s="8">
        <f t="shared" si="36"/>
        <v>-4289.3</v>
      </c>
      <c r="K973" s="8">
        <v>-14.7</v>
      </c>
      <c r="L973" s="10" t="s">
        <v>55</v>
      </c>
      <c r="M973" s="348" t="s">
        <v>1585</v>
      </c>
    </row>
    <row r="974" spans="1:13" ht="25.5">
      <c r="A974" s="75" t="e">
        <f>VLOOKUP(B974,#REF!,3,FALSE)</f>
        <v>#REF!</v>
      </c>
      <c r="B974" s="12">
        <v>326</v>
      </c>
      <c r="C974" s="24" t="s">
        <v>108</v>
      </c>
      <c r="D974" s="10" t="s">
        <v>111</v>
      </c>
      <c r="E974" s="23" t="s">
        <v>1575</v>
      </c>
      <c r="F974" s="11" t="s">
        <v>7</v>
      </c>
      <c r="G974" s="16"/>
      <c r="H974" s="16"/>
      <c r="I974" s="8" t="str">
        <f t="shared" si="38"/>
        <v/>
      </c>
      <c r="J974" s="8"/>
      <c r="K974" s="8">
        <v>-40</v>
      </c>
      <c r="L974" s="52" t="s">
        <v>9</v>
      </c>
      <c r="M974" s="348" t="s">
        <v>648</v>
      </c>
    </row>
    <row r="975" spans="1:13" ht="51">
      <c r="A975" s="75" t="e">
        <f>VLOOKUP(B975,#REF!,3,FALSE)</f>
        <v>#REF!</v>
      </c>
      <c r="B975" s="12">
        <v>326</v>
      </c>
      <c r="C975" s="24" t="s">
        <v>108</v>
      </c>
      <c r="D975" s="10" t="s">
        <v>111</v>
      </c>
      <c r="E975" s="23" t="s">
        <v>1575</v>
      </c>
      <c r="F975" s="11" t="s">
        <v>7</v>
      </c>
      <c r="G975" s="16"/>
      <c r="H975" s="16"/>
      <c r="I975" s="8" t="str">
        <f t="shared" si="38"/>
        <v/>
      </c>
      <c r="J975" s="8"/>
      <c r="K975" s="8">
        <v>-4234.6000000000004</v>
      </c>
      <c r="L975" s="52" t="s">
        <v>121</v>
      </c>
      <c r="M975" s="348" t="s">
        <v>1586</v>
      </c>
    </row>
    <row r="976" spans="1:13" ht="25.5">
      <c r="A976" s="75" t="e">
        <f>VLOOKUP(B976,#REF!,3,FALSE)</f>
        <v>#REF!</v>
      </c>
      <c r="B976" s="12">
        <v>326</v>
      </c>
      <c r="C976" s="24" t="s">
        <v>108</v>
      </c>
      <c r="D976" s="10" t="s">
        <v>111</v>
      </c>
      <c r="E976" s="23" t="s">
        <v>1575</v>
      </c>
      <c r="F976" s="11" t="s">
        <v>1582</v>
      </c>
      <c r="G976" s="8">
        <v>3600</v>
      </c>
      <c r="H976" s="8">
        <v>1231.7</v>
      </c>
      <c r="I976" s="8">
        <f t="shared" si="38"/>
        <v>34.213888888888889</v>
      </c>
      <c r="J976" s="8">
        <f t="shared" si="36"/>
        <v>-2368.3000000000002</v>
      </c>
      <c r="K976" s="8">
        <v>-2368.3000000000002</v>
      </c>
      <c r="L976" s="52" t="s">
        <v>154</v>
      </c>
      <c r="M976" s="348" t="s">
        <v>1587</v>
      </c>
    </row>
    <row r="977" spans="1:13" ht="51">
      <c r="A977" s="75" t="e">
        <f>VLOOKUP(B977,#REF!,3,FALSE)</f>
        <v>#REF!</v>
      </c>
      <c r="B977" s="12">
        <v>326</v>
      </c>
      <c r="C977" s="24" t="s">
        <v>108</v>
      </c>
      <c r="D977" s="10" t="s">
        <v>111</v>
      </c>
      <c r="E977" s="23" t="s">
        <v>1575</v>
      </c>
      <c r="F977" s="11" t="s">
        <v>1583</v>
      </c>
      <c r="G977" s="8">
        <v>1600</v>
      </c>
      <c r="H977" s="8">
        <v>182.4</v>
      </c>
      <c r="I977" s="8">
        <f t="shared" si="38"/>
        <v>11.4</v>
      </c>
      <c r="J977" s="8">
        <f t="shared" si="36"/>
        <v>-1417.6</v>
      </c>
      <c r="K977" s="8">
        <v>-1417.6</v>
      </c>
      <c r="L977" s="10" t="s">
        <v>120</v>
      </c>
      <c r="M977" s="348" t="s">
        <v>1588</v>
      </c>
    </row>
    <row r="978" spans="1:13" ht="51">
      <c r="A978" s="75" t="e">
        <f>VLOOKUP(B978,#REF!,3,FALSE)</f>
        <v>#REF!</v>
      </c>
      <c r="B978" s="12">
        <v>326</v>
      </c>
      <c r="C978" s="24" t="s">
        <v>108</v>
      </c>
      <c r="D978" s="10" t="s">
        <v>111</v>
      </c>
      <c r="E978" s="23" t="s">
        <v>1575</v>
      </c>
      <c r="F978" s="11" t="s">
        <v>1584</v>
      </c>
      <c r="G978" s="8">
        <v>89348</v>
      </c>
      <c r="H978" s="8">
        <v>34429.800000000003</v>
      </c>
      <c r="I978" s="8">
        <f t="shared" si="38"/>
        <v>38.534494336750683</v>
      </c>
      <c r="J978" s="8">
        <f t="shared" si="36"/>
        <v>-54918.2</v>
      </c>
      <c r="K978" s="8">
        <v>-54918.2</v>
      </c>
      <c r="L978" s="52" t="s">
        <v>120</v>
      </c>
      <c r="M978" s="348" t="s">
        <v>1588</v>
      </c>
    </row>
    <row r="979" spans="1:13" ht="25.5">
      <c r="A979" s="75" t="e">
        <f>VLOOKUP(B979,#REF!,3,FALSE)</f>
        <v>#REF!</v>
      </c>
      <c r="B979" s="103">
        <v>326</v>
      </c>
      <c r="C979" s="62" t="s">
        <v>108</v>
      </c>
      <c r="D979" s="84" t="s">
        <v>111</v>
      </c>
      <c r="E979" s="85" t="s">
        <v>1575</v>
      </c>
      <c r="F979" s="49" t="s">
        <v>11</v>
      </c>
      <c r="G979" s="26">
        <f>SUM(G973:G978)</f>
        <v>100651</v>
      </c>
      <c r="H979" s="26">
        <f>SUM(H973:H978)</f>
        <v>37657.600000000006</v>
      </c>
      <c r="I979" s="26">
        <f t="shared" si="38"/>
        <v>37.414034634529223</v>
      </c>
      <c r="J979" s="26">
        <f t="shared" si="36"/>
        <v>-62993.399999999994</v>
      </c>
      <c r="K979" s="26">
        <f>SUM(K973:K978)</f>
        <v>-62993.399999999994</v>
      </c>
      <c r="L979" s="185"/>
      <c r="M979" s="348"/>
    </row>
    <row r="980" spans="1:13" ht="25.5">
      <c r="A980" s="75" t="e">
        <f>VLOOKUP(B980,#REF!,3,FALSE)</f>
        <v>#REF!</v>
      </c>
      <c r="B980" s="12">
        <v>326</v>
      </c>
      <c r="C980" s="24" t="s">
        <v>108</v>
      </c>
      <c r="D980" s="10" t="s">
        <v>1576</v>
      </c>
      <c r="E980" s="23" t="s">
        <v>1577</v>
      </c>
      <c r="F980" s="10" t="s">
        <v>7</v>
      </c>
      <c r="G980" s="8">
        <v>911434</v>
      </c>
      <c r="H980" s="8">
        <v>877962.9</v>
      </c>
      <c r="I980" s="8">
        <f t="shared" si="38"/>
        <v>96.32764413001928</v>
      </c>
      <c r="J980" s="8">
        <f t="shared" si="36"/>
        <v>-33471.099999999977</v>
      </c>
      <c r="K980" s="8">
        <v>-961.7</v>
      </c>
      <c r="L980" s="10" t="s">
        <v>26</v>
      </c>
      <c r="M980" s="348" t="s">
        <v>1589</v>
      </c>
    </row>
    <row r="981" spans="1:13" ht="25.5">
      <c r="A981" s="75" t="e">
        <f>VLOOKUP(B981,#REF!,3,FALSE)</f>
        <v>#REF!</v>
      </c>
      <c r="B981" s="12">
        <v>326</v>
      </c>
      <c r="C981" s="24" t="s">
        <v>108</v>
      </c>
      <c r="D981" s="10" t="s">
        <v>1576</v>
      </c>
      <c r="E981" s="23" t="s">
        <v>1577</v>
      </c>
      <c r="F981" s="10" t="s">
        <v>7</v>
      </c>
      <c r="G981" s="8"/>
      <c r="H981" s="8"/>
      <c r="I981" s="8" t="str">
        <f t="shared" si="38"/>
        <v/>
      </c>
      <c r="J981" s="8"/>
      <c r="K981" s="8">
        <v>-14550.9</v>
      </c>
      <c r="L981" s="11" t="s">
        <v>55</v>
      </c>
      <c r="M981" s="348" t="s">
        <v>1590</v>
      </c>
    </row>
    <row r="982" spans="1:13" ht="25.5">
      <c r="A982" s="75" t="e">
        <f>VLOOKUP(B982,#REF!,3,FALSE)</f>
        <v>#REF!</v>
      </c>
      <c r="B982" s="12">
        <v>326</v>
      </c>
      <c r="C982" s="24" t="s">
        <v>108</v>
      </c>
      <c r="D982" s="10" t="s">
        <v>1576</v>
      </c>
      <c r="E982" s="23" t="s">
        <v>1577</v>
      </c>
      <c r="F982" s="10" t="s">
        <v>7</v>
      </c>
      <c r="G982" s="8"/>
      <c r="H982" s="8"/>
      <c r="I982" s="8" t="str">
        <f t="shared" si="38"/>
        <v/>
      </c>
      <c r="J982" s="8"/>
      <c r="K982" s="8">
        <v>-46.7</v>
      </c>
      <c r="L982" s="194" t="s">
        <v>291</v>
      </c>
      <c r="M982" s="348" t="s">
        <v>1591</v>
      </c>
    </row>
    <row r="983" spans="1:13" ht="25.5">
      <c r="A983" s="75" t="e">
        <f>VLOOKUP(B983,#REF!,3,FALSE)</f>
        <v>#REF!</v>
      </c>
      <c r="B983" s="12">
        <v>326</v>
      </c>
      <c r="C983" s="24" t="s">
        <v>108</v>
      </c>
      <c r="D983" s="10" t="s">
        <v>1576</v>
      </c>
      <c r="E983" s="23" t="s">
        <v>1577</v>
      </c>
      <c r="F983" s="10" t="s">
        <v>7</v>
      </c>
      <c r="G983" s="8"/>
      <c r="H983" s="8"/>
      <c r="I983" s="8" t="str">
        <f t="shared" si="38"/>
        <v/>
      </c>
      <c r="J983" s="8"/>
      <c r="K983" s="8">
        <v>-1952.8</v>
      </c>
      <c r="L983" s="52" t="s">
        <v>49</v>
      </c>
      <c r="M983" s="348" t="s">
        <v>1592</v>
      </c>
    </row>
    <row r="984" spans="1:13" ht="25.5">
      <c r="A984" s="75" t="e">
        <f>VLOOKUP(B984,#REF!,3,FALSE)</f>
        <v>#REF!</v>
      </c>
      <c r="B984" s="12">
        <v>326</v>
      </c>
      <c r="C984" s="24" t="s">
        <v>108</v>
      </c>
      <c r="D984" s="10" t="s">
        <v>1576</v>
      </c>
      <c r="E984" s="23" t="s">
        <v>1577</v>
      </c>
      <c r="F984" s="11" t="s">
        <v>7</v>
      </c>
      <c r="G984" s="8"/>
      <c r="H984" s="8"/>
      <c r="I984" s="8" t="str">
        <f t="shared" si="38"/>
        <v/>
      </c>
      <c r="J984" s="8"/>
      <c r="K984" s="8">
        <v>-6801.2</v>
      </c>
      <c r="L984" s="52" t="s">
        <v>154</v>
      </c>
      <c r="M984" s="348" t="s">
        <v>1593</v>
      </c>
    </row>
    <row r="985" spans="1:13" ht="25.5">
      <c r="A985" s="75" t="e">
        <f>VLOOKUP(B985,#REF!,3,FALSE)</f>
        <v>#REF!</v>
      </c>
      <c r="B985" s="12">
        <v>326</v>
      </c>
      <c r="C985" s="24" t="s">
        <v>108</v>
      </c>
      <c r="D985" s="10" t="s">
        <v>1576</v>
      </c>
      <c r="E985" s="23" t="s">
        <v>1577</v>
      </c>
      <c r="F985" s="11" t="s">
        <v>7</v>
      </c>
      <c r="G985" s="16"/>
      <c r="H985" s="16"/>
      <c r="I985" s="8" t="str">
        <f t="shared" si="38"/>
        <v/>
      </c>
      <c r="J985" s="8"/>
      <c r="K985" s="8">
        <v>-3806.7</v>
      </c>
      <c r="L985" s="52" t="s">
        <v>9</v>
      </c>
      <c r="M985" s="348" t="s">
        <v>648</v>
      </c>
    </row>
    <row r="986" spans="1:13" ht="25.5">
      <c r="A986" s="75" t="e">
        <f>VLOOKUP(B986,#REF!,3,FALSE)</f>
        <v>#REF!</v>
      </c>
      <c r="B986" s="12">
        <v>326</v>
      </c>
      <c r="C986" s="24" t="s">
        <v>108</v>
      </c>
      <c r="D986" s="10" t="s">
        <v>1576</v>
      </c>
      <c r="E986" s="23" t="s">
        <v>1577</v>
      </c>
      <c r="F986" s="11" t="s">
        <v>7</v>
      </c>
      <c r="G986" s="16"/>
      <c r="H986" s="16"/>
      <c r="I986" s="8" t="str">
        <f t="shared" si="38"/>
        <v/>
      </c>
      <c r="J986" s="8"/>
      <c r="K986" s="8">
        <v>-72.8</v>
      </c>
      <c r="L986" s="52" t="s">
        <v>120</v>
      </c>
      <c r="M986" s="348" t="s">
        <v>1594</v>
      </c>
    </row>
    <row r="987" spans="1:13" ht="153">
      <c r="A987" s="75" t="e">
        <f>VLOOKUP(B987,#REF!,3,FALSE)</f>
        <v>#REF!</v>
      </c>
      <c r="B987" s="12">
        <v>326</v>
      </c>
      <c r="C987" s="24" t="s">
        <v>108</v>
      </c>
      <c r="D987" s="10" t="s">
        <v>1576</v>
      </c>
      <c r="E987" s="23" t="s">
        <v>1577</v>
      </c>
      <c r="F987" s="11" t="s">
        <v>7</v>
      </c>
      <c r="G987" s="16"/>
      <c r="H987" s="16"/>
      <c r="I987" s="8" t="str">
        <f t="shared" si="38"/>
        <v/>
      </c>
      <c r="J987" s="8"/>
      <c r="K987" s="8">
        <v>-5278.3</v>
      </c>
      <c r="L987" s="52" t="s">
        <v>154</v>
      </c>
      <c r="M987" s="348" t="s">
        <v>1595</v>
      </c>
    </row>
    <row r="988" spans="1:13" ht="63.75">
      <c r="A988" s="75" t="e">
        <f>VLOOKUP(B988,#REF!,3,FALSE)</f>
        <v>#REF!</v>
      </c>
      <c r="B988" s="12">
        <v>326</v>
      </c>
      <c r="C988" s="24" t="s">
        <v>108</v>
      </c>
      <c r="D988" s="10" t="s">
        <v>1576</v>
      </c>
      <c r="E988" s="23" t="s">
        <v>1577</v>
      </c>
      <c r="F988" s="11" t="s">
        <v>1582</v>
      </c>
      <c r="G988" s="8">
        <v>1107</v>
      </c>
      <c r="H988" s="8">
        <v>0</v>
      </c>
      <c r="I988" s="8">
        <f t="shared" si="38"/>
        <v>0</v>
      </c>
      <c r="J988" s="8">
        <f t="shared" ref="J988:J1049" si="39">+H988-G988</f>
        <v>-1107</v>
      </c>
      <c r="K988" s="458">
        <v>-1107</v>
      </c>
      <c r="L988" s="52" t="s">
        <v>121</v>
      </c>
      <c r="M988" s="348" t="s">
        <v>1599</v>
      </c>
    </row>
    <row r="989" spans="1:13" ht="89.25">
      <c r="A989" s="75" t="e">
        <f>VLOOKUP(B989,#REF!,3,FALSE)</f>
        <v>#REF!</v>
      </c>
      <c r="B989" s="12">
        <v>326</v>
      </c>
      <c r="C989" s="24" t="s">
        <v>108</v>
      </c>
      <c r="D989" s="10" t="s">
        <v>1576</v>
      </c>
      <c r="E989" s="23" t="s">
        <v>1577</v>
      </c>
      <c r="F989" s="11" t="s">
        <v>1376</v>
      </c>
      <c r="G989" s="8">
        <v>8457.1</v>
      </c>
      <c r="H989" s="8">
        <v>6683</v>
      </c>
      <c r="I989" s="8">
        <f t="shared" si="38"/>
        <v>79.022359910607648</v>
      </c>
      <c r="J989" s="8">
        <f t="shared" si="39"/>
        <v>-1774.1000000000004</v>
      </c>
      <c r="K989" s="458">
        <v>-1774.1</v>
      </c>
      <c r="L989" s="52" t="s">
        <v>8</v>
      </c>
      <c r="M989" s="348" t="s">
        <v>1600</v>
      </c>
    </row>
    <row r="990" spans="1:13" ht="51">
      <c r="A990" s="75" t="e">
        <f>VLOOKUP(B990,#REF!,3,FALSE)</f>
        <v>#REF!</v>
      </c>
      <c r="B990" s="12">
        <v>326</v>
      </c>
      <c r="C990" s="24" t="s">
        <v>108</v>
      </c>
      <c r="D990" s="10" t="s">
        <v>1576</v>
      </c>
      <c r="E990" s="23" t="s">
        <v>1577</v>
      </c>
      <c r="F990" s="11" t="s">
        <v>1583</v>
      </c>
      <c r="G990" s="8">
        <v>4990</v>
      </c>
      <c r="H990" s="8">
        <v>1278.0999999999999</v>
      </c>
      <c r="I990" s="8">
        <f t="shared" si="38"/>
        <v>25.613226452905806</v>
      </c>
      <c r="J990" s="8">
        <f t="shared" si="39"/>
        <v>-3711.9</v>
      </c>
      <c r="K990" s="458">
        <v>-3711.9</v>
      </c>
      <c r="L990" s="52" t="s">
        <v>120</v>
      </c>
      <c r="M990" s="348" t="s">
        <v>1588</v>
      </c>
    </row>
    <row r="991" spans="1:13" ht="51">
      <c r="A991" s="75" t="e">
        <f>VLOOKUP(B991,#REF!,3,FALSE)</f>
        <v>#REF!</v>
      </c>
      <c r="B991" s="12">
        <v>326</v>
      </c>
      <c r="C991" s="24" t="s">
        <v>108</v>
      </c>
      <c r="D991" s="10" t="s">
        <v>1576</v>
      </c>
      <c r="E991" s="23" t="s">
        <v>1577</v>
      </c>
      <c r="F991" s="11" t="s">
        <v>1584</v>
      </c>
      <c r="G991" s="8">
        <v>56373</v>
      </c>
      <c r="H991" s="8">
        <v>34772</v>
      </c>
      <c r="I991" s="8">
        <f t="shared" si="38"/>
        <v>61.682010891738948</v>
      </c>
      <c r="J991" s="8">
        <f t="shared" si="39"/>
        <v>-21601</v>
      </c>
      <c r="K991" s="458">
        <v>-21601</v>
      </c>
      <c r="L991" s="52" t="s">
        <v>120</v>
      </c>
      <c r="M991" s="348" t="s">
        <v>1588</v>
      </c>
    </row>
    <row r="992" spans="1:13" ht="63.75">
      <c r="A992" s="75" t="e">
        <f>VLOOKUP(B992,#REF!,3,FALSE)</f>
        <v>#REF!</v>
      </c>
      <c r="B992" s="12">
        <v>326</v>
      </c>
      <c r="C992" s="24" t="s">
        <v>108</v>
      </c>
      <c r="D992" s="10" t="s">
        <v>1576</v>
      </c>
      <c r="E992" s="23" t="s">
        <v>1577</v>
      </c>
      <c r="F992" s="11" t="s">
        <v>1596</v>
      </c>
      <c r="G992" s="8">
        <v>5271</v>
      </c>
      <c r="H992" s="8">
        <v>260.2</v>
      </c>
      <c r="I992" s="8">
        <f t="shared" si="38"/>
        <v>4.9364446974008729</v>
      </c>
      <c r="J992" s="8">
        <f t="shared" si="39"/>
        <v>-5010.8</v>
      </c>
      <c r="K992" s="458">
        <v>-5010.8</v>
      </c>
      <c r="L992" s="10" t="s">
        <v>121</v>
      </c>
      <c r="M992" s="348" t="s">
        <v>1601</v>
      </c>
    </row>
    <row r="993" spans="1:13" ht="25.5">
      <c r="A993" s="75" t="e">
        <f>VLOOKUP(B993,#REF!,3,FALSE)</f>
        <v>#REF!</v>
      </c>
      <c r="B993" s="12">
        <v>326</v>
      </c>
      <c r="C993" s="24" t="s">
        <v>108</v>
      </c>
      <c r="D993" s="10" t="s">
        <v>1576</v>
      </c>
      <c r="E993" s="23" t="s">
        <v>1577</v>
      </c>
      <c r="F993" s="11" t="s">
        <v>1597</v>
      </c>
      <c r="G993" s="8">
        <v>918.3</v>
      </c>
      <c r="H993" s="8">
        <v>375.3</v>
      </c>
      <c r="I993" s="8">
        <f t="shared" si="38"/>
        <v>40.868997059784391</v>
      </c>
      <c r="J993" s="8">
        <f t="shared" si="39"/>
        <v>-543</v>
      </c>
      <c r="K993" s="458">
        <v>-543</v>
      </c>
      <c r="L993" s="230" t="s">
        <v>154</v>
      </c>
      <c r="M993" s="348" t="s">
        <v>1602</v>
      </c>
    </row>
    <row r="994" spans="1:13" ht="38.25">
      <c r="A994" s="75" t="e">
        <f>VLOOKUP(B994,#REF!,3,FALSE)</f>
        <v>#REF!</v>
      </c>
      <c r="B994" s="12">
        <v>326</v>
      </c>
      <c r="C994" s="24" t="s">
        <v>108</v>
      </c>
      <c r="D994" s="10" t="s">
        <v>1576</v>
      </c>
      <c r="E994" s="23" t="s">
        <v>1577</v>
      </c>
      <c r="F994" s="11" t="s">
        <v>1415</v>
      </c>
      <c r="G994" s="8">
        <v>54</v>
      </c>
      <c r="H994" s="8">
        <v>0</v>
      </c>
      <c r="I994" s="8">
        <f t="shared" si="38"/>
        <v>0</v>
      </c>
      <c r="J994" s="8">
        <f t="shared" si="39"/>
        <v>-54</v>
      </c>
      <c r="K994" s="458">
        <v>-54</v>
      </c>
      <c r="L994" s="230" t="s">
        <v>121</v>
      </c>
      <c r="M994" s="348" t="s">
        <v>1603</v>
      </c>
    </row>
    <row r="995" spans="1:13" ht="25.5">
      <c r="A995" s="75" t="e">
        <f>VLOOKUP(B995,#REF!,3,FALSE)</f>
        <v>#REF!</v>
      </c>
      <c r="B995" s="12">
        <v>326</v>
      </c>
      <c r="C995" s="24" t="s">
        <v>108</v>
      </c>
      <c r="D995" s="10" t="s">
        <v>1576</v>
      </c>
      <c r="E995" s="23" t="s">
        <v>1577</v>
      </c>
      <c r="F995" s="11" t="s">
        <v>1598</v>
      </c>
      <c r="G995" s="8">
        <v>132</v>
      </c>
      <c r="H995" s="8">
        <v>0</v>
      </c>
      <c r="I995" s="8">
        <f t="shared" si="38"/>
        <v>0</v>
      </c>
      <c r="J995" s="8">
        <f t="shared" si="39"/>
        <v>-132</v>
      </c>
      <c r="K995" s="458">
        <v>-132</v>
      </c>
      <c r="L995" s="52" t="s">
        <v>121</v>
      </c>
      <c r="M995" s="348" t="s">
        <v>1604</v>
      </c>
    </row>
    <row r="996" spans="1:13" ht="25.5">
      <c r="A996" s="75" t="e">
        <f>VLOOKUP(B996,#REF!,3,FALSE)</f>
        <v>#REF!</v>
      </c>
      <c r="B996" s="103">
        <v>326</v>
      </c>
      <c r="C996" s="62" t="s">
        <v>108</v>
      </c>
      <c r="D996" s="84" t="s">
        <v>1576</v>
      </c>
      <c r="E996" s="140" t="s">
        <v>1577</v>
      </c>
      <c r="F996" s="49" t="s">
        <v>11</v>
      </c>
      <c r="G996" s="26">
        <f>SUM(G980:G995)</f>
        <v>988736.4</v>
      </c>
      <c r="H996" s="26">
        <f>SUM(H980:H995)</f>
        <v>921331.5</v>
      </c>
      <c r="I996" s="26">
        <f t="shared" si="38"/>
        <v>93.182722917857575</v>
      </c>
      <c r="J996" s="26">
        <f t="shared" si="39"/>
        <v>-67404.900000000023</v>
      </c>
      <c r="K996" s="26">
        <f>SUM(K980:K995)</f>
        <v>-67404.900000000009</v>
      </c>
      <c r="L996" s="185"/>
      <c r="M996" s="348"/>
    </row>
    <row r="997" spans="1:13" ht="25.5">
      <c r="A997" s="75" t="e">
        <f>VLOOKUP(B997,#REF!,3,FALSE)</f>
        <v>#REF!</v>
      </c>
      <c r="B997" s="12">
        <v>326</v>
      </c>
      <c r="C997" s="24" t="s">
        <v>108</v>
      </c>
      <c r="D997" s="10" t="s">
        <v>1578</v>
      </c>
      <c r="E997" s="25" t="s">
        <v>1580</v>
      </c>
      <c r="F997" s="11" t="s">
        <v>7</v>
      </c>
      <c r="G997" s="8">
        <v>31571</v>
      </c>
      <c r="H997" s="8">
        <v>25282.7</v>
      </c>
      <c r="I997" s="8">
        <f t="shared" si="38"/>
        <v>80.082037312723713</v>
      </c>
      <c r="J997" s="8">
        <f t="shared" si="39"/>
        <v>-6288.2999999999993</v>
      </c>
      <c r="K997" s="210">
        <v>-14.2</v>
      </c>
      <c r="L997" s="56" t="s">
        <v>26</v>
      </c>
      <c r="M997" s="348" t="s">
        <v>505</v>
      </c>
    </row>
    <row r="998" spans="1:13" ht="25.5">
      <c r="A998" s="75" t="e">
        <f>VLOOKUP(B998,#REF!,3,FALSE)</f>
        <v>#REF!</v>
      </c>
      <c r="B998" s="12">
        <v>326</v>
      </c>
      <c r="C998" s="24" t="s">
        <v>108</v>
      </c>
      <c r="D998" s="10" t="s">
        <v>1578</v>
      </c>
      <c r="E998" s="25" t="s">
        <v>1580</v>
      </c>
      <c r="F998" s="11" t="s">
        <v>7</v>
      </c>
      <c r="G998" s="16"/>
      <c r="H998" s="16"/>
      <c r="I998" s="8" t="str">
        <f t="shared" si="38"/>
        <v/>
      </c>
      <c r="J998" s="8"/>
      <c r="K998" s="210">
        <v>-57.5</v>
      </c>
      <c r="L998" s="56" t="s">
        <v>55</v>
      </c>
      <c r="M998" s="348" t="s">
        <v>1605</v>
      </c>
    </row>
    <row r="999" spans="1:13" ht="25.5">
      <c r="A999" s="75" t="e">
        <f>VLOOKUP(B999,#REF!,3,FALSE)</f>
        <v>#REF!</v>
      </c>
      <c r="B999" s="12">
        <v>326</v>
      </c>
      <c r="C999" s="24" t="s">
        <v>108</v>
      </c>
      <c r="D999" s="10" t="s">
        <v>1578</v>
      </c>
      <c r="E999" s="25" t="s">
        <v>1580</v>
      </c>
      <c r="F999" s="11" t="s">
        <v>7</v>
      </c>
      <c r="G999" s="16"/>
      <c r="H999" s="16"/>
      <c r="I999" s="8" t="str">
        <f t="shared" si="38"/>
        <v/>
      </c>
      <c r="J999" s="8"/>
      <c r="K999" s="210">
        <v>-2132.6</v>
      </c>
      <c r="L999" s="56" t="s">
        <v>154</v>
      </c>
      <c r="M999" s="348" t="s">
        <v>1606</v>
      </c>
    </row>
    <row r="1000" spans="1:13" ht="25.5">
      <c r="A1000" s="75" t="e">
        <f>VLOOKUP(B1000,#REF!,3,FALSE)</f>
        <v>#REF!</v>
      </c>
      <c r="B1000" s="12">
        <v>326</v>
      </c>
      <c r="C1000" s="24" t="s">
        <v>108</v>
      </c>
      <c r="D1000" s="10" t="s">
        <v>1578</v>
      </c>
      <c r="E1000" s="25" t="s">
        <v>1580</v>
      </c>
      <c r="F1000" s="11" t="s">
        <v>7</v>
      </c>
      <c r="G1000" s="16"/>
      <c r="H1000" s="16"/>
      <c r="I1000" s="8" t="str">
        <f t="shared" si="38"/>
        <v/>
      </c>
      <c r="J1000" s="8"/>
      <c r="K1000" s="210">
        <v>-3766.4</v>
      </c>
      <c r="L1000" s="56" t="s">
        <v>9</v>
      </c>
      <c r="M1000" s="348" t="s">
        <v>1607</v>
      </c>
    </row>
    <row r="1001" spans="1:13" ht="25.5">
      <c r="A1001" s="75" t="e">
        <f>VLOOKUP(B1001,#REF!,3,FALSE)</f>
        <v>#REF!</v>
      </c>
      <c r="B1001" s="12">
        <v>326</v>
      </c>
      <c r="C1001" s="24" t="s">
        <v>108</v>
      </c>
      <c r="D1001" s="10" t="s">
        <v>1578</v>
      </c>
      <c r="E1001" s="25" t="s">
        <v>1580</v>
      </c>
      <c r="F1001" s="11" t="s">
        <v>7</v>
      </c>
      <c r="G1001" s="33"/>
      <c r="H1001" s="33"/>
      <c r="I1001" s="33" t="str">
        <f t="shared" si="38"/>
        <v/>
      </c>
      <c r="J1001" s="8"/>
      <c r="K1001" s="210">
        <v>-36.6</v>
      </c>
      <c r="L1001" s="56" t="s">
        <v>121</v>
      </c>
      <c r="M1001" s="348" t="s">
        <v>1608</v>
      </c>
    </row>
    <row r="1002" spans="1:13" ht="25.5">
      <c r="A1002" s="75" t="e">
        <f>VLOOKUP(B1002,#REF!,3,FALSE)</f>
        <v>#REF!</v>
      </c>
      <c r="B1002" s="12">
        <v>326</v>
      </c>
      <c r="C1002" s="24" t="s">
        <v>108</v>
      </c>
      <c r="D1002" s="10" t="s">
        <v>1578</v>
      </c>
      <c r="E1002" s="25" t="s">
        <v>1580</v>
      </c>
      <c r="F1002" s="11" t="s">
        <v>7</v>
      </c>
      <c r="G1002" s="33"/>
      <c r="H1002" s="33"/>
      <c r="I1002" s="33" t="str">
        <f t="shared" si="38"/>
        <v/>
      </c>
      <c r="J1002" s="8"/>
      <c r="K1002" s="210">
        <v>-281</v>
      </c>
      <c r="L1002" s="56" t="s">
        <v>8</v>
      </c>
      <c r="M1002" s="348" t="s">
        <v>1609</v>
      </c>
    </row>
    <row r="1003" spans="1:13" ht="25.5">
      <c r="A1003" s="75" t="e">
        <f>VLOOKUP(B1003,#REF!,3,FALSE)</f>
        <v>#REF!</v>
      </c>
      <c r="B1003" s="12">
        <v>326</v>
      </c>
      <c r="C1003" s="24" t="s">
        <v>108</v>
      </c>
      <c r="D1003" s="10" t="s">
        <v>1578</v>
      </c>
      <c r="E1003" s="25" t="s">
        <v>1580</v>
      </c>
      <c r="F1003" s="11" t="s">
        <v>1597</v>
      </c>
      <c r="G1003" s="8">
        <v>1012.3</v>
      </c>
      <c r="H1003" s="8">
        <v>641.5</v>
      </c>
      <c r="I1003" s="8">
        <f t="shared" si="38"/>
        <v>63.370542329349014</v>
      </c>
      <c r="J1003" s="8">
        <f t="shared" si="39"/>
        <v>-370.79999999999995</v>
      </c>
      <c r="K1003" s="8">
        <v>-370.8</v>
      </c>
      <c r="L1003" s="56" t="s">
        <v>154</v>
      </c>
      <c r="M1003" s="348" t="s">
        <v>1610</v>
      </c>
    </row>
    <row r="1004" spans="1:13" ht="25.5">
      <c r="A1004" s="75" t="e">
        <f>VLOOKUP(B1004,#REF!,3,FALSE)</f>
        <v>#REF!</v>
      </c>
      <c r="B1004" s="103">
        <v>326</v>
      </c>
      <c r="C1004" s="62" t="s">
        <v>108</v>
      </c>
      <c r="D1004" s="84" t="s">
        <v>1578</v>
      </c>
      <c r="E1004" s="124" t="s">
        <v>1580</v>
      </c>
      <c r="F1004" s="49" t="s">
        <v>11</v>
      </c>
      <c r="G1004" s="26">
        <f>SUM(G997:G1003)</f>
        <v>32583.3</v>
      </c>
      <c r="H1004" s="26">
        <f>SUM(H997:H1003)</f>
        <v>25924.2</v>
      </c>
      <c r="I1004" s="26">
        <f t="shared" si="38"/>
        <v>79.562843542550937</v>
      </c>
      <c r="J1004" s="26">
        <f>+H1004-G1004</f>
        <v>-6659.0999999999985</v>
      </c>
      <c r="K1004" s="26">
        <f>SUM(K997:K1003)</f>
        <v>-6659.1</v>
      </c>
      <c r="L1004" s="185"/>
      <c r="M1004" s="348"/>
    </row>
    <row r="1005" spans="1:13" ht="25.5">
      <c r="A1005" s="75" t="s">
        <v>340</v>
      </c>
      <c r="B1005" s="12">
        <v>326</v>
      </c>
      <c r="C1005" s="24" t="s">
        <v>108</v>
      </c>
      <c r="D1005" s="10" t="s">
        <v>1581</v>
      </c>
      <c r="E1005" s="25" t="s">
        <v>1579</v>
      </c>
      <c r="F1005" s="11" t="s">
        <v>1611</v>
      </c>
      <c r="G1005" s="8">
        <v>11494</v>
      </c>
      <c r="H1005" s="8">
        <v>10615</v>
      </c>
      <c r="I1005" s="8">
        <f t="shared" si="38"/>
        <v>92.352531755698635</v>
      </c>
      <c r="J1005" s="8">
        <f t="shared" si="39"/>
        <v>-879</v>
      </c>
      <c r="K1005" s="8">
        <v>-10.5</v>
      </c>
      <c r="L1005" s="56" t="s">
        <v>26</v>
      </c>
      <c r="M1005" s="348" t="s">
        <v>505</v>
      </c>
    </row>
    <row r="1006" spans="1:13" ht="25.5">
      <c r="A1006" s="75" t="s">
        <v>340</v>
      </c>
      <c r="B1006" s="12">
        <v>326</v>
      </c>
      <c r="C1006" s="24" t="s">
        <v>108</v>
      </c>
      <c r="D1006" s="10" t="s">
        <v>1581</v>
      </c>
      <c r="E1006" s="25" t="s">
        <v>1579</v>
      </c>
      <c r="F1006" s="11" t="s">
        <v>1611</v>
      </c>
      <c r="G1006" s="16"/>
      <c r="H1006" s="16"/>
      <c r="I1006" s="16"/>
      <c r="J1006" s="8"/>
      <c r="K1006" s="8">
        <v>-89.2</v>
      </c>
      <c r="L1006" s="56" t="s">
        <v>55</v>
      </c>
      <c r="M1006" s="348" t="s">
        <v>1605</v>
      </c>
    </row>
    <row r="1007" spans="1:13" ht="25.5">
      <c r="A1007" s="75" t="s">
        <v>340</v>
      </c>
      <c r="B1007" s="12">
        <v>326</v>
      </c>
      <c r="C1007" s="24" t="s">
        <v>108</v>
      </c>
      <c r="D1007" s="10" t="s">
        <v>1581</v>
      </c>
      <c r="E1007" s="25" t="s">
        <v>1579</v>
      </c>
      <c r="F1007" s="11" t="s">
        <v>1611</v>
      </c>
      <c r="G1007" s="16"/>
      <c r="H1007" s="16"/>
      <c r="I1007" s="16"/>
      <c r="J1007" s="8"/>
      <c r="K1007" s="8">
        <v>-42.9</v>
      </c>
      <c r="L1007" s="56" t="s">
        <v>17</v>
      </c>
      <c r="M1007" s="348" t="s">
        <v>1612</v>
      </c>
    </row>
    <row r="1008" spans="1:13" ht="25.5">
      <c r="A1008" s="75" t="s">
        <v>340</v>
      </c>
      <c r="B1008" s="12">
        <v>326</v>
      </c>
      <c r="C1008" s="24" t="s">
        <v>108</v>
      </c>
      <c r="D1008" s="10" t="s">
        <v>1581</v>
      </c>
      <c r="E1008" s="25" t="s">
        <v>1579</v>
      </c>
      <c r="F1008" s="11" t="s">
        <v>1611</v>
      </c>
      <c r="G1008" s="16"/>
      <c r="H1008" s="16"/>
      <c r="I1008" s="16"/>
      <c r="J1008" s="8"/>
      <c r="K1008" s="8">
        <v>-603.1</v>
      </c>
      <c r="L1008" s="56" t="s">
        <v>154</v>
      </c>
      <c r="M1008" s="348" t="s">
        <v>1606</v>
      </c>
    </row>
    <row r="1009" spans="1:13" ht="25.5">
      <c r="A1009" s="75" t="s">
        <v>340</v>
      </c>
      <c r="B1009" s="12">
        <v>326</v>
      </c>
      <c r="C1009" s="24" t="s">
        <v>108</v>
      </c>
      <c r="D1009" s="10" t="s">
        <v>1581</v>
      </c>
      <c r="E1009" s="25" t="s">
        <v>1579</v>
      </c>
      <c r="F1009" s="11" t="s">
        <v>1611</v>
      </c>
      <c r="G1009" s="16"/>
      <c r="H1009" s="16"/>
      <c r="I1009" s="16"/>
      <c r="J1009" s="8"/>
      <c r="K1009" s="8">
        <v>-84.8</v>
      </c>
      <c r="L1009" s="56" t="s">
        <v>9</v>
      </c>
      <c r="M1009" s="348" t="s">
        <v>1607</v>
      </c>
    </row>
    <row r="1010" spans="1:13" ht="25.5">
      <c r="A1010" s="75" t="s">
        <v>340</v>
      </c>
      <c r="B1010" s="12">
        <v>326</v>
      </c>
      <c r="C1010" s="24" t="s">
        <v>108</v>
      </c>
      <c r="D1010" s="10" t="s">
        <v>1581</v>
      </c>
      <c r="E1010" s="25" t="s">
        <v>1579</v>
      </c>
      <c r="F1010" s="11" t="s">
        <v>1611</v>
      </c>
      <c r="G1010" s="16"/>
      <c r="H1010" s="16"/>
      <c r="I1010" s="16"/>
      <c r="J1010" s="8"/>
      <c r="K1010" s="8">
        <v>-48.5</v>
      </c>
      <c r="L1010" s="56" t="s">
        <v>8</v>
      </c>
      <c r="M1010" s="348" t="s">
        <v>1613</v>
      </c>
    </row>
    <row r="1011" spans="1:13" ht="25.5">
      <c r="A1011" s="75" t="s">
        <v>340</v>
      </c>
      <c r="B1011" s="12">
        <v>326</v>
      </c>
      <c r="C1011" s="24" t="s">
        <v>108</v>
      </c>
      <c r="D1011" s="10" t="s">
        <v>1581</v>
      </c>
      <c r="E1011" s="25" t="s">
        <v>1579</v>
      </c>
      <c r="F1011" s="11" t="s">
        <v>1614</v>
      </c>
      <c r="G1011" s="8">
        <v>86</v>
      </c>
      <c r="H1011" s="8">
        <v>21.2</v>
      </c>
      <c r="I1011" s="8">
        <f t="shared" si="38"/>
        <v>24.651162790697672</v>
      </c>
      <c r="J1011" s="8">
        <f t="shared" si="39"/>
        <v>-64.8</v>
      </c>
      <c r="K1011" s="8">
        <v>-1.8</v>
      </c>
      <c r="L1011" s="56" t="s">
        <v>26</v>
      </c>
      <c r="M1011" s="348" t="s">
        <v>505</v>
      </c>
    </row>
    <row r="1012" spans="1:13" ht="25.5">
      <c r="A1012" s="75" t="s">
        <v>340</v>
      </c>
      <c r="B1012" s="12">
        <v>326</v>
      </c>
      <c r="C1012" s="24" t="s">
        <v>108</v>
      </c>
      <c r="D1012" s="10" t="s">
        <v>1581</v>
      </c>
      <c r="E1012" s="25" t="s">
        <v>1579</v>
      </c>
      <c r="F1012" s="11" t="s">
        <v>1614</v>
      </c>
      <c r="G1012" s="8"/>
      <c r="H1012" s="8"/>
      <c r="I1012" s="16"/>
      <c r="J1012" s="8"/>
      <c r="K1012" s="8">
        <v>-63</v>
      </c>
      <c r="L1012" s="56" t="s">
        <v>154</v>
      </c>
      <c r="M1012" s="348" t="s">
        <v>1606</v>
      </c>
    </row>
    <row r="1013" spans="1:13" ht="25.5">
      <c r="A1013" s="75" t="s">
        <v>340</v>
      </c>
      <c r="B1013" s="12">
        <v>326</v>
      </c>
      <c r="C1013" s="24" t="s">
        <v>108</v>
      </c>
      <c r="D1013" s="10" t="s">
        <v>1581</v>
      </c>
      <c r="E1013" s="25" t="s">
        <v>1579</v>
      </c>
      <c r="F1013" s="459" t="s">
        <v>1615</v>
      </c>
      <c r="G1013" s="8">
        <v>1</v>
      </c>
      <c r="H1013" s="8">
        <v>0</v>
      </c>
      <c r="I1013" s="8">
        <f t="shared" si="38"/>
        <v>0</v>
      </c>
      <c r="J1013" s="8">
        <f t="shared" si="39"/>
        <v>-1</v>
      </c>
      <c r="K1013" s="8">
        <v>-1</v>
      </c>
      <c r="L1013" s="56" t="s">
        <v>55</v>
      </c>
      <c r="M1013" s="348" t="s">
        <v>1605</v>
      </c>
    </row>
    <row r="1014" spans="1:13" ht="25.5">
      <c r="A1014" s="75" t="s">
        <v>340</v>
      </c>
      <c r="B1014" s="12">
        <v>326</v>
      </c>
      <c r="C1014" s="24" t="s">
        <v>108</v>
      </c>
      <c r="D1014" s="10" t="s">
        <v>1581</v>
      </c>
      <c r="E1014" s="25" t="s">
        <v>1579</v>
      </c>
      <c r="F1014" s="11" t="s">
        <v>1616</v>
      </c>
      <c r="G1014" s="8">
        <v>478</v>
      </c>
      <c r="H1014" s="8">
        <v>119.9</v>
      </c>
      <c r="I1014" s="8">
        <f t="shared" si="38"/>
        <v>25.083682008368203</v>
      </c>
      <c r="J1014" s="8">
        <f t="shared" si="39"/>
        <v>-358.1</v>
      </c>
      <c r="K1014" s="8">
        <v>-1.1000000000000001</v>
      </c>
      <c r="L1014" s="56" t="s">
        <v>26</v>
      </c>
      <c r="M1014" s="348" t="s">
        <v>505</v>
      </c>
    </row>
    <row r="1015" spans="1:13" ht="25.5">
      <c r="A1015" s="75" t="s">
        <v>340</v>
      </c>
      <c r="B1015" s="12">
        <v>326</v>
      </c>
      <c r="C1015" s="24" t="s">
        <v>108</v>
      </c>
      <c r="D1015" s="10" t="s">
        <v>1581</v>
      </c>
      <c r="E1015" s="25" t="s">
        <v>1579</v>
      </c>
      <c r="F1015" s="11" t="s">
        <v>1616</v>
      </c>
      <c r="G1015" s="8"/>
      <c r="H1015" s="8"/>
      <c r="I1015" s="8" t="str">
        <f t="shared" si="38"/>
        <v/>
      </c>
      <c r="J1015" s="8"/>
      <c r="K1015" s="8">
        <v>-357</v>
      </c>
      <c r="L1015" s="56" t="s">
        <v>154</v>
      </c>
      <c r="M1015" s="348" t="s">
        <v>1606</v>
      </c>
    </row>
    <row r="1016" spans="1:13" ht="25.5">
      <c r="A1016" s="75" t="s">
        <v>340</v>
      </c>
      <c r="B1016" s="12">
        <v>326</v>
      </c>
      <c r="C1016" s="24" t="s">
        <v>108</v>
      </c>
      <c r="D1016" s="10" t="s">
        <v>1581</v>
      </c>
      <c r="E1016" s="25" t="s">
        <v>1579</v>
      </c>
      <c r="F1016" s="11" t="s">
        <v>1617</v>
      </c>
      <c r="G1016" s="8">
        <v>329</v>
      </c>
      <c r="H1016" s="8">
        <v>94.7</v>
      </c>
      <c r="I1016" s="8">
        <f t="shared" si="38"/>
        <v>28.784194528875378</v>
      </c>
      <c r="J1016" s="8">
        <f t="shared" si="39"/>
        <v>-234.3</v>
      </c>
      <c r="K1016" s="8">
        <v>-234.3</v>
      </c>
      <c r="L1016" s="56" t="s">
        <v>55</v>
      </c>
      <c r="M1016" s="348" t="s">
        <v>1605</v>
      </c>
    </row>
    <row r="1017" spans="1:13" ht="25.5">
      <c r="A1017" s="75" t="s">
        <v>340</v>
      </c>
      <c r="B1017" s="12">
        <v>326</v>
      </c>
      <c r="C1017" s="24" t="s">
        <v>108</v>
      </c>
      <c r="D1017" s="10" t="s">
        <v>1581</v>
      </c>
      <c r="E1017" s="25" t="s">
        <v>1579</v>
      </c>
      <c r="F1017" s="11" t="s">
        <v>1618</v>
      </c>
      <c r="G1017" s="8">
        <v>3</v>
      </c>
      <c r="H1017" s="8">
        <v>0</v>
      </c>
      <c r="I1017" s="8">
        <f t="shared" si="38"/>
        <v>0</v>
      </c>
      <c r="J1017" s="8">
        <f t="shared" si="39"/>
        <v>-3</v>
      </c>
      <c r="K1017" s="8">
        <v>-3</v>
      </c>
      <c r="L1017" s="56" t="s">
        <v>55</v>
      </c>
      <c r="M1017" s="348" t="s">
        <v>1605</v>
      </c>
    </row>
    <row r="1018" spans="1:13" ht="51">
      <c r="A1018" s="75" t="s">
        <v>340</v>
      </c>
      <c r="B1018" s="12">
        <v>326</v>
      </c>
      <c r="C1018" s="24" t="s">
        <v>108</v>
      </c>
      <c r="D1018" s="10" t="s">
        <v>1581</v>
      </c>
      <c r="E1018" s="25" t="s">
        <v>1579</v>
      </c>
      <c r="F1018" s="11" t="s">
        <v>1597</v>
      </c>
      <c r="G1018" s="8">
        <v>1764.6</v>
      </c>
      <c r="H1018" s="8">
        <v>265.60000000000002</v>
      </c>
      <c r="I1018" s="8">
        <f t="shared" si="38"/>
        <v>15.05156976085232</v>
      </c>
      <c r="J1018" s="8">
        <f t="shared" si="39"/>
        <v>-1499</v>
      </c>
      <c r="K1018" s="8">
        <v>-1499</v>
      </c>
      <c r="L1018" s="56" t="s">
        <v>154</v>
      </c>
      <c r="M1018" s="348" t="s">
        <v>1619</v>
      </c>
    </row>
    <row r="1019" spans="1:13" ht="25.5">
      <c r="A1019" s="75" t="s">
        <v>340</v>
      </c>
      <c r="B1019" s="49">
        <v>326</v>
      </c>
      <c r="C1019" s="62" t="s">
        <v>108</v>
      </c>
      <c r="D1019" s="49" t="s">
        <v>1581</v>
      </c>
      <c r="E1019" s="62" t="s">
        <v>1579</v>
      </c>
      <c r="F1019" s="49" t="s">
        <v>11</v>
      </c>
      <c r="G1019" s="26">
        <f>SUM(G1005:G1018)</f>
        <v>14155.6</v>
      </c>
      <c r="H1019" s="26">
        <f>SUM(H1005:H1018)</f>
        <v>11116.400000000001</v>
      </c>
      <c r="I1019" s="26">
        <f>IF(ISBLANK(H1019),"",+H1019/G1019*100)</f>
        <v>78.530051710983656</v>
      </c>
      <c r="J1019" s="26">
        <f>+H1019-G1019</f>
        <v>-3039.1999999999989</v>
      </c>
      <c r="K1019" s="26">
        <f>SUM(K1005:K1018)</f>
        <v>-3039.2</v>
      </c>
      <c r="L1019" s="62"/>
      <c r="M1019" s="348"/>
    </row>
    <row r="1020" spans="1:13" ht="25.5">
      <c r="A1020" s="75" t="e">
        <f>VLOOKUP(B1020,#REF!,3,FALSE)</f>
        <v>#REF!</v>
      </c>
      <c r="B1020" s="86">
        <v>326</v>
      </c>
      <c r="C1020" s="87" t="s">
        <v>108</v>
      </c>
      <c r="D1020" s="88" t="s">
        <v>1581</v>
      </c>
      <c r="E1020" s="92" t="s">
        <v>1579</v>
      </c>
      <c r="F1020" s="90" t="s">
        <v>12</v>
      </c>
      <c r="G1020" s="70">
        <f>+G1004+G996+G979+G1019</f>
        <v>1136126.3000000003</v>
      </c>
      <c r="H1020" s="70">
        <f>+H1004+H996+H979+H1019</f>
        <v>996029.7</v>
      </c>
      <c r="I1020" s="70">
        <f>IF(ISBLANK(H1020),"",+H1020/G1020*100)</f>
        <v>87.668923780745118</v>
      </c>
      <c r="J1020" s="70">
        <f>+H1020-G1020</f>
        <v>-140096.60000000033</v>
      </c>
      <c r="K1020" s="70">
        <f>+K1004+K996+K979+K1019</f>
        <v>-140096.60000000003</v>
      </c>
      <c r="L1020" s="186"/>
      <c r="M1020" s="348"/>
    </row>
    <row r="1021" spans="1:13" ht="25.5">
      <c r="A1021" s="75" t="e">
        <f>VLOOKUP(B1021,#REF!,3,FALSE)</f>
        <v>#REF!</v>
      </c>
      <c r="B1021" s="12">
        <v>551</v>
      </c>
      <c r="C1021" s="24" t="s">
        <v>114</v>
      </c>
      <c r="D1021" s="138" t="s">
        <v>412</v>
      </c>
      <c r="E1021" s="64" t="s">
        <v>115</v>
      </c>
      <c r="F1021" s="11" t="s">
        <v>7</v>
      </c>
      <c r="G1021" s="8">
        <v>11756.8</v>
      </c>
      <c r="H1021" s="8">
        <v>9901.6</v>
      </c>
      <c r="I1021" s="8">
        <f t="shared" si="38"/>
        <v>84.220195971692988</v>
      </c>
      <c r="J1021" s="8">
        <f t="shared" si="39"/>
        <v>-1855.1999999999989</v>
      </c>
      <c r="K1021" s="413">
        <v>-172.9</v>
      </c>
      <c r="L1021" s="408" t="s">
        <v>26</v>
      </c>
      <c r="M1021" s="409" t="s">
        <v>1363</v>
      </c>
    </row>
    <row r="1022" spans="1:13" ht="60">
      <c r="A1022" s="75" t="e">
        <f>VLOOKUP(B1022,#REF!,3,FALSE)</f>
        <v>#REF!</v>
      </c>
      <c r="B1022" s="12">
        <v>551</v>
      </c>
      <c r="C1022" s="24" t="s">
        <v>114</v>
      </c>
      <c r="D1022" s="138" t="s">
        <v>412</v>
      </c>
      <c r="E1022" s="64" t="s">
        <v>115</v>
      </c>
      <c r="F1022" s="11" t="s">
        <v>7</v>
      </c>
      <c r="G1022" s="8"/>
      <c r="H1022" s="8"/>
      <c r="I1022" s="8" t="str">
        <f t="shared" si="38"/>
        <v/>
      </c>
      <c r="J1022" s="8">
        <f t="shared" si="39"/>
        <v>0</v>
      </c>
      <c r="K1022" s="20">
        <v>-863.8</v>
      </c>
      <c r="L1022" s="410" t="s">
        <v>55</v>
      </c>
      <c r="M1022" s="325" t="s">
        <v>1364</v>
      </c>
    </row>
    <row r="1023" spans="1:13" ht="25.5">
      <c r="A1023" s="75" t="e">
        <f>VLOOKUP(B1023,#REF!,3,FALSE)</f>
        <v>#REF!</v>
      </c>
      <c r="B1023" s="12">
        <v>551</v>
      </c>
      <c r="C1023" s="24" t="s">
        <v>114</v>
      </c>
      <c r="D1023" s="138" t="s">
        <v>412</v>
      </c>
      <c r="E1023" s="64" t="s">
        <v>115</v>
      </c>
      <c r="F1023" s="11" t="s">
        <v>7</v>
      </c>
      <c r="G1023" s="8"/>
      <c r="H1023" s="8"/>
      <c r="I1023" s="8" t="str">
        <f t="shared" si="38"/>
        <v/>
      </c>
      <c r="J1023" s="8">
        <f t="shared" si="39"/>
        <v>0</v>
      </c>
      <c r="K1023" s="20">
        <v>-2.2000000000000002</v>
      </c>
      <c r="L1023" s="410" t="s">
        <v>17</v>
      </c>
      <c r="M1023" s="325" t="s">
        <v>389</v>
      </c>
    </row>
    <row r="1024" spans="1:13" ht="25.5">
      <c r="A1024" s="75" t="e">
        <f>VLOOKUP(B1024,#REF!,3,FALSE)</f>
        <v>#REF!</v>
      </c>
      <c r="B1024" s="12">
        <v>551</v>
      </c>
      <c r="C1024" s="24" t="s">
        <v>114</v>
      </c>
      <c r="D1024" s="138" t="s">
        <v>412</v>
      </c>
      <c r="E1024" s="64" t="s">
        <v>115</v>
      </c>
      <c r="F1024" s="11" t="s">
        <v>7</v>
      </c>
      <c r="G1024" s="8"/>
      <c r="H1024" s="8"/>
      <c r="I1024" s="8"/>
      <c r="J1024" s="8"/>
      <c r="K1024" s="20">
        <v>-622.4</v>
      </c>
      <c r="L1024" s="410" t="s">
        <v>154</v>
      </c>
      <c r="M1024" s="325" t="s">
        <v>402</v>
      </c>
    </row>
    <row r="1025" spans="1:13" ht="25.5">
      <c r="A1025" s="75" t="e">
        <f>VLOOKUP(B1025,#REF!,3,FALSE)</f>
        <v>#REF!</v>
      </c>
      <c r="B1025" s="12">
        <v>551</v>
      </c>
      <c r="C1025" s="24" t="s">
        <v>114</v>
      </c>
      <c r="D1025" s="138" t="s">
        <v>412</v>
      </c>
      <c r="E1025" s="64" t="s">
        <v>115</v>
      </c>
      <c r="F1025" s="11" t="s">
        <v>7</v>
      </c>
      <c r="G1025" s="8"/>
      <c r="H1025" s="8"/>
      <c r="I1025" s="8"/>
      <c r="J1025" s="8"/>
      <c r="K1025" s="20">
        <v>-15.5</v>
      </c>
      <c r="L1025" s="410" t="s">
        <v>9</v>
      </c>
      <c r="M1025" s="325" t="s">
        <v>1366</v>
      </c>
    </row>
    <row r="1026" spans="1:13" ht="96">
      <c r="A1026" s="75" t="e">
        <f>VLOOKUP(B1026,#REF!,3,FALSE)</f>
        <v>#REF!</v>
      </c>
      <c r="B1026" s="12">
        <v>551</v>
      </c>
      <c r="C1026" s="24" t="s">
        <v>114</v>
      </c>
      <c r="D1026" s="138" t="s">
        <v>412</v>
      </c>
      <c r="E1026" s="64" t="s">
        <v>115</v>
      </c>
      <c r="F1026" s="11" t="s">
        <v>7</v>
      </c>
      <c r="G1026" s="8"/>
      <c r="H1026" s="8"/>
      <c r="I1026" s="8"/>
      <c r="J1026" s="8"/>
      <c r="K1026" s="8">
        <v>-178.4</v>
      </c>
      <c r="L1026" s="411" t="s">
        <v>8</v>
      </c>
      <c r="M1026" s="412" t="s">
        <v>1367</v>
      </c>
    </row>
    <row r="1027" spans="1:13" ht="25.5">
      <c r="A1027" s="75" t="e">
        <f>VLOOKUP(B1027,#REF!,3,FALSE)</f>
        <v>#REF!</v>
      </c>
      <c r="B1027" s="12">
        <v>551</v>
      </c>
      <c r="C1027" s="24" t="s">
        <v>114</v>
      </c>
      <c r="D1027" s="138" t="s">
        <v>412</v>
      </c>
      <c r="E1027" s="64" t="s">
        <v>115</v>
      </c>
      <c r="F1027" s="11" t="s">
        <v>232</v>
      </c>
      <c r="G1027" s="8">
        <v>100</v>
      </c>
      <c r="H1027" s="8">
        <v>100</v>
      </c>
      <c r="I1027" s="8">
        <f t="shared" ref="I1027:I1099" si="40">IF(ISBLANK(H1027),"",+H1027/G1027*100)</f>
        <v>100</v>
      </c>
      <c r="J1027" s="8">
        <f t="shared" si="39"/>
        <v>0</v>
      </c>
      <c r="K1027" s="8"/>
      <c r="L1027" s="11"/>
      <c r="M1027" s="348"/>
    </row>
    <row r="1028" spans="1:13" ht="25.5">
      <c r="A1028" s="75" t="e">
        <f>VLOOKUP(B1028,#REF!,3,FALSE)</f>
        <v>#REF!</v>
      </c>
      <c r="B1028" s="12">
        <v>551</v>
      </c>
      <c r="C1028" s="24" t="s">
        <v>114</v>
      </c>
      <c r="D1028" s="138" t="s">
        <v>412</v>
      </c>
      <c r="E1028" s="64" t="s">
        <v>115</v>
      </c>
      <c r="F1028" s="11" t="s">
        <v>10</v>
      </c>
      <c r="G1028" s="8">
        <v>421.7</v>
      </c>
      <c r="H1028" s="8">
        <v>171.8</v>
      </c>
      <c r="I1028" s="8">
        <f>IF(ISBLANK(H1028),"",+H1028/G1028*100)</f>
        <v>40.739862461465499</v>
      </c>
      <c r="J1028" s="8">
        <f>+H1028-G1028</f>
        <v>-249.89999999999998</v>
      </c>
      <c r="K1028" s="15">
        <v>-17.2</v>
      </c>
      <c r="L1028" s="411" t="s">
        <v>17</v>
      </c>
      <c r="M1028" s="325" t="s">
        <v>1368</v>
      </c>
    </row>
    <row r="1029" spans="1:13" ht="25.5">
      <c r="A1029" s="75" t="e">
        <f>VLOOKUP(B1029,#REF!,3,FALSE)</f>
        <v>#REF!</v>
      </c>
      <c r="B1029" s="12">
        <v>551</v>
      </c>
      <c r="C1029" s="24" t="s">
        <v>114</v>
      </c>
      <c r="D1029" s="138" t="s">
        <v>412</v>
      </c>
      <c r="E1029" s="64" t="s">
        <v>115</v>
      </c>
      <c r="F1029" s="11"/>
      <c r="G1029" s="8"/>
      <c r="H1029" s="8"/>
      <c r="I1029" s="8"/>
      <c r="J1029" s="8"/>
      <c r="K1029" s="15">
        <v>-86.1</v>
      </c>
      <c r="L1029" s="10" t="s">
        <v>49</v>
      </c>
      <c r="M1029" s="325" t="s">
        <v>1369</v>
      </c>
    </row>
    <row r="1030" spans="1:13" ht="25.5">
      <c r="A1030" s="75" t="e">
        <f>VLOOKUP(B1030,#REF!,3,FALSE)</f>
        <v>#REF!</v>
      </c>
      <c r="B1030" s="12">
        <v>551</v>
      </c>
      <c r="C1030" s="24" t="s">
        <v>114</v>
      </c>
      <c r="D1030" s="138" t="s">
        <v>412</v>
      </c>
      <c r="E1030" s="64" t="s">
        <v>115</v>
      </c>
      <c r="F1030" s="11"/>
      <c r="G1030" s="8"/>
      <c r="H1030" s="8"/>
      <c r="I1030" s="8"/>
      <c r="J1030" s="8"/>
      <c r="K1030" s="15">
        <v>-1.3</v>
      </c>
      <c r="L1030" s="10" t="s">
        <v>154</v>
      </c>
      <c r="M1030" s="414" t="s">
        <v>501</v>
      </c>
    </row>
    <row r="1031" spans="1:13" ht="25.5">
      <c r="A1031" s="75" t="e">
        <f>VLOOKUP(B1031,#REF!,3,FALSE)</f>
        <v>#REF!</v>
      </c>
      <c r="B1031" s="12">
        <v>551</v>
      </c>
      <c r="C1031" s="24" t="s">
        <v>114</v>
      </c>
      <c r="D1031" s="138" t="s">
        <v>412</v>
      </c>
      <c r="E1031" s="64" t="s">
        <v>115</v>
      </c>
      <c r="F1031" s="11"/>
      <c r="G1031" s="8"/>
      <c r="H1031" s="8"/>
      <c r="I1031" s="8"/>
      <c r="J1031" s="8"/>
      <c r="K1031" s="15">
        <v>-15</v>
      </c>
      <c r="L1031" s="10" t="s">
        <v>9</v>
      </c>
      <c r="M1031" s="414" t="s">
        <v>1370</v>
      </c>
    </row>
    <row r="1032" spans="1:13" ht="48">
      <c r="A1032" s="75" t="e">
        <f>VLOOKUP(B1032,#REF!,3,FALSE)</f>
        <v>#REF!</v>
      </c>
      <c r="B1032" s="12">
        <v>551</v>
      </c>
      <c r="C1032" s="24" t="s">
        <v>114</v>
      </c>
      <c r="D1032" s="138" t="s">
        <v>412</v>
      </c>
      <c r="E1032" s="64" t="s">
        <v>115</v>
      </c>
      <c r="F1032" s="11"/>
      <c r="G1032" s="8"/>
      <c r="H1032" s="8"/>
      <c r="I1032" s="8"/>
      <c r="J1032" s="8"/>
      <c r="K1032" s="15">
        <v>-130.30000000000001</v>
      </c>
      <c r="L1032" s="10" t="s">
        <v>8</v>
      </c>
      <c r="M1032" s="414" t="s">
        <v>1371</v>
      </c>
    </row>
    <row r="1033" spans="1:13" ht="25.5">
      <c r="A1033" s="75" t="e">
        <f>VLOOKUP(B1033,#REF!,3,FALSE)</f>
        <v>#REF!</v>
      </c>
      <c r="B1033" s="12">
        <v>551</v>
      </c>
      <c r="C1033" s="24" t="s">
        <v>114</v>
      </c>
      <c r="D1033" s="138" t="s">
        <v>412</v>
      </c>
      <c r="E1033" s="64" t="s">
        <v>115</v>
      </c>
      <c r="F1033" s="39" t="s">
        <v>378</v>
      </c>
      <c r="G1033" s="8">
        <v>1237</v>
      </c>
      <c r="H1033" s="8">
        <v>782.6</v>
      </c>
      <c r="I1033" s="8">
        <f>IF(ISBLANK(H1033),"",+H1033/G1033*100)</f>
        <v>63.265966046887634</v>
      </c>
      <c r="J1033" s="8">
        <f>+H1033-G1033</f>
        <v>-454.4</v>
      </c>
      <c r="K1033" s="15">
        <v>-30</v>
      </c>
      <c r="L1033" s="10" t="s">
        <v>291</v>
      </c>
      <c r="M1033" s="414" t="s">
        <v>1372</v>
      </c>
    </row>
    <row r="1034" spans="1:13">
      <c r="B1034" s="12"/>
      <c r="C1034" s="24"/>
      <c r="D1034" s="138" t="s">
        <v>412</v>
      </c>
      <c r="E1034" s="64" t="s">
        <v>115</v>
      </c>
      <c r="F1034" s="39" t="s">
        <v>378</v>
      </c>
      <c r="G1034" s="8"/>
      <c r="H1034" s="8"/>
      <c r="I1034" s="8"/>
      <c r="J1034" s="8"/>
      <c r="K1034" s="15">
        <v>-178.8</v>
      </c>
      <c r="L1034" s="10" t="s">
        <v>1306</v>
      </c>
      <c r="M1034" s="414" t="s">
        <v>1373</v>
      </c>
    </row>
    <row r="1035" spans="1:13" ht="25.5">
      <c r="A1035" s="75" t="e">
        <f>VLOOKUP(B1035,#REF!,3,FALSE)</f>
        <v>#REF!</v>
      </c>
      <c r="B1035" s="12">
        <v>551</v>
      </c>
      <c r="C1035" s="24" t="s">
        <v>114</v>
      </c>
      <c r="D1035" s="138" t="s">
        <v>412</v>
      </c>
      <c r="E1035" s="64" t="s">
        <v>115</v>
      </c>
      <c r="F1035" s="39" t="s">
        <v>378</v>
      </c>
      <c r="G1035" s="8"/>
      <c r="H1035" s="8"/>
      <c r="I1035" s="8" t="str">
        <f t="shared" si="40"/>
        <v/>
      </c>
      <c r="J1035" s="8">
        <f t="shared" si="39"/>
        <v>0</v>
      </c>
      <c r="K1035" s="15">
        <v>-245.6</v>
      </c>
      <c r="L1035" s="411" t="s">
        <v>8</v>
      </c>
      <c r="M1035" s="412" t="s">
        <v>1374</v>
      </c>
    </row>
    <row r="1036" spans="1:13" ht="25.5">
      <c r="A1036" s="75" t="e">
        <f>VLOOKUP(B1036,#REF!,3,FALSE)</f>
        <v>#REF!</v>
      </c>
      <c r="B1036" s="103">
        <v>551</v>
      </c>
      <c r="C1036" s="62" t="s">
        <v>114</v>
      </c>
      <c r="D1036" s="139" t="s">
        <v>412</v>
      </c>
      <c r="E1036" s="124" t="s">
        <v>115</v>
      </c>
      <c r="F1036" s="49" t="s">
        <v>11</v>
      </c>
      <c r="G1036" s="26">
        <f>SUM(G1021:G1035)</f>
        <v>13515.5</v>
      </c>
      <c r="H1036" s="26">
        <f>SUM(H1021:H1035)</f>
        <v>10956</v>
      </c>
      <c r="I1036" s="26">
        <f t="shared" si="40"/>
        <v>81.062483814879215</v>
      </c>
      <c r="J1036" s="26">
        <f t="shared" si="39"/>
        <v>-2559.5</v>
      </c>
      <c r="K1036" s="26">
        <f>SUM(K1021:K1035)</f>
        <v>-2559.5000000000005</v>
      </c>
      <c r="L1036" s="185"/>
      <c r="M1036" s="348"/>
    </row>
    <row r="1037" spans="1:13" ht="25.5">
      <c r="A1037" s="75" t="e">
        <f>VLOOKUP(B1037,#REF!,3,FALSE)</f>
        <v>#REF!</v>
      </c>
      <c r="B1037" s="12">
        <v>551</v>
      </c>
      <c r="C1037" s="24" t="s">
        <v>114</v>
      </c>
      <c r="D1037" s="138" t="s">
        <v>413</v>
      </c>
      <c r="E1037" s="23" t="s">
        <v>117</v>
      </c>
      <c r="F1037" s="11" t="s">
        <v>7</v>
      </c>
      <c r="G1037" s="8">
        <v>43590.400000000001</v>
      </c>
      <c r="H1037" s="8">
        <v>39074</v>
      </c>
      <c r="I1037" s="8">
        <f t="shared" si="40"/>
        <v>89.639003083247687</v>
      </c>
      <c r="J1037" s="8">
        <f t="shared" si="39"/>
        <v>-4516.4000000000015</v>
      </c>
      <c r="K1037" s="59">
        <v>-1445</v>
      </c>
      <c r="L1037" s="11" t="s">
        <v>26</v>
      </c>
      <c r="M1037" s="325" t="s">
        <v>1380</v>
      </c>
    </row>
    <row r="1038" spans="1:13" ht="25.5">
      <c r="A1038" s="75" t="e">
        <f>VLOOKUP(B1038,#REF!,3,FALSE)</f>
        <v>#REF!</v>
      </c>
      <c r="B1038" s="12">
        <v>551</v>
      </c>
      <c r="C1038" s="24" t="s">
        <v>114</v>
      </c>
      <c r="D1038" s="138" t="s">
        <v>413</v>
      </c>
      <c r="E1038" s="23" t="s">
        <v>117</v>
      </c>
      <c r="F1038" s="11" t="s">
        <v>7</v>
      </c>
      <c r="G1038" s="8"/>
      <c r="H1038" s="8"/>
      <c r="I1038" s="8"/>
      <c r="J1038" s="8"/>
      <c r="K1038" s="59">
        <v>-110</v>
      </c>
      <c r="L1038" s="11" t="s">
        <v>55</v>
      </c>
      <c r="M1038" s="325" t="s">
        <v>1381</v>
      </c>
    </row>
    <row r="1039" spans="1:13" ht="25.5">
      <c r="A1039" s="75" t="e">
        <f>VLOOKUP(B1039,#REF!,3,FALSE)</f>
        <v>#REF!</v>
      </c>
      <c r="B1039" s="12">
        <v>551</v>
      </c>
      <c r="C1039" s="24" t="s">
        <v>114</v>
      </c>
      <c r="D1039" s="138" t="s">
        <v>413</v>
      </c>
      <c r="E1039" s="23" t="s">
        <v>117</v>
      </c>
      <c r="F1039" s="11" t="s">
        <v>7</v>
      </c>
      <c r="G1039" s="8"/>
      <c r="H1039" s="8"/>
      <c r="I1039" s="8"/>
      <c r="J1039" s="8"/>
      <c r="K1039" s="59">
        <v>-12.3</v>
      </c>
      <c r="L1039" s="11" t="s">
        <v>291</v>
      </c>
      <c r="M1039" s="325" t="s">
        <v>1382</v>
      </c>
    </row>
    <row r="1040" spans="1:13" ht="48">
      <c r="A1040" s="75" t="e">
        <f>VLOOKUP(B1040,#REF!,3,FALSE)</f>
        <v>#REF!</v>
      </c>
      <c r="B1040" s="12">
        <v>551</v>
      </c>
      <c r="C1040" s="24" t="s">
        <v>114</v>
      </c>
      <c r="D1040" s="138" t="s">
        <v>413</v>
      </c>
      <c r="E1040" s="23" t="s">
        <v>117</v>
      </c>
      <c r="F1040" s="11" t="s">
        <v>7</v>
      </c>
      <c r="G1040" s="8"/>
      <c r="H1040" s="8"/>
      <c r="I1040" s="8"/>
      <c r="J1040" s="8"/>
      <c r="K1040" s="59">
        <v>-452.5</v>
      </c>
      <c r="L1040" s="11" t="s">
        <v>49</v>
      </c>
      <c r="M1040" s="325" t="s">
        <v>1383</v>
      </c>
    </row>
    <row r="1041" spans="1:13" ht="25.5">
      <c r="A1041" s="75" t="e">
        <f>VLOOKUP(B1041,#REF!,3,FALSE)</f>
        <v>#REF!</v>
      </c>
      <c r="B1041" s="12">
        <v>551</v>
      </c>
      <c r="C1041" s="24" t="s">
        <v>114</v>
      </c>
      <c r="D1041" s="138" t="s">
        <v>413</v>
      </c>
      <c r="E1041" s="23" t="s">
        <v>117</v>
      </c>
      <c r="F1041" s="11" t="s">
        <v>7</v>
      </c>
      <c r="G1041" s="8"/>
      <c r="H1041" s="8"/>
      <c r="I1041" s="8"/>
      <c r="J1041" s="8"/>
      <c r="K1041" s="59">
        <v>-327</v>
      </c>
      <c r="L1041" s="11" t="s">
        <v>154</v>
      </c>
      <c r="M1041" s="325" t="s">
        <v>1384</v>
      </c>
    </row>
    <row r="1042" spans="1:13" ht="25.5">
      <c r="A1042" s="75" t="e">
        <f>VLOOKUP(B1042,#REF!,3,FALSE)</f>
        <v>#REF!</v>
      </c>
      <c r="B1042" s="12">
        <v>551</v>
      </c>
      <c r="C1042" s="24" t="s">
        <v>114</v>
      </c>
      <c r="D1042" s="138" t="s">
        <v>413</v>
      </c>
      <c r="E1042" s="23" t="s">
        <v>117</v>
      </c>
      <c r="F1042" s="11" t="s">
        <v>7</v>
      </c>
      <c r="G1042" s="8"/>
      <c r="H1042" s="8"/>
      <c r="I1042" s="8"/>
      <c r="J1042" s="8"/>
      <c r="K1042" s="59">
        <v>-928.7</v>
      </c>
      <c r="L1042" s="11" t="s">
        <v>9</v>
      </c>
      <c r="M1042" s="325" t="s">
        <v>1385</v>
      </c>
    </row>
    <row r="1043" spans="1:13" ht="25.5">
      <c r="A1043" s="75" t="e">
        <f>VLOOKUP(B1043,#REF!,3,FALSE)</f>
        <v>#REF!</v>
      </c>
      <c r="B1043" s="12">
        <v>551</v>
      </c>
      <c r="C1043" s="24" t="s">
        <v>114</v>
      </c>
      <c r="D1043" s="138" t="s">
        <v>413</v>
      </c>
      <c r="E1043" s="23" t="s">
        <v>117</v>
      </c>
      <c r="F1043" s="11" t="s">
        <v>7</v>
      </c>
      <c r="G1043" s="16"/>
      <c r="H1043" s="16"/>
      <c r="I1043" s="8" t="str">
        <f t="shared" si="40"/>
        <v/>
      </c>
      <c r="J1043" s="8">
        <f t="shared" si="39"/>
        <v>0</v>
      </c>
      <c r="K1043" s="59">
        <v>-1054.2</v>
      </c>
      <c r="L1043" s="11" t="s">
        <v>121</v>
      </c>
      <c r="M1043" s="325" t="s">
        <v>1386</v>
      </c>
    </row>
    <row r="1044" spans="1:13" ht="25.5">
      <c r="A1044" s="75" t="e">
        <f>VLOOKUP(B1044,#REF!,3,FALSE)</f>
        <v>#REF!</v>
      </c>
      <c r="B1044" s="12">
        <v>551</v>
      </c>
      <c r="C1044" s="24" t="s">
        <v>114</v>
      </c>
      <c r="D1044" s="138" t="s">
        <v>413</v>
      </c>
      <c r="E1044" s="23" t="s">
        <v>117</v>
      </c>
      <c r="F1044" s="11" t="s">
        <v>7</v>
      </c>
      <c r="G1044" s="16"/>
      <c r="H1044" s="16"/>
      <c r="I1044" s="8" t="str">
        <f t="shared" si="40"/>
        <v/>
      </c>
      <c r="J1044" s="8">
        <f t="shared" si="39"/>
        <v>0</v>
      </c>
      <c r="K1044" s="59">
        <v>-43.3</v>
      </c>
      <c r="L1044" s="11" t="s">
        <v>120</v>
      </c>
      <c r="M1044" s="325" t="s">
        <v>1388</v>
      </c>
    </row>
    <row r="1045" spans="1:13" ht="25.5">
      <c r="A1045" s="75" t="e">
        <f>VLOOKUP(B1045,#REF!,3,FALSE)</f>
        <v>#REF!</v>
      </c>
      <c r="B1045" s="12">
        <v>551</v>
      </c>
      <c r="C1045" s="24" t="s">
        <v>114</v>
      </c>
      <c r="D1045" s="138" t="s">
        <v>413</v>
      </c>
      <c r="E1045" s="23" t="s">
        <v>117</v>
      </c>
      <c r="F1045" s="11" t="s">
        <v>7</v>
      </c>
      <c r="G1045" s="16"/>
      <c r="H1045" s="16"/>
      <c r="I1045" s="8"/>
      <c r="J1045" s="8"/>
      <c r="K1045" s="59">
        <v>-4.2</v>
      </c>
      <c r="L1045" s="11" t="s">
        <v>170</v>
      </c>
      <c r="M1045" s="325" t="s">
        <v>1390</v>
      </c>
    </row>
    <row r="1046" spans="1:13" ht="25.5">
      <c r="A1046" s="75" t="e">
        <f>VLOOKUP(B1046,#REF!,3,FALSE)</f>
        <v>#REF!</v>
      </c>
      <c r="B1046" s="12">
        <v>551</v>
      </c>
      <c r="C1046" s="24" t="s">
        <v>114</v>
      </c>
      <c r="D1046" s="138" t="s">
        <v>413</v>
      </c>
      <c r="E1046" s="23" t="s">
        <v>117</v>
      </c>
      <c r="F1046" s="11" t="s">
        <v>7</v>
      </c>
      <c r="G1046" s="16"/>
      <c r="H1046" s="16"/>
      <c r="I1046" s="8"/>
      <c r="J1046" s="8"/>
      <c r="K1046" s="59">
        <v>-139.19999999999999</v>
      </c>
      <c r="L1046" s="11" t="s">
        <v>8</v>
      </c>
      <c r="M1046" s="325" t="s">
        <v>1391</v>
      </c>
    </row>
    <row r="1047" spans="1:13" ht="25.5">
      <c r="A1047" s="75" t="e">
        <f>VLOOKUP(B1047,#REF!,3,FALSE)</f>
        <v>#REF!</v>
      </c>
      <c r="B1047" s="12">
        <v>551</v>
      </c>
      <c r="C1047" s="24" t="s">
        <v>114</v>
      </c>
      <c r="D1047" s="138" t="s">
        <v>413</v>
      </c>
      <c r="E1047" s="23" t="s">
        <v>117</v>
      </c>
      <c r="F1047" s="11" t="s">
        <v>328</v>
      </c>
      <c r="G1047" s="8">
        <v>347.3</v>
      </c>
      <c r="H1047" s="8">
        <v>98.2</v>
      </c>
      <c r="I1047" s="8">
        <f t="shared" si="40"/>
        <v>28.275266340339765</v>
      </c>
      <c r="J1047" s="8">
        <f t="shared" si="39"/>
        <v>-249.10000000000002</v>
      </c>
      <c r="K1047" s="15">
        <v>-152.30000000000001</v>
      </c>
      <c r="L1047" s="411" t="s">
        <v>55</v>
      </c>
      <c r="M1047" s="415" t="s">
        <v>1392</v>
      </c>
    </row>
    <row r="1048" spans="1:13" ht="36">
      <c r="A1048" s="75" t="e">
        <f>VLOOKUP(B1048,#REF!,3,FALSE)</f>
        <v>#REF!</v>
      </c>
      <c r="B1048" s="12">
        <v>551</v>
      </c>
      <c r="C1048" s="24" t="s">
        <v>114</v>
      </c>
      <c r="D1048" s="138" t="s">
        <v>413</v>
      </c>
      <c r="E1048" s="23" t="s">
        <v>117</v>
      </c>
      <c r="F1048" s="11" t="s">
        <v>328</v>
      </c>
      <c r="G1048" s="16"/>
      <c r="H1048" s="16"/>
      <c r="I1048" s="8"/>
      <c r="J1048" s="8"/>
      <c r="K1048" s="15">
        <v>-96.8</v>
      </c>
      <c r="L1048" s="411" t="s">
        <v>1307</v>
      </c>
      <c r="M1048" s="412" t="s">
        <v>1393</v>
      </c>
    </row>
    <row r="1049" spans="1:13" ht="48">
      <c r="A1049" s="75" t="e">
        <f>VLOOKUP(B1049,#REF!,3,FALSE)</f>
        <v>#REF!</v>
      </c>
      <c r="B1049" s="12">
        <v>551</v>
      </c>
      <c r="C1049" s="24" t="s">
        <v>114</v>
      </c>
      <c r="D1049" s="138" t="s">
        <v>413</v>
      </c>
      <c r="E1049" s="23" t="s">
        <v>117</v>
      </c>
      <c r="F1049" s="11" t="s">
        <v>288</v>
      </c>
      <c r="G1049" s="8">
        <v>113</v>
      </c>
      <c r="H1049" s="8">
        <v>28.3</v>
      </c>
      <c r="I1049" s="8">
        <f t="shared" si="40"/>
        <v>25.044247787610619</v>
      </c>
      <c r="J1049" s="8">
        <f t="shared" si="39"/>
        <v>-84.7</v>
      </c>
      <c r="K1049" s="15">
        <v>-10.8</v>
      </c>
      <c r="L1049" s="411" t="s">
        <v>17</v>
      </c>
      <c r="M1049" s="415" t="s">
        <v>1394</v>
      </c>
    </row>
    <row r="1050" spans="1:13" ht="60">
      <c r="A1050" s="75" t="e">
        <f>VLOOKUP(B1050,#REF!,3,FALSE)</f>
        <v>#REF!</v>
      </c>
      <c r="B1050" s="12">
        <v>551</v>
      </c>
      <c r="C1050" s="24" t="s">
        <v>114</v>
      </c>
      <c r="D1050" s="138" t="s">
        <v>413</v>
      </c>
      <c r="E1050" s="23" t="s">
        <v>117</v>
      </c>
      <c r="F1050" s="11" t="s">
        <v>288</v>
      </c>
      <c r="G1050" s="16"/>
      <c r="H1050" s="16"/>
      <c r="I1050" s="8"/>
      <c r="J1050" s="8"/>
      <c r="K1050" s="15">
        <v>-20</v>
      </c>
      <c r="L1050" s="411" t="s">
        <v>9</v>
      </c>
      <c r="M1050" s="416" t="s">
        <v>1395</v>
      </c>
    </row>
    <row r="1051" spans="1:13" ht="84">
      <c r="A1051" s="75" t="e">
        <f>VLOOKUP(B1051,#REF!,3,FALSE)</f>
        <v>#REF!</v>
      </c>
      <c r="B1051" s="12">
        <v>551</v>
      </c>
      <c r="C1051" s="24" t="s">
        <v>114</v>
      </c>
      <c r="D1051" s="138" t="s">
        <v>413</v>
      </c>
      <c r="E1051" s="23" t="s">
        <v>117</v>
      </c>
      <c r="F1051" s="11" t="s">
        <v>288</v>
      </c>
      <c r="G1051" s="16"/>
      <c r="H1051" s="16"/>
      <c r="I1051" s="8"/>
      <c r="J1051" s="8"/>
      <c r="K1051" s="470">
        <v>-53.9</v>
      </c>
      <c r="L1051" s="411" t="s">
        <v>8</v>
      </c>
      <c r="M1051" s="416" t="s">
        <v>1396</v>
      </c>
    </row>
    <row r="1052" spans="1:13" ht="48">
      <c r="A1052" s="75" t="e">
        <f>VLOOKUP(B1052,#REF!,3,FALSE)</f>
        <v>#REF!</v>
      </c>
      <c r="B1052" s="12">
        <v>551</v>
      </c>
      <c r="C1052" s="24" t="s">
        <v>114</v>
      </c>
      <c r="D1052" s="138" t="s">
        <v>413</v>
      </c>
      <c r="E1052" s="23" t="s">
        <v>117</v>
      </c>
      <c r="F1052" s="11" t="s">
        <v>601</v>
      </c>
      <c r="G1052" s="8">
        <v>1</v>
      </c>
      <c r="H1052" s="8">
        <v>0.5</v>
      </c>
      <c r="I1052" s="8">
        <f t="shared" si="40"/>
        <v>50</v>
      </c>
      <c r="J1052" s="8">
        <f t="shared" ref="J1052:J1070" si="41">+H1052-G1052</f>
        <v>-0.5</v>
      </c>
      <c r="K1052" s="15">
        <v>-0.5</v>
      </c>
      <c r="L1052" s="411" t="s">
        <v>55</v>
      </c>
      <c r="M1052" s="412" t="s">
        <v>1397</v>
      </c>
    </row>
    <row r="1053" spans="1:13" ht="48">
      <c r="A1053" s="75" t="e">
        <f>VLOOKUP(B1053,#REF!,3,FALSE)</f>
        <v>#REF!</v>
      </c>
      <c r="B1053" s="12">
        <v>551</v>
      </c>
      <c r="C1053" s="24" t="s">
        <v>114</v>
      </c>
      <c r="D1053" s="138" t="s">
        <v>413</v>
      </c>
      <c r="E1053" s="23" t="s">
        <v>117</v>
      </c>
      <c r="F1053" s="11" t="s">
        <v>70</v>
      </c>
      <c r="G1053" s="8">
        <v>5.5</v>
      </c>
      <c r="H1053" s="8">
        <v>2.7</v>
      </c>
      <c r="I1053" s="8">
        <f t="shared" si="40"/>
        <v>49.090909090909093</v>
      </c>
      <c r="J1053" s="8">
        <f t="shared" si="41"/>
        <v>-2.8</v>
      </c>
      <c r="K1053" s="15">
        <v>-2.1</v>
      </c>
      <c r="L1053" s="411" t="s">
        <v>55</v>
      </c>
      <c r="M1053" s="412" t="s">
        <v>1397</v>
      </c>
    </row>
    <row r="1054" spans="1:13" ht="25.5">
      <c r="A1054" s="75" t="s">
        <v>338</v>
      </c>
      <c r="B1054" s="12">
        <v>551</v>
      </c>
      <c r="C1054" s="24" t="s">
        <v>114</v>
      </c>
      <c r="D1054" s="138" t="s">
        <v>413</v>
      </c>
      <c r="E1054" s="23" t="s">
        <v>117</v>
      </c>
      <c r="F1054" s="11" t="s">
        <v>70</v>
      </c>
      <c r="G1054" s="8"/>
      <c r="H1054" s="8"/>
      <c r="I1054" s="8"/>
      <c r="J1054" s="8"/>
      <c r="K1054" s="15">
        <v>-0.7</v>
      </c>
      <c r="L1054" s="411" t="s">
        <v>49</v>
      </c>
      <c r="M1054" s="418" t="s">
        <v>1398</v>
      </c>
    </row>
    <row r="1055" spans="1:13" ht="48">
      <c r="A1055" s="75" t="e">
        <f>VLOOKUP(B1055,#REF!,3,FALSE)</f>
        <v>#REF!</v>
      </c>
      <c r="B1055" s="12">
        <v>551</v>
      </c>
      <c r="C1055" s="24" t="s">
        <v>114</v>
      </c>
      <c r="D1055" s="138" t="s">
        <v>413</v>
      </c>
      <c r="E1055" s="23" t="s">
        <v>117</v>
      </c>
      <c r="F1055" s="11" t="s">
        <v>720</v>
      </c>
      <c r="G1055" s="8">
        <v>637</v>
      </c>
      <c r="H1055" s="8">
        <v>160.4</v>
      </c>
      <c r="I1055" s="8">
        <f t="shared" si="40"/>
        <v>25.180533751962326</v>
      </c>
      <c r="J1055" s="8">
        <f t="shared" si="41"/>
        <v>-476.6</v>
      </c>
      <c r="K1055" s="15">
        <v>-57.9</v>
      </c>
      <c r="L1055" s="411" t="s">
        <v>17</v>
      </c>
      <c r="M1055" s="415" t="s">
        <v>1399</v>
      </c>
    </row>
    <row r="1056" spans="1:13" ht="60">
      <c r="A1056" s="75" t="e">
        <f>VLOOKUP(B1056,#REF!,3,FALSE)</f>
        <v>#REF!</v>
      </c>
      <c r="B1056" s="12">
        <v>551</v>
      </c>
      <c r="C1056" s="24" t="s">
        <v>114</v>
      </c>
      <c r="D1056" s="138" t="s">
        <v>413</v>
      </c>
      <c r="E1056" s="23" t="s">
        <v>117</v>
      </c>
      <c r="F1056" s="11" t="s">
        <v>720</v>
      </c>
      <c r="G1056" s="8"/>
      <c r="H1056" s="8"/>
      <c r="I1056" s="8"/>
      <c r="J1056" s="8"/>
      <c r="K1056" s="15">
        <v>-113.2</v>
      </c>
      <c r="L1056" s="411" t="s">
        <v>9</v>
      </c>
      <c r="M1056" s="416" t="s">
        <v>1400</v>
      </c>
    </row>
    <row r="1057" spans="1:13" ht="84">
      <c r="A1057" s="75" t="e">
        <f>VLOOKUP(B1057,#REF!,3,FALSE)</f>
        <v>#REF!</v>
      </c>
      <c r="B1057" s="12">
        <v>551</v>
      </c>
      <c r="C1057" s="24" t="s">
        <v>114</v>
      </c>
      <c r="D1057" s="138" t="s">
        <v>413</v>
      </c>
      <c r="E1057" s="23" t="s">
        <v>117</v>
      </c>
      <c r="F1057" s="11" t="s">
        <v>720</v>
      </c>
      <c r="G1057" s="8"/>
      <c r="H1057" s="8"/>
      <c r="I1057" s="8"/>
      <c r="J1057" s="8"/>
      <c r="K1057" s="15">
        <v>-305.5</v>
      </c>
      <c r="L1057" s="411" t="s">
        <v>8</v>
      </c>
      <c r="M1057" s="412" t="s">
        <v>1401</v>
      </c>
    </row>
    <row r="1058" spans="1:13" ht="48">
      <c r="A1058" s="75" t="e">
        <f>VLOOKUP(B1058,#REF!,3,FALSE)</f>
        <v>#REF!</v>
      </c>
      <c r="B1058" s="12">
        <v>551</v>
      </c>
      <c r="C1058" s="24" t="s">
        <v>114</v>
      </c>
      <c r="D1058" s="138" t="s">
        <v>413</v>
      </c>
      <c r="E1058" s="23" t="s">
        <v>117</v>
      </c>
      <c r="F1058" s="11" t="s">
        <v>331</v>
      </c>
      <c r="G1058" s="8">
        <v>5.5</v>
      </c>
      <c r="H1058" s="8">
        <v>2.7</v>
      </c>
      <c r="I1058" s="8">
        <f t="shared" si="40"/>
        <v>49.090909090909093</v>
      </c>
      <c r="J1058" s="8">
        <f t="shared" si="41"/>
        <v>-2.8</v>
      </c>
      <c r="K1058" s="15">
        <v>-2</v>
      </c>
      <c r="L1058" s="411" t="s">
        <v>55</v>
      </c>
      <c r="M1058" s="417" t="s">
        <v>1397</v>
      </c>
    </row>
    <row r="1059" spans="1:13" ht="25.5">
      <c r="A1059" s="75" t="e">
        <f>VLOOKUP(B1059,#REF!,3,FALSE)</f>
        <v>#REF!</v>
      </c>
      <c r="B1059" s="12">
        <v>551</v>
      </c>
      <c r="C1059" s="24" t="s">
        <v>114</v>
      </c>
      <c r="D1059" s="138" t="s">
        <v>413</v>
      </c>
      <c r="E1059" s="23" t="s">
        <v>117</v>
      </c>
      <c r="F1059" s="11" t="s">
        <v>331</v>
      </c>
      <c r="G1059" s="8"/>
      <c r="H1059" s="8"/>
      <c r="I1059" s="8"/>
      <c r="J1059" s="8"/>
      <c r="K1059" s="15">
        <v>-0.8</v>
      </c>
      <c r="L1059" s="419" t="s">
        <v>154</v>
      </c>
      <c r="M1059" s="418" t="s">
        <v>1398</v>
      </c>
    </row>
    <row r="1060" spans="1:13" ht="48">
      <c r="A1060" s="75" t="e">
        <f>VLOOKUP(B1060,#REF!,3,FALSE)</f>
        <v>#REF!</v>
      </c>
      <c r="B1060" s="12">
        <v>551</v>
      </c>
      <c r="C1060" s="24" t="s">
        <v>114</v>
      </c>
      <c r="D1060" s="138" t="s">
        <v>413</v>
      </c>
      <c r="E1060" s="23" t="s">
        <v>117</v>
      </c>
      <c r="F1060" s="11" t="s">
        <v>71</v>
      </c>
      <c r="G1060" s="8">
        <v>32.200000000000003</v>
      </c>
      <c r="H1060" s="8">
        <v>14.7</v>
      </c>
      <c r="I1060" s="8">
        <f t="shared" si="40"/>
        <v>45.65217391304347</v>
      </c>
      <c r="J1060" s="8">
        <f t="shared" si="41"/>
        <v>-17.500000000000004</v>
      </c>
      <c r="K1060" s="15">
        <v>-9.6</v>
      </c>
      <c r="L1060" s="419" t="s">
        <v>55</v>
      </c>
      <c r="M1060" s="417" t="s">
        <v>1397</v>
      </c>
    </row>
    <row r="1061" spans="1:13" ht="25.5">
      <c r="A1061" s="75" t="e">
        <f>VLOOKUP(B1061,#REF!,3,FALSE)</f>
        <v>#REF!</v>
      </c>
      <c r="B1061" s="12">
        <v>551</v>
      </c>
      <c r="C1061" s="24" t="s">
        <v>114</v>
      </c>
      <c r="D1061" s="138" t="s">
        <v>413</v>
      </c>
      <c r="E1061" s="23" t="s">
        <v>117</v>
      </c>
      <c r="F1061" s="11" t="s">
        <v>71</v>
      </c>
      <c r="G1061" s="8"/>
      <c r="H1061" s="8"/>
      <c r="I1061" s="8"/>
      <c r="J1061" s="8"/>
      <c r="K1061" s="15">
        <v>-7.9</v>
      </c>
      <c r="L1061" s="419" t="s">
        <v>154</v>
      </c>
      <c r="M1061" s="415" t="s">
        <v>1402</v>
      </c>
    </row>
    <row r="1062" spans="1:13" ht="25.5">
      <c r="A1062" s="75" t="e">
        <f>VLOOKUP(B1062,#REF!,3,FALSE)</f>
        <v>#REF!</v>
      </c>
      <c r="B1062" s="12">
        <v>551</v>
      </c>
      <c r="C1062" s="24" t="s">
        <v>114</v>
      </c>
      <c r="D1062" s="138" t="s">
        <v>413</v>
      </c>
      <c r="E1062" s="23" t="s">
        <v>117</v>
      </c>
      <c r="F1062" s="11" t="s">
        <v>10</v>
      </c>
      <c r="G1062" s="8">
        <v>378</v>
      </c>
      <c r="H1062" s="8">
        <v>295.39999999999998</v>
      </c>
      <c r="I1062" s="8">
        <f t="shared" si="40"/>
        <v>78.148148148148138</v>
      </c>
      <c r="J1062" s="8">
        <f t="shared" si="41"/>
        <v>-82.600000000000023</v>
      </c>
      <c r="K1062" s="15">
        <v>-3.3</v>
      </c>
      <c r="L1062" s="420" t="s">
        <v>26</v>
      </c>
      <c r="M1062" s="421" t="s">
        <v>1403</v>
      </c>
    </row>
    <row r="1063" spans="1:13" ht="25.5">
      <c r="A1063" s="75" t="e">
        <f>VLOOKUP(B1063,#REF!,3,FALSE)</f>
        <v>#REF!</v>
      </c>
      <c r="B1063" s="12">
        <v>551</v>
      </c>
      <c r="C1063" s="24" t="s">
        <v>114</v>
      </c>
      <c r="D1063" s="138" t="s">
        <v>413</v>
      </c>
      <c r="E1063" s="23" t="s">
        <v>117</v>
      </c>
      <c r="F1063" s="11" t="s">
        <v>10</v>
      </c>
      <c r="G1063" s="8"/>
      <c r="H1063" s="8"/>
      <c r="I1063" s="8" t="str">
        <f t="shared" si="40"/>
        <v/>
      </c>
      <c r="J1063" s="8">
        <f t="shared" si="41"/>
        <v>0</v>
      </c>
      <c r="K1063" s="15">
        <v>-6.7</v>
      </c>
      <c r="L1063" s="420" t="s">
        <v>55</v>
      </c>
      <c r="M1063" s="421" t="s">
        <v>501</v>
      </c>
    </row>
    <row r="1064" spans="1:13" ht="25.5">
      <c r="A1064" s="75" t="e">
        <f>VLOOKUP(B1064,#REF!,3,FALSE)</f>
        <v>#REF!</v>
      </c>
      <c r="B1064" s="12">
        <v>551</v>
      </c>
      <c r="C1064" s="24" t="s">
        <v>114</v>
      </c>
      <c r="D1064" s="138" t="s">
        <v>413</v>
      </c>
      <c r="E1064" s="23" t="s">
        <v>117</v>
      </c>
      <c r="F1064" s="11" t="s">
        <v>10</v>
      </c>
      <c r="G1064" s="8"/>
      <c r="H1064" s="8"/>
      <c r="I1064" s="8" t="str">
        <f t="shared" si="40"/>
        <v/>
      </c>
      <c r="J1064" s="8">
        <f t="shared" si="41"/>
        <v>0</v>
      </c>
      <c r="K1064" s="15">
        <v>-72.599999999999994</v>
      </c>
      <c r="L1064" s="420" t="s">
        <v>291</v>
      </c>
      <c r="M1064" s="421" t="s">
        <v>1404</v>
      </c>
    </row>
    <row r="1065" spans="1:13" ht="25.5">
      <c r="A1065" s="75" t="e">
        <f>VLOOKUP(B1065,#REF!,3,FALSE)</f>
        <v>#REF!</v>
      </c>
      <c r="B1065" s="12">
        <v>551</v>
      </c>
      <c r="C1065" s="24" t="s">
        <v>114</v>
      </c>
      <c r="D1065" s="138" t="s">
        <v>413</v>
      </c>
      <c r="E1065" s="23" t="s">
        <v>117</v>
      </c>
      <c r="F1065" s="11" t="s">
        <v>18</v>
      </c>
      <c r="G1065" s="8">
        <v>124.7</v>
      </c>
      <c r="H1065" s="8">
        <v>77</v>
      </c>
      <c r="I1065" s="8">
        <f t="shared" si="40"/>
        <v>61.748195669607057</v>
      </c>
      <c r="J1065" s="8">
        <f t="shared" si="41"/>
        <v>-47.7</v>
      </c>
      <c r="K1065" s="15">
        <v>-47.7</v>
      </c>
      <c r="L1065" s="420" t="s">
        <v>55</v>
      </c>
      <c r="M1065" s="422" t="s">
        <v>1392</v>
      </c>
    </row>
    <row r="1066" spans="1:13" ht="25.5">
      <c r="A1066" s="75" t="e">
        <f>VLOOKUP(B1066,#REF!,3,FALSE)</f>
        <v>#REF!</v>
      </c>
      <c r="B1066" s="103">
        <v>551</v>
      </c>
      <c r="C1066" s="62" t="s">
        <v>114</v>
      </c>
      <c r="D1066" s="139" t="s">
        <v>413</v>
      </c>
      <c r="E1066" s="85" t="s">
        <v>117</v>
      </c>
      <c r="F1066" s="49" t="s">
        <v>11</v>
      </c>
      <c r="G1066" s="26">
        <f>SUM(G1037:G1065)</f>
        <v>45234.6</v>
      </c>
      <c r="H1066" s="26">
        <f>SUM(H1037:H1065)</f>
        <v>39753.899999999994</v>
      </c>
      <c r="I1066" s="26">
        <f t="shared" si="40"/>
        <v>87.883832287673584</v>
      </c>
      <c r="J1066" s="26">
        <f t="shared" si="41"/>
        <v>-5480.7000000000044</v>
      </c>
      <c r="K1066" s="26">
        <f>SUM(K1037:K1065)</f>
        <v>-5480.7</v>
      </c>
      <c r="L1066" s="185"/>
      <c r="M1066" s="348"/>
    </row>
    <row r="1067" spans="1:13" ht="25.5">
      <c r="A1067" s="75" t="e">
        <f>VLOOKUP(B1067,#REF!,3,FALSE)</f>
        <v>#REF!</v>
      </c>
      <c r="B1067" s="12">
        <v>551</v>
      </c>
      <c r="C1067" s="24" t="s">
        <v>114</v>
      </c>
      <c r="D1067" s="138" t="s">
        <v>414</v>
      </c>
      <c r="E1067" s="23" t="s">
        <v>608</v>
      </c>
      <c r="F1067" s="11" t="s">
        <v>7</v>
      </c>
      <c r="G1067" s="8">
        <v>3142.7</v>
      </c>
      <c r="H1067" s="8">
        <v>2748.7</v>
      </c>
      <c r="I1067" s="8">
        <f t="shared" si="40"/>
        <v>87.463009514112073</v>
      </c>
      <c r="J1067" s="8">
        <f t="shared" si="41"/>
        <v>-394</v>
      </c>
      <c r="K1067" s="15">
        <v>-330.2</v>
      </c>
      <c r="L1067" s="423" t="s">
        <v>55</v>
      </c>
      <c r="M1067" s="325" t="s">
        <v>1405</v>
      </c>
    </row>
    <row r="1068" spans="1:13" ht="36">
      <c r="A1068" s="75" t="e">
        <f>VLOOKUP(B1068,#REF!,3,FALSE)</f>
        <v>#REF!</v>
      </c>
      <c r="B1068" s="12">
        <v>551</v>
      </c>
      <c r="C1068" s="24" t="s">
        <v>114</v>
      </c>
      <c r="D1068" s="138" t="s">
        <v>414</v>
      </c>
      <c r="E1068" s="23" t="s">
        <v>608</v>
      </c>
      <c r="F1068" s="11" t="s">
        <v>7</v>
      </c>
      <c r="G1068" s="8"/>
      <c r="H1068" s="8"/>
      <c r="I1068" s="8" t="str">
        <f t="shared" si="40"/>
        <v/>
      </c>
      <c r="J1068" s="8">
        <f t="shared" si="41"/>
        <v>0</v>
      </c>
      <c r="K1068" s="425">
        <v>-46.2</v>
      </c>
      <c r="L1068" s="424" t="s">
        <v>154</v>
      </c>
      <c r="M1068" s="412" t="s">
        <v>1406</v>
      </c>
    </row>
    <row r="1069" spans="1:13" ht="25.5">
      <c r="A1069" s="75" t="e">
        <f>VLOOKUP(B1069,#REF!,3,FALSE)</f>
        <v>#REF!</v>
      </c>
      <c r="B1069" s="12">
        <v>551</v>
      </c>
      <c r="C1069" s="24" t="s">
        <v>114</v>
      </c>
      <c r="D1069" s="138" t="s">
        <v>414</v>
      </c>
      <c r="E1069" s="23" t="s">
        <v>608</v>
      </c>
      <c r="F1069" s="11" t="s">
        <v>7</v>
      </c>
      <c r="G1069" s="8"/>
      <c r="H1069" s="8"/>
      <c r="I1069" s="8" t="str">
        <f t="shared" si="40"/>
        <v/>
      </c>
      <c r="J1069" s="8">
        <f t="shared" si="41"/>
        <v>0</v>
      </c>
      <c r="K1069" s="15">
        <v>-17.600000000000001</v>
      </c>
      <c r="L1069" s="424" t="s">
        <v>8</v>
      </c>
      <c r="M1069" s="412" t="s">
        <v>1407</v>
      </c>
    </row>
    <row r="1070" spans="1:13" ht="25.5">
      <c r="A1070" s="75" t="e">
        <f>VLOOKUP(B1070,#REF!,3,FALSE)</f>
        <v>#REF!</v>
      </c>
      <c r="B1070" s="103">
        <v>551</v>
      </c>
      <c r="C1070" s="62" t="s">
        <v>114</v>
      </c>
      <c r="D1070" s="139" t="s">
        <v>414</v>
      </c>
      <c r="E1070" s="85" t="s">
        <v>608</v>
      </c>
      <c r="F1070" s="49" t="s">
        <v>11</v>
      </c>
      <c r="G1070" s="26">
        <f>SUM(G1067:G1069)</f>
        <v>3142.7</v>
      </c>
      <c r="H1070" s="26">
        <f>SUM(H1067:H1069)</f>
        <v>2748.7</v>
      </c>
      <c r="I1070" s="26">
        <f t="shared" si="40"/>
        <v>87.463009514112073</v>
      </c>
      <c r="J1070" s="26">
        <f t="shared" si="41"/>
        <v>-394</v>
      </c>
      <c r="K1070" s="26">
        <f>SUM(K1067:K1069)</f>
        <v>-394</v>
      </c>
      <c r="L1070" s="185"/>
      <c r="M1070" s="348"/>
    </row>
    <row r="1071" spans="1:13" ht="25.5">
      <c r="A1071" s="75" t="e">
        <f>VLOOKUP(B1071,#REF!,3,FALSE)</f>
        <v>#REF!</v>
      </c>
      <c r="B1071" s="86">
        <v>551</v>
      </c>
      <c r="C1071" s="87" t="s">
        <v>114</v>
      </c>
      <c r="D1071" s="106"/>
      <c r="E1071" s="107"/>
      <c r="F1071" s="90" t="s">
        <v>12</v>
      </c>
      <c r="G1071" s="70" t="e">
        <f>+#REF!+G1070+G1066+G1036</f>
        <v>#REF!</v>
      </c>
      <c r="H1071" s="70" t="e">
        <f>+#REF!+H1070+H1066+H1036</f>
        <v>#REF!</v>
      </c>
      <c r="I1071" s="70" t="e">
        <f t="shared" si="40"/>
        <v>#REF!</v>
      </c>
      <c r="J1071" s="70" t="e">
        <f t="shared" ref="J1071:J1137" si="42">+H1071-G1071</f>
        <v>#REF!</v>
      </c>
      <c r="K1071" s="70" t="e">
        <f>+#REF!+K1070+K1066+K1036</f>
        <v>#REF!</v>
      </c>
      <c r="L1071" s="186"/>
      <c r="M1071" s="348"/>
    </row>
    <row r="1072" spans="1:13" ht="25.5">
      <c r="A1072" s="75" t="e">
        <f>VLOOKUP(B1072,#REF!,3,FALSE)</f>
        <v>#REF!</v>
      </c>
      <c r="B1072" s="12">
        <v>554</v>
      </c>
      <c r="C1072" s="24" t="s">
        <v>123</v>
      </c>
      <c r="D1072" s="10" t="s">
        <v>562</v>
      </c>
      <c r="E1072" s="14" t="s">
        <v>564</v>
      </c>
      <c r="F1072" s="11" t="s">
        <v>7</v>
      </c>
      <c r="G1072" s="8">
        <v>11001.7</v>
      </c>
      <c r="H1072" s="8">
        <v>4522.3</v>
      </c>
      <c r="I1072" s="8">
        <f t="shared" si="40"/>
        <v>41.105465518965254</v>
      </c>
      <c r="J1072" s="8">
        <f t="shared" si="42"/>
        <v>-6479.4000000000005</v>
      </c>
      <c r="K1072" s="8">
        <v>-1570.6</v>
      </c>
      <c r="L1072" s="10" t="s">
        <v>1387</v>
      </c>
      <c r="M1072" s="348" t="s">
        <v>566</v>
      </c>
    </row>
    <row r="1073" spans="1:13" ht="25.5">
      <c r="A1073" s="75" t="s">
        <v>339</v>
      </c>
      <c r="B1073" s="12">
        <v>554</v>
      </c>
      <c r="C1073" s="24" t="s">
        <v>123</v>
      </c>
      <c r="D1073" s="10" t="s">
        <v>562</v>
      </c>
      <c r="E1073" s="14" t="s">
        <v>564</v>
      </c>
      <c r="F1073" s="11" t="s">
        <v>7</v>
      </c>
      <c r="G1073" s="8"/>
      <c r="H1073" s="8"/>
      <c r="I1073" s="8"/>
      <c r="J1073" s="8">
        <f t="shared" si="42"/>
        <v>0</v>
      </c>
      <c r="K1073" s="8">
        <v>-1871</v>
      </c>
      <c r="L1073" s="10" t="s">
        <v>1304</v>
      </c>
      <c r="M1073" s="348" t="s">
        <v>567</v>
      </c>
    </row>
    <row r="1074" spans="1:13" ht="25.5">
      <c r="A1074" s="75" t="s">
        <v>339</v>
      </c>
      <c r="B1074" s="12">
        <v>554</v>
      </c>
      <c r="C1074" s="24" t="s">
        <v>123</v>
      </c>
      <c r="D1074" s="10" t="s">
        <v>562</v>
      </c>
      <c r="E1074" s="14" t="s">
        <v>564</v>
      </c>
      <c r="F1074" s="11" t="s">
        <v>7</v>
      </c>
      <c r="G1074" s="8"/>
      <c r="H1074" s="8"/>
      <c r="I1074" s="8"/>
      <c r="J1074" s="8">
        <f t="shared" si="42"/>
        <v>0</v>
      </c>
      <c r="K1074" s="8">
        <v>-1106.8</v>
      </c>
      <c r="L1074" s="10" t="s">
        <v>1304</v>
      </c>
      <c r="M1074" s="348" t="s">
        <v>568</v>
      </c>
    </row>
    <row r="1075" spans="1:13" ht="25.5">
      <c r="A1075" s="75" t="s">
        <v>339</v>
      </c>
      <c r="B1075" s="12">
        <v>554</v>
      </c>
      <c r="C1075" s="24" t="s">
        <v>123</v>
      </c>
      <c r="D1075" s="10" t="s">
        <v>562</v>
      </c>
      <c r="E1075" s="14" t="s">
        <v>564</v>
      </c>
      <c r="F1075" s="11" t="s">
        <v>7</v>
      </c>
      <c r="G1075" s="8"/>
      <c r="H1075" s="8"/>
      <c r="I1075" s="8"/>
      <c r="J1075" s="8">
        <f t="shared" si="42"/>
        <v>0</v>
      </c>
      <c r="K1075" s="8">
        <v>-903</v>
      </c>
      <c r="L1075" s="10" t="s">
        <v>1313</v>
      </c>
      <c r="M1075" s="348" t="s">
        <v>569</v>
      </c>
    </row>
    <row r="1076" spans="1:13" ht="25.5">
      <c r="A1076" s="75" t="s">
        <v>339</v>
      </c>
      <c r="B1076" s="12">
        <v>554</v>
      </c>
      <c r="C1076" s="24" t="s">
        <v>123</v>
      </c>
      <c r="D1076" s="10" t="s">
        <v>562</v>
      </c>
      <c r="E1076" s="14" t="s">
        <v>564</v>
      </c>
      <c r="F1076" s="11" t="s">
        <v>7</v>
      </c>
      <c r="G1076" s="8"/>
      <c r="H1076" s="8"/>
      <c r="I1076" s="8"/>
      <c r="J1076" s="8">
        <f t="shared" si="42"/>
        <v>0</v>
      </c>
      <c r="K1076" s="8">
        <v>-625.6</v>
      </c>
      <c r="L1076" s="10" t="s">
        <v>1387</v>
      </c>
      <c r="M1076" s="348" t="s">
        <v>570</v>
      </c>
    </row>
    <row r="1077" spans="1:13" ht="25.5">
      <c r="A1077" s="75" t="s">
        <v>339</v>
      </c>
      <c r="B1077" s="12">
        <v>554</v>
      </c>
      <c r="C1077" s="24" t="s">
        <v>123</v>
      </c>
      <c r="D1077" s="10" t="s">
        <v>562</v>
      </c>
      <c r="E1077" s="14" t="s">
        <v>564</v>
      </c>
      <c r="F1077" s="11" t="s">
        <v>7</v>
      </c>
      <c r="G1077" s="8"/>
      <c r="H1077" s="8"/>
      <c r="I1077" s="8"/>
      <c r="J1077" s="8">
        <f t="shared" si="42"/>
        <v>0</v>
      </c>
      <c r="K1077" s="8">
        <v>-240.7</v>
      </c>
      <c r="L1077" s="10" t="s">
        <v>1387</v>
      </c>
      <c r="M1077" s="348" t="s">
        <v>571</v>
      </c>
    </row>
    <row r="1078" spans="1:13" ht="25.5">
      <c r="A1078" s="75" t="s">
        <v>339</v>
      </c>
      <c r="B1078" s="12">
        <v>554</v>
      </c>
      <c r="C1078" s="24" t="s">
        <v>123</v>
      </c>
      <c r="D1078" s="10" t="s">
        <v>562</v>
      </c>
      <c r="E1078" s="14" t="s">
        <v>564</v>
      </c>
      <c r="F1078" s="11" t="s">
        <v>7</v>
      </c>
      <c r="G1078" s="8"/>
      <c r="H1078" s="8"/>
      <c r="I1078" s="8"/>
      <c r="J1078" s="8">
        <f t="shared" si="42"/>
        <v>0</v>
      </c>
      <c r="K1078" s="8">
        <v>-161.69999999999999</v>
      </c>
      <c r="L1078" s="10" t="s">
        <v>1313</v>
      </c>
      <c r="M1078" s="348" t="s">
        <v>572</v>
      </c>
    </row>
    <row r="1079" spans="1:13" ht="25.5">
      <c r="A1079" s="75" t="s">
        <v>339</v>
      </c>
      <c r="B1079" s="12">
        <v>554</v>
      </c>
      <c r="C1079" s="24" t="s">
        <v>123</v>
      </c>
      <c r="D1079" s="10" t="s">
        <v>562</v>
      </c>
      <c r="E1079" s="14" t="s">
        <v>564</v>
      </c>
      <c r="F1079" s="11" t="s">
        <v>18</v>
      </c>
      <c r="G1079" s="8">
        <v>750</v>
      </c>
      <c r="H1079" s="8">
        <v>750</v>
      </c>
      <c r="I1079" s="8">
        <f t="shared" si="40"/>
        <v>100</v>
      </c>
      <c r="J1079" s="8">
        <f>H1079-G1079</f>
        <v>0</v>
      </c>
      <c r="K1079" s="8">
        <v>0</v>
      </c>
      <c r="L1079" s="10"/>
      <c r="M1079" s="348"/>
    </row>
    <row r="1080" spans="1:13" ht="25.5">
      <c r="A1080" s="75" t="e">
        <f>VLOOKUP(B1080,#REF!,3,FALSE)</f>
        <v>#REF!</v>
      </c>
      <c r="B1080" s="103">
        <v>554</v>
      </c>
      <c r="C1080" s="62" t="s">
        <v>123</v>
      </c>
      <c r="D1080" s="84" t="s">
        <v>562</v>
      </c>
      <c r="E1080" s="94" t="s">
        <v>564</v>
      </c>
      <c r="F1080" s="49" t="s">
        <v>11</v>
      </c>
      <c r="G1080" s="26">
        <f>SUBTOTAL(9,G1072:G1079)</f>
        <v>11751.7</v>
      </c>
      <c r="H1080" s="26">
        <f>SUBTOTAL(9,H1072:H1079)</f>
        <v>5272.3</v>
      </c>
      <c r="I1080" s="26">
        <f t="shared" si="40"/>
        <v>44.864147314856574</v>
      </c>
      <c r="J1080" s="26">
        <f t="shared" si="42"/>
        <v>-6479.4000000000005</v>
      </c>
      <c r="K1080" s="26">
        <f>SUBTOTAL(9,K1072:K1078)</f>
        <v>-6479.4</v>
      </c>
      <c r="L1080" s="185"/>
      <c r="M1080" s="348"/>
    </row>
    <row r="1081" spans="1:13" ht="25.5">
      <c r="A1081" s="75" t="e">
        <f>VLOOKUP(B1081,#REF!,3,FALSE)</f>
        <v>#REF!</v>
      </c>
      <c r="B1081" s="12">
        <v>554</v>
      </c>
      <c r="C1081" s="24" t="s">
        <v>123</v>
      </c>
      <c r="D1081" s="10" t="s">
        <v>563</v>
      </c>
      <c r="E1081" s="14" t="s">
        <v>565</v>
      </c>
      <c r="F1081" s="11" t="s">
        <v>7</v>
      </c>
      <c r="G1081" s="8">
        <v>42169.4</v>
      </c>
      <c r="H1081" s="8">
        <v>29728.799999999999</v>
      </c>
      <c r="I1081" s="8">
        <f t="shared" si="40"/>
        <v>70.49851313985971</v>
      </c>
      <c r="J1081" s="8">
        <f t="shared" si="42"/>
        <v>-12440.600000000002</v>
      </c>
      <c r="K1081" s="8">
        <v>-2348.6</v>
      </c>
      <c r="L1081" s="10" t="s">
        <v>1311</v>
      </c>
      <c r="M1081" s="348" t="s">
        <v>581</v>
      </c>
    </row>
    <row r="1082" spans="1:13" ht="38.25">
      <c r="A1082" s="75" t="e">
        <f>VLOOKUP(B1082,#REF!,3,FALSE)</f>
        <v>#REF!</v>
      </c>
      <c r="B1082" s="12">
        <v>554</v>
      </c>
      <c r="C1082" s="24" t="s">
        <v>123</v>
      </c>
      <c r="D1082" s="10" t="s">
        <v>563</v>
      </c>
      <c r="E1082" s="14" t="s">
        <v>565</v>
      </c>
      <c r="F1082" s="11" t="s">
        <v>7</v>
      </c>
      <c r="G1082" s="16"/>
      <c r="H1082" s="16"/>
      <c r="I1082" s="16" t="str">
        <f t="shared" si="40"/>
        <v/>
      </c>
      <c r="J1082" s="8">
        <f t="shared" si="42"/>
        <v>0</v>
      </c>
      <c r="K1082" s="8">
        <v>-1492.1</v>
      </c>
      <c r="L1082" s="10" t="s">
        <v>1304</v>
      </c>
      <c r="M1082" s="348" t="s">
        <v>582</v>
      </c>
    </row>
    <row r="1083" spans="1:13" ht="38.25">
      <c r="A1083" s="75" t="e">
        <f>VLOOKUP(B1083,#REF!,3,FALSE)</f>
        <v>#REF!</v>
      </c>
      <c r="B1083" s="12">
        <v>554</v>
      </c>
      <c r="C1083" s="24" t="s">
        <v>123</v>
      </c>
      <c r="D1083" s="10" t="s">
        <v>563</v>
      </c>
      <c r="E1083" s="14" t="s">
        <v>565</v>
      </c>
      <c r="F1083" s="11" t="s">
        <v>7</v>
      </c>
      <c r="G1083" s="16"/>
      <c r="H1083" s="16"/>
      <c r="I1083" s="16" t="str">
        <f t="shared" si="40"/>
        <v/>
      </c>
      <c r="J1083" s="8">
        <f t="shared" si="42"/>
        <v>0</v>
      </c>
      <c r="K1083" s="8">
        <v>-1241.5999999999999</v>
      </c>
      <c r="L1083" s="10" t="s">
        <v>1387</v>
      </c>
      <c r="M1083" s="348" t="s">
        <v>583</v>
      </c>
    </row>
    <row r="1084" spans="1:13" ht="25.5">
      <c r="A1084" s="75" t="e">
        <f>VLOOKUP(B1084,#REF!,3,FALSE)</f>
        <v>#REF!</v>
      </c>
      <c r="B1084" s="12">
        <v>554</v>
      </c>
      <c r="C1084" s="24" t="s">
        <v>123</v>
      </c>
      <c r="D1084" s="10" t="s">
        <v>563</v>
      </c>
      <c r="E1084" s="14" t="s">
        <v>565</v>
      </c>
      <c r="F1084" s="11" t="s">
        <v>7</v>
      </c>
      <c r="G1084" s="16"/>
      <c r="H1084" s="16"/>
      <c r="I1084" s="16" t="str">
        <f t="shared" si="40"/>
        <v/>
      </c>
      <c r="J1084" s="8">
        <f t="shared" si="42"/>
        <v>0</v>
      </c>
      <c r="K1084" s="8">
        <v>-1271.5</v>
      </c>
      <c r="L1084" s="10" t="s">
        <v>1387</v>
      </c>
      <c r="M1084" s="348" t="s">
        <v>584</v>
      </c>
    </row>
    <row r="1085" spans="1:13" ht="25.5">
      <c r="A1085" s="75" t="e">
        <f>VLOOKUP(B1085,#REF!,3,FALSE)</f>
        <v>#REF!</v>
      </c>
      <c r="B1085" s="12">
        <v>554</v>
      </c>
      <c r="C1085" s="24" t="s">
        <v>123</v>
      </c>
      <c r="D1085" s="10" t="s">
        <v>563</v>
      </c>
      <c r="E1085" s="14" t="s">
        <v>565</v>
      </c>
      <c r="F1085" s="11" t="s">
        <v>7</v>
      </c>
      <c r="G1085" s="16"/>
      <c r="H1085" s="16"/>
      <c r="I1085" s="16" t="str">
        <f t="shared" si="40"/>
        <v/>
      </c>
      <c r="J1085" s="8">
        <f t="shared" si="42"/>
        <v>0</v>
      </c>
      <c r="K1085" s="8">
        <v>-903.2</v>
      </c>
      <c r="L1085" s="10" t="s">
        <v>1304</v>
      </c>
      <c r="M1085" s="348" t="s">
        <v>568</v>
      </c>
    </row>
    <row r="1086" spans="1:13" ht="25.5">
      <c r="A1086" s="75" t="e">
        <f>VLOOKUP(B1086,#REF!,3,FALSE)</f>
        <v>#REF!</v>
      </c>
      <c r="B1086" s="12">
        <v>554</v>
      </c>
      <c r="C1086" s="24" t="s">
        <v>123</v>
      </c>
      <c r="D1086" s="10" t="s">
        <v>563</v>
      </c>
      <c r="E1086" s="14" t="s">
        <v>565</v>
      </c>
      <c r="F1086" s="11" t="s">
        <v>7</v>
      </c>
      <c r="G1086" s="8"/>
      <c r="H1086" s="8"/>
      <c r="I1086" s="8" t="str">
        <f t="shared" si="40"/>
        <v/>
      </c>
      <c r="J1086" s="8">
        <f t="shared" si="42"/>
        <v>0</v>
      </c>
      <c r="K1086" s="8">
        <v>-875.3</v>
      </c>
      <c r="L1086" s="10" t="s">
        <v>1313</v>
      </c>
      <c r="M1086" s="348" t="s">
        <v>572</v>
      </c>
    </row>
    <row r="1087" spans="1:13" ht="25.5">
      <c r="A1087" s="75" t="e">
        <f>VLOOKUP(B1087,#REF!,3,FALSE)</f>
        <v>#REF!</v>
      </c>
      <c r="B1087" s="12">
        <v>554</v>
      </c>
      <c r="C1087" s="24" t="s">
        <v>123</v>
      </c>
      <c r="D1087" s="10" t="s">
        <v>563</v>
      </c>
      <c r="E1087" s="14" t="s">
        <v>565</v>
      </c>
      <c r="F1087" s="11" t="s">
        <v>7</v>
      </c>
      <c r="G1087" s="8"/>
      <c r="H1087" s="8"/>
      <c r="I1087" s="8" t="str">
        <f t="shared" si="40"/>
        <v/>
      </c>
      <c r="J1087" s="8">
        <f t="shared" si="42"/>
        <v>0</v>
      </c>
      <c r="K1087" s="8">
        <v>-429.9</v>
      </c>
      <c r="L1087" s="10" t="s">
        <v>1304</v>
      </c>
      <c r="M1087" s="348" t="s">
        <v>585</v>
      </c>
    </row>
    <row r="1088" spans="1:13" ht="25.5">
      <c r="A1088" s="75" t="e">
        <f>VLOOKUP(B1088,#REF!,3,FALSE)</f>
        <v>#REF!</v>
      </c>
      <c r="B1088" s="12">
        <v>554</v>
      </c>
      <c r="C1088" s="24" t="s">
        <v>123</v>
      </c>
      <c r="D1088" s="10" t="s">
        <v>563</v>
      </c>
      <c r="E1088" s="14" t="s">
        <v>565</v>
      </c>
      <c r="F1088" s="11" t="s">
        <v>7</v>
      </c>
      <c r="G1088" s="8"/>
      <c r="H1088" s="8"/>
      <c r="I1088" s="8" t="str">
        <f t="shared" si="40"/>
        <v/>
      </c>
      <c r="J1088" s="8">
        <f t="shared" si="42"/>
        <v>0</v>
      </c>
      <c r="K1088" s="8">
        <v>-200</v>
      </c>
      <c r="L1088" s="10" t="s">
        <v>1387</v>
      </c>
      <c r="M1088" s="348" t="s">
        <v>586</v>
      </c>
    </row>
    <row r="1089" spans="1:13" ht="25.5">
      <c r="A1089" s="75" t="s">
        <v>339</v>
      </c>
      <c r="B1089" s="12">
        <v>554</v>
      </c>
      <c r="C1089" s="24" t="s">
        <v>123</v>
      </c>
      <c r="D1089" s="10" t="s">
        <v>563</v>
      </c>
      <c r="E1089" s="14" t="s">
        <v>565</v>
      </c>
      <c r="F1089" s="11" t="s">
        <v>7</v>
      </c>
      <c r="G1089" s="8"/>
      <c r="H1089" s="8"/>
      <c r="I1089" s="8"/>
      <c r="J1089" s="8">
        <f t="shared" si="42"/>
        <v>0</v>
      </c>
      <c r="K1089" s="8">
        <v>-3678.4</v>
      </c>
      <c r="L1089" s="10" t="s">
        <v>1304</v>
      </c>
      <c r="M1089" s="348" t="s">
        <v>587</v>
      </c>
    </row>
    <row r="1090" spans="1:13" ht="25.5">
      <c r="A1090" s="75" t="e">
        <f>VLOOKUP(B1090,#REF!,3,FALSE)</f>
        <v>#REF!</v>
      </c>
      <c r="B1090" s="12">
        <v>554</v>
      </c>
      <c r="C1090" s="24" t="s">
        <v>123</v>
      </c>
      <c r="D1090" s="10" t="s">
        <v>563</v>
      </c>
      <c r="E1090" s="14" t="s">
        <v>565</v>
      </c>
      <c r="F1090" s="11" t="s">
        <v>10</v>
      </c>
      <c r="G1090" s="8">
        <v>15</v>
      </c>
      <c r="H1090" s="8">
        <v>0</v>
      </c>
      <c r="I1090" s="8">
        <f t="shared" si="40"/>
        <v>0</v>
      </c>
      <c r="J1090" s="8">
        <f t="shared" si="42"/>
        <v>-15</v>
      </c>
      <c r="K1090" s="8">
        <v>-15</v>
      </c>
      <c r="L1090" s="10" t="s">
        <v>1309</v>
      </c>
      <c r="M1090" s="348" t="s">
        <v>588</v>
      </c>
    </row>
    <row r="1091" spans="1:13" ht="25.5">
      <c r="A1091" s="75" t="e">
        <f>VLOOKUP(B1091,#REF!,3,FALSE)</f>
        <v>#REF!</v>
      </c>
      <c r="B1091" s="103">
        <v>554</v>
      </c>
      <c r="C1091" s="62" t="s">
        <v>123</v>
      </c>
      <c r="D1091" s="84" t="s">
        <v>563</v>
      </c>
      <c r="E1091" s="94" t="s">
        <v>565</v>
      </c>
      <c r="F1091" s="49" t="s">
        <v>11</v>
      </c>
      <c r="G1091" s="26">
        <f>SUM(G1081:G1090)</f>
        <v>42184.4</v>
      </c>
      <c r="H1091" s="26">
        <f>SUM(H1081:H1090)</f>
        <v>29728.799999999999</v>
      </c>
      <c r="I1091" s="26">
        <f t="shared" si="40"/>
        <v>70.473445159822106</v>
      </c>
      <c r="J1091" s="26">
        <f t="shared" si="42"/>
        <v>-12455.600000000002</v>
      </c>
      <c r="K1091" s="26">
        <f>SUM(K1081:K1090)</f>
        <v>-12455.599999999999</v>
      </c>
      <c r="L1091" s="113"/>
      <c r="M1091" s="348"/>
    </row>
    <row r="1092" spans="1:13" ht="25.5">
      <c r="A1092" s="75" t="e">
        <f>VLOOKUP(B1092,#REF!,3,FALSE)</f>
        <v>#REF!</v>
      </c>
      <c r="B1092" s="86">
        <v>554</v>
      </c>
      <c r="C1092" s="87" t="s">
        <v>123</v>
      </c>
      <c r="D1092" s="106"/>
      <c r="E1092" s="93"/>
      <c r="F1092" s="90" t="s">
        <v>12</v>
      </c>
      <c r="G1092" s="70">
        <f>+G1091+G1080</f>
        <v>53936.100000000006</v>
      </c>
      <c r="H1092" s="70">
        <f>+H1091+H1080</f>
        <v>35001.1</v>
      </c>
      <c r="I1092" s="70">
        <f t="shared" si="40"/>
        <v>64.893642662335608</v>
      </c>
      <c r="J1092" s="70">
        <f t="shared" si="42"/>
        <v>-18935.000000000007</v>
      </c>
      <c r="K1092" s="70">
        <f>+K1091+K1080</f>
        <v>-18935</v>
      </c>
      <c r="L1092" s="186"/>
      <c r="M1092" s="348"/>
    </row>
    <row r="1093" spans="1:13" ht="38.25">
      <c r="A1093" s="75" t="e">
        <f>VLOOKUP(B1093,#REF!,3,FALSE)</f>
        <v>#REF!</v>
      </c>
      <c r="B1093" s="12">
        <v>617</v>
      </c>
      <c r="C1093" s="24" t="s">
        <v>127</v>
      </c>
      <c r="D1093" s="40" t="s">
        <v>5</v>
      </c>
      <c r="E1093" s="41" t="s">
        <v>685</v>
      </c>
      <c r="F1093" s="39" t="s">
        <v>7</v>
      </c>
      <c r="G1093" s="42">
        <v>3032.1000000000004</v>
      </c>
      <c r="H1093" s="42">
        <v>2604.8000000000002</v>
      </c>
      <c r="I1093" s="8">
        <f t="shared" si="40"/>
        <v>85.907456878071301</v>
      </c>
      <c r="J1093" s="8">
        <f t="shared" si="42"/>
        <v>-427.30000000000018</v>
      </c>
      <c r="K1093" s="8">
        <v>-222.9</v>
      </c>
      <c r="L1093" s="52" t="s">
        <v>120</v>
      </c>
      <c r="M1093" s="13" t="s">
        <v>1535</v>
      </c>
    </row>
    <row r="1094" spans="1:13" ht="38.25">
      <c r="A1094" s="75" t="e">
        <f>VLOOKUP(B1094,#REF!,3,FALSE)</f>
        <v>#REF!</v>
      </c>
      <c r="B1094" s="12">
        <v>617</v>
      </c>
      <c r="C1094" s="24" t="s">
        <v>127</v>
      </c>
      <c r="D1094" s="40" t="s">
        <v>5</v>
      </c>
      <c r="E1094" s="41" t="s">
        <v>685</v>
      </c>
      <c r="F1094" s="39" t="s">
        <v>7</v>
      </c>
      <c r="G1094" s="142"/>
      <c r="H1094" s="142"/>
      <c r="I1094" s="8" t="str">
        <f t="shared" si="40"/>
        <v/>
      </c>
      <c r="J1094" s="8">
        <f t="shared" si="42"/>
        <v>0</v>
      </c>
      <c r="K1094" s="8">
        <v>-136.5</v>
      </c>
      <c r="L1094" s="10" t="s">
        <v>55</v>
      </c>
      <c r="M1094" s="13" t="s">
        <v>1536</v>
      </c>
    </row>
    <row r="1095" spans="1:13" ht="38.25">
      <c r="A1095" s="75" t="e">
        <f>VLOOKUP(B1095,#REF!,3,FALSE)</f>
        <v>#REF!</v>
      </c>
      <c r="B1095" s="12">
        <v>617</v>
      </c>
      <c r="C1095" s="24" t="s">
        <v>127</v>
      </c>
      <c r="D1095" s="40" t="s">
        <v>5</v>
      </c>
      <c r="E1095" s="41" t="s">
        <v>685</v>
      </c>
      <c r="F1095" s="39" t="s">
        <v>7</v>
      </c>
      <c r="G1095" s="17"/>
      <c r="H1095" s="17"/>
      <c r="I1095" s="8" t="str">
        <f t="shared" si="40"/>
        <v/>
      </c>
      <c r="J1095" s="8">
        <f t="shared" si="42"/>
        <v>0</v>
      </c>
      <c r="K1095" s="8">
        <v>-2.6</v>
      </c>
      <c r="L1095" s="195" t="s">
        <v>291</v>
      </c>
      <c r="M1095" s="13" t="s">
        <v>1537</v>
      </c>
    </row>
    <row r="1096" spans="1:13" ht="38.25">
      <c r="A1096" s="75" t="e">
        <f>VLOOKUP(B1096,#REF!,3,FALSE)</f>
        <v>#REF!</v>
      </c>
      <c r="B1096" s="12">
        <v>617</v>
      </c>
      <c r="C1096" s="24" t="s">
        <v>127</v>
      </c>
      <c r="D1096" s="40" t="s">
        <v>5</v>
      </c>
      <c r="E1096" s="41" t="s">
        <v>685</v>
      </c>
      <c r="F1096" s="39" t="s">
        <v>7</v>
      </c>
      <c r="G1096" s="42"/>
      <c r="H1096" s="42"/>
      <c r="I1096" s="8" t="str">
        <f t="shared" si="40"/>
        <v/>
      </c>
      <c r="J1096" s="8">
        <f t="shared" si="42"/>
        <v>0</v>
      </c>
      <c r="K1096" s="8">
        <v>-10.4</v>
      </c>
      <c r="L1096" s="59" t="s">
        <v>49</v>
      </c>
      <c r="M1096" s="348" t="s">
        <v>1504</v>
      </c>
    </row>
    <row r="1097" spans="1:13" ht="38.25">
      <c r="A1097" s="75" t="e">
        <f>VLOOKUP(B1097,#REF!,3,FALSE)</f>
        <v>#REF!</v>
      </c>
      <c r="B1097" s="12">
        <v>617</v>
      </c>
      <c r="C1097" s="24" t="s">
        <v>127</v>
      </c>
      <c r="D1097" s="40" t="s">
        <v>5</v>
      </c>
      <c r="E1097" s="41" t="s">
        <v>685</v>
      </c>
      <c r="F1097" s="39" t="s">
        <v>7</v>
      </c>
      <c r="G1097" s="42"/>
      <c r="H1097" s="42"/>
      <c r="I1097" s="8" t="str">
        <f t="shared" si="40"/>
        <v/>
      </c>
      <c r="J1097" s="8">
        <f t="shared" si="42"/>
        <v>0</v>
      </c>
      <c r="K1097" s="8">
        <v>-24</v>
      </c>
      <c r="L1097" s="59" t="s">
        <v>26</v>
      </c>
      <c r="M1097" s="13" t="s">
        <v>505</v>
      </c>
    </row>
    <row r="1098" spans="1:13" ht="38.25">
      <c r="A1098" s="75" t="e">
        <f>VLOOKUP(B1098,#REF!,3,FALSE)</f>
        <v>#REF!</v>
      </c>
      <c r="B1098" s="12">
        <v>617</v>
      </c>
      <c r="C1098" s="24" t="s">
        <v>127</v>
      </c>
      <c r="D1098" s="40" t="s">
        <v>5</v>
      </c>
      <c r="E1098" s="41" t="s">
        <v>685</v>
      </c>
      <c r="F1098" s="39" t="s">
        <v>7</v>
      </c>
      <c r="G1098" s="42"/>
      <c r="H1098" s="42"/>
      <c r="I1098" s="8" t="str">
        <f t="shared" si="40"/>
        <v/>
      </c>
      <c r="J1098" s="8">
        <f t="shared" si="42"/>
        <v>0</v>
      </c>
      <c r="K1098" s="8">
        <v>-30.9</v>
      </c>
      <c r="L1098" s="59" t="s">
        <v>9</v>
      </c>
      <c r="M1098" s="348" t="s">
        <v>1505</v>
      </c>
    </row>
    <row r="1099" spans="1:13" ht="38.25">
      <c r="A1099" s="75" t="e">
        <f>VLOOKUP(B1099,#REF!,3,FALSE)</f>
        <v>#REF!</v>
      </c>
      <c r="B1099" s="12">
        <v>617</v>
      </c>
      <c r="C1099" s="24" t="s">
        <v>127</v>
      </c>
      <c r="D1099" s="40" t="s">
        <v>5</v>
      </c>
      <c r="E1099" s="41" t="s">
        <v>685</v>
      </c>
      <c r="F1099" s="40" t="s">
        <v>10</v>
      </c>
      <c r="G1099" s="42">
        <v>109</v>
      </c>
      <c r="H1099" s="42">
        <v>4.5</v>
      </c>
      <c r="I1099" s="8">
        <f t="shared" si="40"/>
        <v>4.1284403669724776</v>
      </c>
      <c r="J1099" s="8">
        <f>+H1099-G1099</f>
        <v>-104.5</v>
      </c>
      <c r="K1099" s="8">
        <v>-38.299999999999997</v>
      </c>
      <c r="L1099" s="10" t="s">
        <v>55</v>
      </c>
      <c r="M1099" s="13" t="s">
        <v>1536</v>
      </c>
    </row>
    <row r="1100" spans="1:13" ht="38.25">
      <c r="A1100" s="75" t="e">
        <f>VLOOKUP(B1100,#REF!,3,FALSE)</f>
        <v>#REF!</v>
      </c>
      <c r="B1100" s="12">
        <v>617</v>
      </c>
      <c r="C1100" s="24" t="s">
        <v>127</v>
      </c>
      <c r="D1100" s="40" t="s">
        <v>5</v>
      </c>
      <c r="E1100" s="41" t="s">
        <v>685</v>
      </c>
      <c r="F1100" s="40" t="s">
        <v>10</v>
      </c>
      <c r="G1100" s="42"/>
      <c r="H1100" s="42"/>
      <c r="I1100" s="8"/>
      <c r="J1100" s="8"/>
      <c r="K1100" s="8">
        <v>-0.6</v>
      </c>
      <c r="L1100" s="195" t="s">
        <v>291</v>
      </c>
      <c r="M1100" s="13" t="s">
        <v>1537</v>
      </c>
    </row>
    <row r="1101" spans="1:13" ht="38.25">
      <c r="A1101" s="75" t="e">
        <f>VLOOKUP(B1101,#REF!,3,FALSE)</f>
        <v>#REF!</v>
      </c>
      <c r="B1101" s="12">
        <v>617</v>
      </c>
      <c r="C1101" s="24" t="s">
        <v>127</v>
      </c>
      <c r="D1101" s="40" t="s">
        <v>5</v>
      </c>
      <c r="E1101" s="41" t="s">
        <v>685</v>
      </c>
      <c r="F1101" s="40" t="s">
        <v>10</v>
      </c>
      <c r="G1101" s="42"/>
      <c r="H1101" s="42"/>
      <c r="I1101" s="8"/>
      <c r="J1101" s="8"/>
      <c r="K1101" s="8">
        <v>-27.5</v>
      </c>
      <c r="L1101" s="10" t="s">
        <v>49</v>
      </c>
      <c r="M1101" s="13" t="s">
        <v>882</v>
      </c>
    </row>
    <row r="1102" spans="1:13" ht="38.25">
      <c r="A1102" s="75" t="e">
        <f>VLOOKUP(B1102,#REF!,3,FALSE)</f>
        <v>#REF!</v>
      </c>
      <c r="B1102" s="12">
        <v>617</v>
      </c>
      <c r="C1102" s="24" t="s">
        <v>127</v>
      </c>
      <c r="D1102" s="40" t="s">
        <v>5</v>
      </c>
      <c r="E1102" s="41" t="s">
        <v>685</v>
      </c>
      <c r="F1102" s="40" t="s">
        <v>10</v>
      </c>
      <c r="G1102" s="42"/>
      <c r="H1102" s="42"/>
      <c r="I1102" s="8"/>
      <c r="J1102" s="8"/>
      <c r="K1102" s="8">
        <v>-38.1</v>
      </c>
      <c r="L1102" s="59" t="s">
        <v>9</v>
      </c>
      <c r="M1102" s="348" t="s">
        <v>1505</v>
      </c>
    </row>
    <row r="1103" spans="1:13" ht="38.25">
      <c r="A1103" s="75" t="e">
        <f>VLOOKUP(B1103,#REF!,3,FALSE)</f>
        <v>#REF!</v>
      </c>
      <c r="B1103" s="12">
        <v>617</v>
      </c>
      <c r="C1103" s="24" t="s">
        <v>127</v>
      </c>
      <c r="D1103" s="40" t="s">
        <v>5</v>
      </c>
      <c r="E1103" s="41" t="s">
        <v>685</v>
      </c>
      <c r="F1103" s="40" t="s">
        <v>18</v>
      </c>
      <c r="G1103" s="42">
        <v>5.6</v>
      </c>
      <c r="H1103" s="42">
        <v>5.6</v>
      </c>
      <c r="I1103" s="8">
        <f t="shared" ref="I1103:I1167" si="43">IF(ISBLANK(H1103),"",+H1103/G1103*100)</f>
        <v>100</v>
      </c>
      <c r="J1103" s="8">
        <f t="shared" si="42"/>
        <v>0</v>
      </c>
      <c r="K1103" s="8">
        <v>0</v>
      </c>
      <c r="L1103" s="10"/>
      <c r="M1103" s="348"/>
    </row>
    <row r="1104" spans="1:13" ht="38.25">
      <c r="A1104" s="75" t="e">
        <f>VLOOKUP(B1104,#REF!,3,FALSE)</f>
        <v>#REF!</v>
      </c>
      <c r="B1104" s="103">
        <v>617</v>
      </c>
      <c r="C1104" s="62" t="s">
        <v>127</v>
      </c>
      <c r="D1104" s="144" t="s">
        <v>5</v>
      </c>
      <c r="E1104" s="145" t="s">
        <v>685</v>
      </c>
      <c r="F1104" s="49" t="s">
        <v>11</v>
      </c>
      <c r="G1104" s="26">
        <f>SUM(G1093:G1103)</f>
        <v>3146.7000000000003</v>
      </c>
      <c r="H1104" s="26">
        <f>SUM(H1093:H1103)</f>
        <v>2614.9</v>
      </c>
      <c r="I1104" s="26">
        <f t="shared" si="43"/>
        <v>83.099755299202343</v>
      </c>
      <c r="J1104" s="26">
        <f t="shared" si="42"/>
        <v>-531.80000000000018</v>
      </c>
      <c r="K1104" s="26">
        <f>SUM(K1093:K1103)</f>
        <v>-531.79999999999995</v>
      </c>
      <c r="L1104" s="196"/>
      <c r="M1104" s="348"/>
    </row>
    <row r="1105" spans="1:13" ht="25.5">
      <c r="A1105" s="75" t="e">
        <f>VLOOKUP(B1105,#REF!,3,FALSE)</f>
        <v>#REF!</v>
      </c>
      <c r="B1105" s="12">
        <v>617</v>
      </c>
      <c r="C1105" s="24" t="s">
        <v>127</v>
      </c>
      <c r="D1105" s="34" t="s">
        <v>14</v>
      </c>
      <c r="E1105" s="47" t="s">
        <v>686</v>
      </c>
      <c r="F1105" s="39" t="s">
        <v>7</v>
      </c>
      <c r="G1105" s="17">
        <v>724.1</v>
      </c>
      <c r="H1105" s="17">
        <v>652.70000000000005</v>
      </c>
      <c r="I1105" s="8">
        <f t="shared" si="43"/>
        <v>90.139483496754593</v>
      </c>
      <c r="J1105" s="8">
        <f t="shared" si="42"/>
        <v>-71.399999999999977</v>
      </c>
      <c r="K1105" s="8">
        <v>-22.4</v>
      </c>
      <c r="L1105" s="59" t="s">
        <v>26</v>
      </c>
      <c r="M1105" s="13" t="s">
        <v>1538</v>
      </c>
    </row>
    <row r="1106" spans="1:13" ht="25.5">
      <c r="A1106" s="75" t="e">
        <f>VLOOKUP(B1106,#REF!,3,FALSE)</f>
        <v>#REF!</v>
      </c>
      <c r="B1106" s="12">
        <v>617</v>
      </c>
      <c r="C1106" s="24" t="s">
        <v>127</v>
      </c>
      <c r="D1106" s="34" t="s">
        <v>14</v>
      </c>
      <c r="E1106" s="47" t="s">
        <v>686</v>
      </c>
      <c r="F1106" s="39" t="s">
        <v>7</v>
      </c>
      <c r="G1106" s="17"/>
      <c r="H1106" s="17"/>
      <c r="I1106" s="8"/>
      <c r="J1106" s="8"/>
      <c r="K1106" s="8">
        <v>-8.9</v>
      </c>
      <c r="L1106" s="59" t="s">
        <v>154</v>
      </c>
      <c r="M1106" s="13" t="s">
        <v>1539</v>
      </c>
    </row>
    <row r="1107" spans="1:13" ht="25.5">
      <c r="A1107" s="75" t="e">
        <f>VLOOKUP(B1107,#REF!,3,FALSE)</f>
        <v>#REF!</v>
      </c>
      <c r="B1107" s="12">
        <v>617</v>
      </c>
      <c r="C1107" s="24" t="s">
        <v>127</v>
      </c>
      <c r="D1107" s="34" t="s">
        <v>14</v>
      </c>
      <c r="E1107" s="47" t="s">
        <v>686</v>
      </c>
      <c r="F1107" s="39" t="s">
        <v>7</v>
      </c>
      <c r="G1107" s="17"/>
      <c r="H1107" s="17"/>
      <c r="I1107" s="8"/>
      <c r="J1107" s="8"/>
      <c r="K1107" s="8">
        <v>-27.6</v>
      </c>
      <c r="L1107" s="10" t="s">
        <v>49</v>
      </c>
      <c r="M1107" s="13" t="s">
        <v>356</v>
      </c>
    </row>
    <row r="1108" spans="1:13" ht="25.5">
      <c r="A1108" s="75" t="e">
        <f>VLOOKUP(B1108,#REF!,3,FALSE)</f>
        <v>#REF!</v>
      </c>
      <c r="B1108" s="12">
        <v>617</v>
      </c>
      <c r="C1108" s="24" t="s">
        <v>127</v>
      </c>
      <c r="D1108" s="34" t="s">
        <v>14</v>
      </c>
      <c r="E1108" s="47" t="s">
        <v>686</v>
      </c>
      <c r="F1108" s="39" t="s">
        <v>7</v>
      </c>
      <c r="G1108" s="17"/>
      <c r="H1108" s="17"/>
      <c r="I1108" s="8" t="str">
        <f t="shared" si="43"/>
        <v/>
      </c>
      <c r="J1108" s="8"/>
      <c r="K1108" s="8">
        <v>-3.5</v>
      </c>
      <c r="L1108" s="10" t="s">
        <v>17</v>
      </c>
      <c r="M1108" s="13" t="s">
        <v>1063</v>
      </c>
    </row>
    <row r="1109" spans="1:13" ht="25.5">
      <c r="A1109" s="75" t="e">
        <f>VLOOKUP(B1109,#REF!,3,FALSE)</f>
        <v>#REF!</v>
      </c>
      <c r="B1109" s="12">
        <v>617</v>
      </c>
      <c r="C1109" s="24" t="s">
        <v>127</v>
      </c>
      <c r="D1109" s="34" t="s">
        <v>14</v>
      </c>
      <c r="E1109" s="47" t="s">
        <v>686</v>
      </c>
      <c r="F1109" s="39" t="s">
        <v>7</v>
      </c>
      <c r="G1109" s="17"/>
      <c r="H1109" s="17"/>
      <c r="I1109" s="8" t="str">
        <f t="shared" si="43"/>
        <v/>
      </c>
      <c r="J1109" s="8"/>
      <c r="K1109" s="8">
        <v>-9</v>
      </c>
      <c r="L1109" s="52" t="s">
        <v>120</v>
      </c>
      <c r="M1109" s="348" t="s">
        <v>324</v>
      </c>
    </row>
    <row r="1110" spans="1:13" ht="25.5">
      <c r="A1110" s="75" t="e">
        <f>VLOOKUP(B1110,#REF!,3,FALSE)</f>
        <v>#REF!</v>
      </c>
      <c r="B1110" s="103">
        <v>617</v>
      </c>
      <c r="C1110" s="62" t="s">
        <v>127</v>
      </c>
      <c r="D1110" s="48" t="s">
        <v>14</v>
      </c>
      <c r="E1110" s="91" t="s">
        <v>686</v>
      </c>
      <c r="F1110" s="49" t="s">
        <v>11</v>
      </c>
      <c r="G1110" s="26">
        <f>SUM(G1105:G1109)</f>
        <v>724.1</v>
      </c>
      <c r="H1110" s="26">
        <f>SUM(H1105:H1109)</f>
        <v>652.70000000000005</v>
      </c>
      <c r="I1110" s="26">
        <f t="shared" si="43"/>
        <v>90.139483496754593</v>
      </c>
      <c r="J1110" s="26">
        <f t="shared" si="42"/>
        <v>-71.399999999999977</v>
      </c>
      <c r="K1110" s="26">
        <f>SUM(K1105:K1109)</f>
        <v>-71.400000000000006</v>
      </c>
      <c r="L1110" s="113"/>
      <c r="M1110" s="348"/>
    </row>
    <row r="1111" spans="1:13" ht="25.5">
      <c r="A1111" s="75" t="e">
        <f>VLOOKUP(B1111,#REF!,3,FALSE)</f>
        <v>#REF!</v>
      </c>
      <c r="B1111" s="12">
        <v>617</v>
      </c>
      <c r="C1111" s="24" t="s">
        <v>127</v>
      </c>
      <c r="D1111" s="34" t="s">
        <v>77</v>
      </c>
      <c r="E1111" s="47" t="s">
        <v>687</v>
      </c>
      <c r="F1111" s="39" t="s">
        <v>7</v>
      </c>
      <c r="G1111" s="146">
        <v>7345.5</v>
      </c>
      <c r="H1111" s="146">
        <v>7122.4</v>
      </c>
      <c r="I1111" s="8">
        <f t="shared" si="43"/>
        <v>96.962766319515353</v>
      </c>
      <c r="J1111" s="8">
        <f t="shared" si="42"/>
        <v>-223.10000000000036</v>
      </c>
      <c r="K1111" s="8">
        <v>-93.6</v>
      </c>
      <c r="L1111" s="10" t="s">
        <v>55</v>
      </c>
      <c r="M1111" s="348" t="s">
        <v>1503</v>
      </c>
    </row>
    <row r="1112" spans="1:13" ht="25.5">
      <c r="A1112" s="75" t="e">
        <f>VLOOKUP(B1112,#REF!,3,FALSE)</f>
        <v>#REF!</v>
      </c>
      <c r="B1112" s="12">
        <v>617</v>
      </c>
      <c r="C1112" s="24" t="s">
        <v>127</v>
      </c>
      <c r="D1112" s="34" t="s">
        <v>77</v>
      </c>
      <c r="E1112" s="47" t="s">
        <v>687</v>
      </c>
      <c r="F1112" s="39" t="s">
        <v>7</v>
      </c>
      <c r="G1112" s="16"/>
      <c r="H1112" s="16"/>
      <c r="I1112" s="8" t="str">
        <f t="shared" si="43"/>
        <v/>
      </c>
      <c r="J1112" s="8">
        <f t="shared" si="42"/>
        <v>0</v>
      </c>
      <c r="K1112" s="8">
        <v>-129.1</v>
      </c>
      <c r="L1112" s="10" t="s">
        <v>49</v>
      </c>
      <c r="M1112" s="348" t="s">
        <v>1506</v>
      </c>
    </row>
    <row r="1113" spans="1:13" ht="25.5">
      <c r="A1113" s="75" t="e">
        <f>VLOOKUP(B1113,#REF!,3,FALSE)</f>
        <v>#REF!</v>
      </c>
      <c r="B1113" s="12">
        <v>617</v>
      </c>
      <c r="C1113" s="24" t="s">
        <v>127</v>
      </c>
      <c r="D1113" s="34" t="s">
        <v>77</v>
      </c>
      <c r="E1113" s="47" t="s">
        <v>687</v>
      </c>
      <c r="F1113" s="39" t="s">
        <v>7</v>
      </c>
      <c r="G1113" s="16"/>
      <c r="H1113" s="16"/>
      <c r="I1113" s="8" t="str">
        <f t="shared" si="43"/>
        <v/>
      </c>
      <c r="J1113" s="8">
        <f t="shared" si="42"/>
        <v>0</v>
      </c>
      <c r="K1113" s="8">
        <v>-0.4</v>
      </c>
      <c r="L1113" s="59" t="s">
        <v>26</v>
      </c>
      <c r="M1113" s="13" t="s">
        <v>1540</v>
      </c>
    </row>
    <row r="1114" spans="1:13" ht="25.5">
      <c r="A1114" s="75" t="e">
        <f>VLOOKUP(B1114,#REF!,3,FALSE)</f>
        <v>#REF!</v>
      </c>
      <c r="B1114" s="103">
        <v>617</v>
      </c>
      <c r="C1114" s="62" t="s">
        <v>127</v>
      </c>
      <c r="D1114" s="48" t="s">
        <v>77</v>
      </c>
      <c r="E1114" s="91" t="s">
        <v>687</v>
      </c>
      <c r="F1114" s="49" t="s">
        <v>11</v>
      </c>
      <c r="G1114" s="26">
        <f>SUM(G1111:G1113)</f>
        <v>7345.5</v>
      </c>
      <c r="H1114" s="26">
        <f>SUM(H1111:H1113)</f>
        <v>7122.4</v>
      </c>
      <c r="I1114" s="26">
        <f t="shared" si="43"/>
        <v>96.962766319515353</v>
      </c>
      <c r="J1114" s="26">
        <f t="shared" si="42"/>
        <v>-223.10000000000036</v>
      </c>
      <c r="K1114" s="26">
        <f>SUM(K1111:K1113)</f>
        <v>-223.1</v>
      </c>
      <c r="L1114" s="189"/>
      <c r="M1114" s="348"/>
    </row>
    <row r="1115" spans="1:13" ht="51">
      <c r="A1115" s="75" t="e">
        <f>VLOOKUP(B1115,#REF!,3,FALSE)</f>
        <v>#REF!</v>
      </c>
      <c r="B1115" s="12">
        <v>617</v>
      </c>
      <c r="C1115" s="24" t="s">
        <v>127</v>
      </c>
      <c r="D1115" s="34" t="s">
        <v>47</v>
      </c>
      <c r="E1115" s="47" t="s">
        <v>688</v>
      </c>
      <c r="F1115" s="39" t="s">
        <v>30</v>
      </c>
      <c r="G1115" s="45">
        <v>6168</v>
      </c>
      <c r="H1115" s="45">
        <v>3006.9</v>
      </c>
      <c r="I1115" s="8">
        <f t="shared" si="43"/>
        <v>48.75</v>
      </c>
      <c r="J1115" s="8">
        <f t="shared" si="42"/>
        <v>-3161.1</v>
      </c>
      <c r="K1115" s="8">
        <v>-2465.6</v>
      </c>
      <c r="L1115" s="59" t="s">
        <v>8</v>
      </c>
      <c r="M1115" s="348" t="s">
        <v>1507</v>
      </c>
    </row>
    <row r="1116" spans="1:13" ht="38.25">
      <c r="A1116" s="75" t="e">
        <f>VLOOKUP(B1116,#REF!,3,FALSE)</f>
        <v>#REF!</v>
      </c>
      <c r="B1116" s="12">
        <v>617</v>
      </c>
      <c r="C1116" s="24" t="s">
        <v>127</v>
      </c>
      <c r="D1116" s="34" t="s">
        <v>47</v>
      </c>
      <c r="E1116" s="47" t="s">
        <v>688</v>
      </c>
      <c r="F1116" s="39" t="s">
        <v>30</v>
      </c>
      <c r="G1116" s="45"/>
      <c r="H1116" s="45"/>
      <c r="I1116" s="8" t="str">
        <f t="shared" si="43"/>
        <v/>
      </c>
      <c r="J1116" s="8"/>
      <c r="K1116" s="8">
        <v>-695.5</v>
      </c>
      <c r="L1116" s="59" t="s">
        <v>9</v>
      </c>
      <c r="M1116" s="348" t="s">
        <v>1508</v>
      </c>
    </row>
    <row r="1117" spans="1:13" ht="25.5">
      <c r="A1117" s="75" t="e">
        <f>VLOOKUP(B1117,#REF!,3,FALSE)</f>
        <v>#REF!</v>
      </c>
      <c r="B1117" s="12">
        <v>617</v>
      </c>
      <c r="C1117" s="24" t="s">
        <v>127</v>
      </c>
      <c r="D1117" s="34" t="s">
        <v>47</v>
      </c>
      <c r="E1117" s="47" t="s">
        <v>688</v>
      </c>
      <c r="F1117" s="39" t="s">
        <v>24</v>
      </c>
      <c r="G1117" s="45">
        <v>106.4</v>
      </c>
      <c r="H1117" s="45">
        <v>68.099999999999994</v>
      </c>
      <c r="I1117" s="8">
        <f t="shared" si="43"/>
        <v>64.003759398496229</v>
      </c>
      <c r="J1117" s="8">
        <f t="shared" si="42"/>
        <v>-38.300000000000011</v>
      </c>
      <c r="K1117" s="8">
        <v>-0.8</v>
      </c>
      <c r="L1117" s="10" t="s">
        <v>55</v>
      </c>
      <c r="M1117" s="13" t="s">
        <v>1541</v>
      </c>
    </row>
    <row r="1118" spans="1:13" ht="25.5">
      <c r="A1118" s="75" t="e">
        <f>VLOOKUP(B1118,#REF!,3,FALSE)</f>
        <v>#REF!</v>
      </c>
      <c r="B1118" s="12">
        <v>617</v>
      </c>
      <c r="C1118" s="24" t="s">
        <v>127</v>
      </c>
      <c r="D1118" s="34" t="s">
        <v>47</v>
      </c>
      <c r="E1118" s="47" t="s">
        <v>688</v>
      </c>
      <c r="F1118" s="39" t="s">
        <v>24</v>
      </c>
      <c r="G1118" s="45"/>
      <c r="H1118" s="45"/>
      <c r="I1118" s="8"/>
      <c r="J1118" s="8"/>
      <c r="K1118" s="8">
        <v>-1.7</v>
      </c>
      <c r="L1118" s="59" t="s">
        <v>26</v>
      </c>
      <c r="M1118" s="13" t="s">
        <v>505</v>
      </c>
    </row>
    <row r="1119" spans="1:13" ht="25.5">
      <c r="A1119" s="75" t="e">
        <f>VLOOKUP(B1119,#REF!,3,FALSE)</f>
        <v>#REF!</v>
      </c>
      <c r="B1119" s="12">
        <v>617</v>
      </c>
      <c r="C1119" s="24" t="s">
        <v>127</v>
      </c>
      <c r="D1119" s="34" t="s">
        <v>47</v>
      </c>
      <c r="E1119" s="47" t="s">
        <v>688</v>
      </c>
      <c r="F1119" s="39" t="s">
        <v>24</v>
      </c>
      <c r="G1119" s="45"/>
      <c r="H1119" s="45"/>
      <c r="I1119" s="8"/>
      <c r="J1119" s="8"/>
      <c r="K1119" s="8">
        <v>-0.5</v>
      </c>
      <c r="L1119" s="10" t="s">
        <v>49</v>
      </c>
      <c r="M1119" s="13" t="s">
        <v>356</v>
      </c>
    </row>
    <row r="1120" spans="1:13" ht="25.5">
      <c r="A1120" s="75" t="e">
        <f>VLOOKUP(B1120,#REF!,3,FALSE)</f>
        <v>#REF!</v>
      </c>
      <c r="B1120" s="12">
        <v>617</v>
      </c>
      <c r="C1120" s="24" t="s">
        <v>127</v>
      </c>
      <c r="D1120" s="34" t="s">
        <v>47</v>
      </c>
      <c r="E1120" s="47" t="s">
        <v>688</v>
      </c>
      <c r="F1120" s="39" t="s">
        <v>24</v>
      </c>
      <c r="G1120" s="45"/>
      <c r="H1120" s="45"/>
      <c r="I1120" s="8"/>
      <c r="J1120" s="8"/>
      <c r="K1120" s="8">
        <v>-34.9</v>
      </c>
      <c r="L1120" s="59" t="s">
        <v>8</v>
      </c>
      <c r="M1120" s="348" t="s">
        <v>1510</v>
      </c>
    </row>
    <row r="1121" spans="1:13" ht="25.5">
      <c r="A1121" s="75" t="e">
        <f>VLOOKUP(B1121,#REF!,3,FALSE)</f>
        <v>#REF!</v>
      </c>
      <c r="B1121" s="12">
        <v>617</v>
      </c>
      <c r="C1121" s="24" t="s">
        <v>127</v>
      </c>
      <c r="D1121" s="34" t="s">
        <v>47</v>
      </c>
      <c r="E1121" s="47" t="s">
        <v>688</v>
      </c>
      <c r="F1121" s="39" t="s">
        <v>24</v>
      </c>
      <c r="G1121" s="45"/>
      <c r="H1121" s="45"/>
      <c r="I1121" s="8" t="str">
        <f t="shared" si="43"/>
        <v/>
      </c>
      <c r="J1121" s="8"/>
      <c r="K1121" s="8">
        <v>-0.4</v>
      </c>
      <c r="L1121" s="59" t="s">
        <v>8</v>
      </c>
      <c r="M1121" s="13" t="s">
        <v>1542</v>
      </c>
    </row>
    <row r="1122" spans="1:13" ht="51">
      <c r="A1122" s="75" t="e">
        <f>VLOOKUP(B1122,#REF!,3,FALSE)</f>
        <v>#REF!</v>
      </c>
      <c r="B1122" s="12">
        <v>617</v>
      </c>
      <c r="C1122" s="24" t="s">
        <v>127</v>
      </c>
      <c r="D1122" s="34" t="s">
        <v>47</v>
      </c>
      <c r="E1122" s="47" t="s">
        <v>688</v>
      </c>
      <c r="F1122" s="39" t="s">
        <v>54</v>
      </c>
      <c r="G1122" s="45">
        <v>57229</v>
      </c>
      <c r="H1122" s="45">
        <v>27927.8</v>
      </c>
      <c r="I1122" s="8">
        <f t="shared" si="43"/>
        <v>48.80008387356061</v>
      </c>
      <c r="J1122" s="8">
        <f t="shared" si="42"/>
        <v>-29301.200000000001</v>
      </c>
      <c r="K1122" s="8">
        <v>-22854.799999999999</v>
      </c>
      <c r="L1122" s="59" t="s">
        <v>8</v>
      </c>
      <c r="M1122" s="348" t="s">
        <v>1507</v>
      </c>
    </row>
    <row r="1123" spans="1:13" ht="38.25">
      <c r="A1123" s="75" t="e">
        <f>VLOOKUP(B1123,#REF!,3,FALSE)</f>
        <v>#REF!</v>
      </c>
      <c r="B1123" s="12">
        <v>617</v>
      </c>
      <c r="C1123" s="24" t="s">
        <v>127</v>
      </c>
      <c r="D1123" s="34" t="s">
        <v>47</v>
      </c>
      <c r="E1123" s="47" t="s">
        <v>688</v>
      </c>
      <c r="F1123" s="39" t="s">
        <v>54</v>
      </c>
      <c r="G1123" s="45"/>
      <c r="H1123" s="45"/>
      <c r="I1123" s="8" t="str">
        <f t="shared" si="43"/>
        <v/>
      </c>
      <c r="J1123" s="8"/>
      <c r="K1123" s="8">
        <v>-6446.4</v>
      </c>
      <c r="L1123" s="59" t="s">
        <v>9</v>
      </c>
      <c r="M1123" s="348" t="s">
        <v>1508</v>
      </c>
    </row>
    <row r="1124" spans="1:13" ht="25.5">
      <c r="A1124" s="75" t="e">
        <f>VLOOKUP(B1124,#REF!,3,FALSE)</f>
        <v>#REF!</v>
      </c>
      <c r="B1124" s="12">
        <v>617</v>
      </c>
      <c r="C1124" s="24" t="s">
        <v>127</v>
      </c>
      <c r="D1124" s="34" t="s">
        <v>47</v>
      </c>
      <c r="E1124" s="47" t="s">
        <v>688</v>
      </c>
      <c r="F1124" s="39" t="s">
        <v>25</v>
      </c>
      <c r="G1124" s="45">
        <v>601.6</v>
      </c>
      <c r="H1124" s="45">
        <v>386</v>
      </c>
      <c r="I1124" s="8">
        <f t="shared" si="43"/>
        <v>64.162234042553195</v>
      </c>
      <c r="J1124" s="8">
        <f t="shared" ref="J1124" si="44">+H1124-G1124</f>
        <v>-215.60000000000002</v>
      </c>
      <c r="K1124" s="8">
        <v>-3.5</v>
      </c>
      <c r="L1124" s="10" t="s">
        <v>55</v>
      </c>
      <c r="M1124" s="13" t="s">
        <v>1541</v>
      </c>
    </row>
    <row r="1125" spans="1:13" ht="25.5">
      <c r="A1125" s="75" t="e">
        <f>VLOOKUP(B1125,#REF!,3,FALSE)</f>
        <v>#REF!</v>
      </c>
      <c r="B1125" s="12">
        <v>617</v>
      </c>
      <c r="C1125" s="24" t="s">
        <v>127</v>
      </c>
      <c r="D1125" s="34" t="s">
        <v>47</v>
      </c>
      <c r="E1125" s="47" t="s">
        <v>688</v>
      </c>
      <c r="F1125" s="39" t="s">
        <v>25</v>
      </c>
      <c r="G1125" s="45"/>
      <c r="H1125" s="45"/>
      <c r="I1125" s="8"/>
      <c r="J1125" s="8"/>
      <c r="K1125" s="8">
        <v>-10.199999999999999</v>
      </c>
      <c r="L1125" s="59" t="s">
        <v>26</v>
      </c>
      <c r="M1125" s="13" t="s">
        <v>505</v>
      </c>
    </row>
    <row r="1126" spans="1:13" ht="25.5">
      <c r="A1126" s="75" t="e">
        <f>VLOOKUP(B1126,#REF!,3,FALSE)</f>
        <v>#REF!</v>
      </c>
      <c r="B1126" s="12">
        <v>617</v>
      </c>
      <c r="C1126" s="24" t="s">
        <v>127</v>
      </c>
      <c r="D1126" s="34" t="s">
        <v>47</v>
      </c>
      <c r="E1126" s="47" t="s">
        <v>688</v>
      </c>
      <c r="F1126" s="39" t="s">
        <v>25</v>
      </c>
      <c r="G1126" s="45"/>
      <c r="H1126" s="45"/>
      <c r="I1126" s="8"/>
      <c r="J1126" s="8"/>
      <c r="K1126" s="8">
        <v>-0.5</v>
      </c>
      <c r="L1126" s="10" t="s">
        <v>49</v>
      </c>
      <c r="M1126" s="13" t="s">
        <v>356</v>
      </c>
    </row>
    <row r="1127" spans="1:13" ht="25.5">
      <c r="A1127" s="75" t="e">
        <f>VLOOKUP(B1127,#REF!,3,FALSE)</f>
        <v>#REF!</v>
      </c>
      <c r="B1127" s="12">
        <v>617</v>
      </c>
      <c r="C1127" s="24" t="s">
        <v>127</v>
      </c>
      <c r="D1127" s="34" t="s">
        <v>47</v>
      </c>
      <c r="E1127" s="47" t="s">
        <v>688</v>
      </c>
      <c r="F1127" s="39" t="s">
        <v>25</v>
      </c>
      <c r="G1127" s="45"/>
      <c r="H1127" s="45"/>
      <c r="I1127" s="8"/>
      <c r="J1127" s="8"/>
      <c r="K1127" s="8">
        <v>-200.4</v>
      </c>
      <c r="L1127" s="59" t="s">
        <v>8</v>
      </c>
      <c r="M1127" s="348" t="s">
        <v>1510</v>
      </c>
    </row>
    <row r="1128" spans="1:13" ht="25.5">
      <c r="A1128" s="75" t="e">
        <f>VLOOKUP(B1128,#REF!,3,FALSE)</f>
        <v>#REF!</v>
      </c>
      <c r="B1128" s="12">
        <v>617</v>
      </c>
      <c r="C1128" s="24" t="s">
        <v>127</v>
      </c>
      <c r="D1128" s="34" t="s">
        <v>47</v>
      </c>
      <c r="E1128" s="47" t="s">
        <v>688</v>
      </c>
      <c r="F1128" s="39" t="s">
        <v>25</v>
      </c>
      <c r="G1128" s="45"/>
      <c r="H1128" s="45"/>
      <c r="I1128" s="8"/>
      <c r="J1128" s="8"/>
      <c r="K1128" s="8">
        <v>-1</v>
      </c>
      <c r="L1128" s="59" t="s">
        <v>8</v>
      </c>
      <c r="M1128" s="13" t="s">
        <v>1542</v>
      </c>
    </row>
    <row r="1129" spans="1:13" ht="25.5">
      <c r="A1129" s="75" t="e">
        <f>VLOOKUP(B1129,#REF!,3,FALSE)</f>
        <v>#REF!</v>
      </c>
      <c r="B1129" s="12">
        <v>617</v>
      </c>
      <c r="C1129" s="24" t="s">
        <v>127</v>
      </c>
      <c r="D1129" s="34" t="s">
        <v>47</v>
      </c>
      <c r="E1129" s="47" t="s">
        <v>688</v>
      </c>
      <c r="F1129" s="39" t="s">
        <v>605</v>
      </c>
      <c r="G1129" s="45">
        <v>183.7</v>
      </c>
      <c r="H1129" s="45">
        <v>94.3</v>
      </c>
      <c r="I1129" s="8">
        <f t="shared" ref="I1129" si="45">IF(ISBLANK(H1129),"",+H1129/G1129*100)</f>
        <v>51.333696243875885</v>
      </c>
      <c r="J1129" s="8">
        <f t="shared" ref="J1129" si="46">+H1129-G1129</f>
        <v>-89.399999999999991</v>
      </c>
      <c r="K1129" s="8">
        <v>-57.6</v>
      </c>
      <c r="L1129" s="59" t="s">
        <v>26</v>
      </c>
      <c r="M1129" s="13" t="s">
        <v>1509</v>
      </c>
    </row>
    <row r="1130" spans="1:13" ht="38.25">
      <c r="A1130" s="75" t="e">
        <f>VLOOKUP(B1130,#REF!,3,FALSE)</f>
        <v>#REF!</v>
      </c>
      <c r="B1130" s="12">
        <v>617</v>
      </c>
      <c r="C1130" s="24" t="s">
        <v>127</v>
      </c>
      <c r="D1130" s="34" t="s">
        <v>47</v>
      </c>
      <c r="E1130" s="47" t="s">
        <v>688</v>
      </c>
      <c r="F1130" s="39" t="s">
        <v>605</v>
      </c>
      <c r="G1130" s="45"/>
      <c r="H1130" s="45"/>
      <c r="I1130" s="8" t="str">
        <f t="shared" si="43"/>
        <v/>
      </c>
      <c r="J1130" s="8">
        <f t="shared" si="42"/>
        <v>0</v>
      </c>
      <c r="K1130" s="8">
        <v>-31.8</v>
      </c>
      <c r="L1130" s="59" t="s">
        <v>8</v>
      </c>
      <c r="M1130" s="13" t="s">
        <v>1543</v>
      </c>
    </row>
    <row r="1131" spans="1:13" ht="25.5">
      <c r="A1131" s="75" t="e">
        <f>VLOOKUP(B1131,#REF!,3,FALSE)</f>
        <v>#REF!</v>
      </c>
      <c r="B1131" s="103">
        <v>617</v>
      </c>
      <c r="C1131" s="62" t="s">
        <v>127</v>
      </c>
      <c r="D1131" s="48" t="s">
        <v>47</v>
      </c>
      <c r="E1131" s="91" t="s">
        <v>688</v>
      </c>
      <c r="F1131" s="49" t="s">
        <v>11</v>
      </c>
      <c r="G1131" s="26">
        <f>SUM(G1115:G1130)</f>
        <v>64288.7</v>
      </c>
      <c r="H1131" s="26">
        <f>SUM(H1115:H1130)</f>
        <v>31483.1</v>
      </c>
      <c r="I1131" s="26">
        <f t="shared" si="43"/>
        <v>48.971436659941794</v>
      </c>
      <c r="J1131" s="26">
        <f t="shared" si="42"/>
        <v>-32805.599999999999</v>
      </c>
      <c r="K1131" s="26">
        <f>SUM(K1115:K1130)</f>
        <v>-32805.600000000006</v>
      </c>
      <c r="L1131" s="113"/>
      <c r="M1131" s="348"/>
    </row>
    <row r="1132" spans="1:13" ht="38.25">
      <c r="A1132" s="75" t="e">
        <f>VLOOKUP(B1132,#REF!,3,FALSE)</f>
        <v>#REF!</v>
      </c>
      <c r="B1132" s="12">
        <v>617</v>
      </c>
      <c r="C1132" s="24" t="s">
        <v>127</v>
      </c>
      <c r="D1132" s="34" t="s">
        <v>19</v>
      </c>
      <c r="E1132" s="47" t="s">
        <v>689</v>
      </c>
      <c r="F1132" s="39" t="s">
        <v>690</v>
      </c>
      <c r="G1132" s="46">
        <v>796</v>
      </c>
      <c r="H1132" s="46">
        <v>576.4</v>
      </c>
      <c r="I1132" s="8">
        <f t="shared" si="43"/>
        <v>72.412060301507523</v>
      </c>
      <c r="J1132" s="8">
        <f t="shared" si="42"/>
        <v>-219.60000000000002</v>
      </c>
      <c r="K1132" s="8">
        <v>-25.5</v>
      </c>
      <c r="L1132" s="59" t="s">
        <v>9</v>
      </c>
      <c r="M1132" s="13" t="s">
        <v>1544</v>
      </c>
    </row>
    <row r="1133" spans="1:13" ht="76.5">
      <c r="A1133" s="75" t="e">
        <f>VLOOKUP(B1133,#REF!,3,FALSE)</f>
        <v>#REF!</v>
      </c>
      <c r="B1133" s="12">
        <v>617</v>
      </c>
      <c r="C1133" s="24" t="s">
        <v>127</v>
      </c>
      <c r="D1133" s="34" t="s">
        <v>19</v>
      </c>
      <c r="E1133" s="47" t="s">
        <v>689</v>
      </c>
      <c r="F1133" s="39" t="s">
        <v>690</v>
      </c>
      <c r="G1133" s="17"/>
      <c r="H1133" s="17"/>
      <c r="I1133" s="8" t="str">
        <f t="shared" si="43"/>
        <v/>
      </c>
      <c r="J1133" s="8">
        <f t="shared" si="42"/>
        <v>0</v>
      </c>
      <c r="K1133" s="8">
        <v>-194.1</v>
      </c>
      <c r="L1133" s="59" t="s">
        <v>8</v>
      </c>
      <c r="M1133" s="348" t="s">
        <v>1511</v>
      </c>
    </row>
    <row r="1134" spans="1:13" ht="102">
      <c r="A1134" s="75" t="e">
        <f>VLOOKUP(B1134,#REF!,3,FALSE)</f>
        <v>#REF!</v>
      </c>
      <c r="B1134" s="12">
        <v>617</v>
      </c>
      <c r="C1134" s="24" t="s">
        <v>127</v>
      </c>
      <c r="D1134" s="34" t="s">
        <v>19</v>
      </c>
      <c r="E1134" s="47" t="s">
        <v>689</v>
      </c>
      <c r="F1134" s="39" t="s">
        <v>691</v>
      </c>
      <c r="G1134" s="17">
        <v>9111</v>
      </c>
      <c r="H1134" s="17">
        <v>8858.9</v>
      </c>
      <c r="I1134" s="8">
        <f t="shared" si="43"/>
        <v>97.233015036768734</v>
      </c>
      <c r="J1134" s="8">
        <f t="shared" si="42"/>
        <v>-252.10000000000036</v>
      </c>
      <c r="K1134" s="8">
        <v>-252.10000000000036</v>
      </c>
      <c r="L1134" s="59" t="s">
        <v>8</v>
      </c>
      <c r="M1134" s="348" t="s">
        <v>1512</v>
      </c>
    </row>
    <row r="1135" spans="1:13" ht="25.5">
      <c r="A1135" s="75" t="e">
        <f>VLOOKUP(B1135,#REF!,3,FALSE)</f>
        <v>#REF!</v>
      </c>
      <c r="B1135" s="103">
        <v>617</v>
      </c>
      <c r="C1135" s="62" t="s">
        <v>127</v>
      </c>
      <c r="D1135" s="48" t="s">
        <v>19</v>
      </c>
      <c r="E1135" s="91" t="s">
        <v>689</v>
      </c>
      <c r="F1135" s="49" t="s">
        <v>11</v>
      </c>
      <c r="G1135" s="26">
        <f>SUM(G1132:G1134)</f>
        <v>9907</v>
      </c>
      <c r="H1135" s="26">
        <f>SUM(H1132:H1134)</f>
        <v>9435.2999999999993</v>
      </c>
      <c r="I1135" s="26">
        <f t="shared" si="43"/>
        <v>95.238720096901176</v>
      </c>
      <c r="J1135" s="26">
        <f t="shared" si="42"/>
        <v>-471.70000000000073</v>
      </c>
      <c r="K1135" s="26">
        <f>SUM(K1132:K1134)</f>
        <v>-471.70000000000039</v>
      </c>
      <c r="L1135" s="113"/>
      <c r="M1135" s="348"/>
    </row>
    <row r="1136" spans="1:13" ht="38.25">
      <c r="A1136" s="75" t="e">
        <f>VLOOKUP(B1136,#REF!,3,FALSE)</f>
        <v>#REF!</v>
      </c>
      <c r="B1136" s="12">
        <v>617</v>
      </c>
      <c r="C1136" s="24" t="s">
        <v>127</v>
      </c>
      <c r="D1136" s="147" t="s">
        <v>81</v>
      </c>
      <c r="E1136" s="47" t="s">
        <v>692</v>
      </c>
      <c r="F1136" s="39" t="s">
        <v>693</v>
      </c>
      <c r="G1136" s="17">
        <v>88</v>
      </c>
      <c r="H1136" s="17">
        <v>31.3</v>
      </c>
      <c r="I1136" s="8">
        <f t="shared" si="43"/>
        <v>35.56818181818182</v>
      </c>
      <c r="J1136" s="8">
        <f t="shared" si="42"/>
        <v>-56.7</v>
      </c>
      <c r="K1136" s="8">
        <v>-56.7</v>
      </c>
      <c r="L1136" s="10" t="s">
        <v>49</v>
      </c>
      <c r="M1136" s="348" t="s">
        <v>1513</v>
      </c>
    </row>
    <row r="1137" spans="1:13" ht="38.25">
      <c r="A1137" s="75" t="e">
        <f>VLOOKUP(B1137,#REF!,3,FALSE)</f>
        <v>#REF!</v>
      </c>
      <c r="B1137" s="12">
        <v>617</v>
      </c>
      <c r="C1137" s="24" t="s">
        <v>127</v>
      </c>
      <c r="D1137" s="147" t="s">
        <v>81</v>
      </c>
      <c r="E1137" s="47" t="s">
        <v>692</v>
      </c>
      <c r="F1137" s="39" t="s">
        <v>694</v>
      </c>
      <c r="G1137" s="17">
        <v>35</v>
      </c>
      <c r="H1137" s="17">
        <v>23.1</v>
      </c>
      <c r="I1137" s="8">
        <f t="shared" si="43"/>
        <v>66</v>
      </c>
      <c r="J1137" s="8">
        <f t="shared" si="42"/>
        <v>-11.899999999999999</v>
      </c>
      <c r="K1137" s="8">
        <v>-11.899999999999999</v>
      </c>
      <c r="L1137" s="10" t="s">
        <v>49</v>
      </c>
      <c r="M1137" s="348" t="s">
        <v>1515</v>
      </c>
    </row>
    <row r="1138" spans="1:13" ht="25.5">
      <c r="A1138" s="75" t="e">
        <f>VLOOKUP(B1138,#REF!,3,FALSE)</f>
        <v>#REF!</v>
      </c>
      <c r="B1138" s="12">
        <v>617</v>
      </c>
      <c r="C1138" s="24" t="s">
        <v>127</v>
      </c>
      <c r="D1138" s="147" t="s">
        <v>81</v>
      </c>
      <c r="E1138" s="47" t="s">
        <v>692</v>
      </c>
      <c r="F1138" s="39" t="s">
        <v>695</v>
      </c>
      <c r="G1138" s="17">
        <v>12020.5</v>
      </c>
      <c r="H1138" s="17">
        <v>2131.3000000000002</v>
      </c>
      <c r="I1138" s="8">
        <f t="shared" si="43"/>
        <v>17.730543654590079</v>
      </c>
      <c r="J1138" s="8">
        <f t="shared" ref="J1138:J1206" si="47">+H1138-G1138</f>
        <v>-9889.2000000000007</v>
      </c>
      <c r="K1138" s="8">
        <v>-1.8</v>
      </c>
      <c r="L1138" s="59" t="s">
        <v>26</v>
      </c>
      <c r="M1138" s="348" t="s">
        <v>1509</v>
      </c>
    </row>
    <row r="1139" spans="1:13" ht="102">
      <c r="A1139" s="75" t="e">
        <f>VLOOKUP(B1139,#REF!,3,FALSE)</f>
        <v>#REF!</v>
      </c>
      <c r="B1139" s="12">
        <v>617</v>
      </c>
      <c r="C1139" s="24" t="s">
        <v>127</v>
      </c>
      <c r="D1139" s="147" t="s">
        <v>81</v>
      </c>
      <c r="E1139" s="47" t="s">
        <v>692</v>
      </c>
      <c r="F1139" s="39" t="s">
        <v>695</v>
      </c>
      <c r="G1139" s="17"/>
      <c r="H1139" s="17"/>
      <c r="I1139" s="8"/>
      <c r="J1139" s="8"/>
      <c r="K1139" s="8">
        <v>-9887.4</v>
      </c>
      <c r="L1139" s="59" t="s">
        <v>8</v>
      </c>
      <c r="M1139" s="348" t="s">
        <v>1514</v>
      </c>
    </row>
    <row r="1140" spans="1:13" ht="25.5">
      <c r="A1140" s="75" t="e">
        <f>VLOOKUP(B1140,#REF!,3,FALSE)</f>
        <v>#REF!</v>
      </c>
      <c r="B1140" s="12">
        <v>617</v>
      </c>
      <c r="C1140" s="24" t="s">
        <v>127</v>
      </c>
      <c r="D1140" s="147" t="s">
        <v>81</v>
      </c>
      <c r="E1140" s="47" t="s">
        <v>692</v>
      </c>
      <c r="F1140" s="39" t="s">
        <v>696</v>
      </c>
      <c r="G1140" s="17">
        <v>3538.5</v>
      </c>
      <c r="H1140" s="17">
        <v>793.7</v>
      </c>
      <c r="I1140" s="8">
        <f t="shared" si="43"/>
        <v>22.430408365126468</v>
      </c>
      <c r="J1140" s="8">
        <f t="shared" si="47"/>
        <v>-2744.8</v>
      </c>
      <c r="K1140" s="8">
        <v>-0.6</v>
      </c>
      <c r="L1140" s="59" t="s">
        <v>26</v>
      </c>
      <c r="M1140" s="348" t="s">
        <v>1509</v>
      </c>
    </row>
    <row r="1141" spans="1:13" ht="76.5">
      <c r="A1141" s="75" t="e">
        <f>VLOOKUP(B1141,#REF!,3,FALSE)</f>
        <v>#REF!</v>
      </c>
      <c r="B1141" s="12">
        <v>617</v>
      </c>
      <c r="C1141" s="24" t="s">
        <v>127</v>
      </c>
      <c r="D1141" s="147" t="s">
        <v>81</v>
      </c>
      <c r="E1141" s="47" t="s">
        <v>692</v>
      </c>
      <c r="F1141" s="39" t="s">
        <v>696</v>
      </c>
      <c r="G1141" s="17"/>
      <c r="H1141" s="17"/>
      <c r="I1141" s="8" t="str">
        <f t="shared" si="43"/>
        <v/>
      </c>
      <c r="J1141" s="8">
        <f t="shared" si="47"/>
        <v>0</v>
      </c>
      <c r="K1141" s="8">
        <v>-2744.2</v>
      </c>
      <c r="L1141" s="59" t="s">
        <v>8</v>
      </c>
      <c r="M1141" s="348" t="s">
        <v>1516</v>
      </c>
    </row>
    <row r="1142" spans="1:13" ht="25.5">
      <c r="A1142" s="75" t="e">
        <f>VLOOKUP(B1142,#REF!,3,FALSE)</f>
        <v>#REF!</v>
      </c>
      <c r="B1142" s="103">
        <v>617</v>
      </c>
      <c r="C1142" s="62" t="s">
        <v>127</v>
      </c>
      <c r="D1142" s="48" t="s">
        <v>81</v>
      </c>
      <c r="E1142" s="91" t="s">
        <v>692</v>
      </c>
      <c r="F1142" s="49" t="s">
        <v>11</v>
      </c>
      <c r="G1142" s="26">
        <f>SUM(G1136:G1141)</f>
        <v>15682</v>
      </c>
      <c r="H1142" s="26">
        <f>SUM(H1136:H1141)</f>
        <v>2979.4000000000005</v>
      </c>
      <c r="I1142" s="26">
        <f t="shared" si="43"/>
        <v>18.998852187221022</v>
      </c>
      <c r="J1142" s="26">
        <f t="shared" si="47"/>
        <v>-12702.599999999999</v>
      </c>
      <c r="K1142" s="26">
        <f>SUM(K1136:K1141)</f>
        <v>-12702.599999999999</v>
      </c>
      <c r="L1142" s="113"/>
      <c r="M1142" s="348"/>
    </row>
    <row r="1143" spans="1:13" ht="38.25">
      <c r="A1143" s="75" t="e">
        <f>VLOOKUP(B1143,#REF!,3,FALSE)</f>
        <v>#REF!</v>
      </c>
      <c r="B1143" s="12">
        <v>617</v>
      </c>
      <c r="C1143" s="24" t="s">
        <v>127</v>
      </c>
      <c r="D1143" s="34" t="s">
        <v>97</v>
      </c>
      <c r="E1143" s="47" t="s">
        <v>697</v>
      </c>
      <c r="F1143" s="39" t="s">
        <v>7</v>
      </c>
      <c r="G1143" s="17">
        <v>2475</v>
      </c>
      <c r="H1143" s="17">
        <v>2285.1</v>
      </c>
      <c r="I1143" s="8">
        <f t="shared" si="43"/>
        <v>92.327272727272728</v>
      </c>
      <c r="J1143" s="8">
        <f t="shared" si="47"/>
        <v>-189.90000000000009</v>
      </c>
      <c r="K1143" s="8">
        <v>-187.7</v>
      </c>
      <c r="L1143" s="10" t="s">
        <v>55</v>
      </c>
      <c r="M1143" s="13" t="s">
        <v>1545</v>
      </c>
    </row>
    <row r="1144" spans="1:13" ht="25.5">
      <c r="A1144" s="75" t="e">
        <f>VLOOKUP(B1144,#REF!,3,FALSE)</f>
        <v>#REF!</v>
      </c>
      <c r="B1144" s="12">
        <v>617</v>
      </c>
      <c r="C1144" s="24" t="s">
        <v>127</v>
      </c>
      <c r="D1144" s="34" t="s">
        <v>97</v>
      </c>
      <c r="E1144" s="47" t="s">
        <v>697</v>
      </c>
      <c r="F1144" s="39" t="s">
        <v>7</v>
      </c>
      <c r="G1144" s="17"/>
      <c r="H1144" s="17"/>
      <c r="I1144" s="8" t="str">
        <f t="shared" si="43"/>
        <v/>
      </c>
      <c r="J1144" s="8">
        <f t="shared" si="47"/>
        <v>0</v>
      </c>
      <c r="K1144" s="8">
        <v>-2.2000000000000002</v>
      </c>
      <c r="L1144" s="10" t="s">
        <v>49</v>
      </c>
      <c r="M1144" s="348" t="s">
        <v>1517</v>
      </c>
    </row>
    <row r="1145" spans="1:13" ht="25.5">
      <c r="A1145" s="75" t="e">
        <f>VLOOKUP(B1145,#REF!,3,FALSE)</f>
        <v>#REF!</v>
      </c>
      <c r="B1145" s="103">
        <v>617</v>
      </c>
      <c r="C1145" s="62" t="s">
        <v>127</v>
      </c>
      <c r="D1145" s="48" t="s">
        <v>97</v>
      </c>
      <c r="E1145" s="91" t="s">
        <v>697</v>
      </c>
      <c r="F1145" s="49" t="s">
        <v>11</v>
      </c>
      <c r="G1145" s="26">
        <f>SUM(G1143:G1144)</f>
        <v>2475</v>
      </c>
      <c r="H1145" s="26">
        <f>SUM(H1143:H1144)</f>
        <v>2285.1</v>
      </c>
      <c r="I1145" s="26">
        <f t="shared" si="43"/>
        <v>92.327272727272728</v>
      </c>
      <c r="J1145" s="26">
        <f t="shared" si="47"/>
        <v>-189.90000000000009</v>
      </c>
      <c r="K1145" s="26">
        <f>SUM(K1143:K1144)</f>
        <v>-189.89999999999998</v>
      </c>
      <c r="L1145" s="113"/>
      <c r="M1145" s="348"/>
    </row>
    <row r="1146" spans="1:13" ht="25.5">
      <c r="A1146" s="75" t="e">
        <f>VLOOKUP(B1146,#REF!,3,FALSE)</f>
        <v>#REF!</v>
      </c>
      <c r="B1146" s="12">
        <v>617</v>
      </c>
      <c r="C1146" s="24" t="s">
        <v>127</v>
      </c>
      <c r="D1146" s="34" t="s">
        <v>699</v>
      </c>
      <c r="E1146" s="47" t="s">
        <v>698</v>
      </c>
      <c r="F1146" s="39" t="s">
        <v>7</v>
      </c>
      <c r="G1146" s="17">
        <v>116727</v>
      </c>
      <c r="H1146" s="17">
        <v>110233.60000000001</v>
      </c>
      <c r="I1146" s="8">
        <f t="shared" si="43"/>
        <v>94.437105382644987</v>
      </c>
      <c r="J1146" s="8">
        <f t="shared" si="47"/>
        <v>-6493.3999999999942</v>
      </c>
      <c r="K1146" s="8">
        <v>-3131.9</v>
      </c>
      <c r="L1146" s="59" t="s">
        <v>26</v>
      </c>
      <c r="M1146" s="348" t="s">
        <v>1518</v>
      </c>
    </row>
    <row r="1147" spans="1:13" ht="25.5">
      <c r="A1147" s="75" t="e">
        <f>VLOOKUP(B1147,#REF!,3,FALSE)</f>
        <v>#REF!</v>
      </c>
      <c r="B1147" s="12">
        <v>617</v>
      </c>
      <c r="C1147" s="24" t="s">
        <v>127</v>
      </c>
      <c r="D1147" s="34" t="s">
        <v>699</v>
      </c>
      <c r="E1147" s="47" t="s">
        <v>698</v>
      </c>
      <c r="F1147" s="39" t="s">
        <v>7</v>
      </c>
      <c r="G1147" s="17"/>
      <c r="H1147" s="17"/>
      <c r="I1147" s="8" t="str">
        <f t="shared" si="43"/>
        <v/>
      </c>
      <c r="J1147" s="8"/>
      <c r="K1147" s="8">
        <v>-168.5</v>
      </c>
      <c r="L1147" s="10" t="s">
        <v>55</v>
      </c>
      <c r="M1147" s="348" t="s">
        <v>1519</v>
      </c>
    </row>
    <row r="1148" spans="1:13" ht="25.5">
      <c r="A1148" s="75" t="e">
        <f>VLOOKUP(B1148,#REF!,3,FALSE)</f>
        <v>#REF!</v>
      </c>
      <c r="B1148" s="12">
        <v>617</v>
      </c>
      <c r="C1148" s="24" t="s">
        <v>127</v>
      </c>
      <c r="D1148" s="34" t="s">
        <v>699</v>
      </c>
      <c r="E1148" s="47" t="s">
        <v>698</v>
      </c>
      <c r="F1148" s="39" t="s">
        <v>7</v>
      </c>
      <c r="G1148" s="17"/>
      <c r="H1148" s="17"/>
      <c r="I1148" s="8" t="str">
        <f t="shared" si="43"/>
        <v/>
      </c>
      <c r="J1148" s="8"/>
      <c r="K1148" s="8">
        <v>-916</v>
      </c>
      <c r="L1148" s="10" t="s">
        <v>49</v>
      </c>
      <c r="M1148" s="348" t="s">
        <v>356</v>
      </c>
    </row>
    <row r="1149" spans="1:13" ht="25.5">
      <c r="A1149" s="75" t="e">
        <f>VLOOKUP(B1149,#REF!,3,FALSE)</f>
        <v>#REF!</v>
      </c>
      <c r="B1149" s="12">
        <v>617</v>
      </c>
      <c r="C1149" s="24" t="s">
        <v>127</v>
      </c>
      <c r="D1149" s="34" t="s">
        <v>699</v>
      </c>
      <c r="E1149" s="47" t="s">
        <v>698</v>
      </c>
      <c r="F1149" s="39" t="s">
        <v>7</v>
      </c>
      <c r="G1149" s="17"/>
      <c r="H1149" s="17"/>
      <c r="I1149" s="8"/>
      <c r="J1149" s="8"/>
      <c r="K1149" s="8">
        <v>-551.4</v>
      </c>
      <c r="L1149" s="59" t="s">
        <v>154</v>
      </c>
      <c r="M1149" s="348" t="s">
        <v>1520</v>
      </c>
    </row>
    <row r="1150" spans="1:13" ht="25.5">
      <c r="A1150" s="75" t="e">
        <f>VLOOKUP(B1150,#REF!,3,FALSE)</f>
        <v>#REF!</v>
      </c>
      <c r="B1150" s="12">
        <v>617</v>
      </c>
      <c r="C1150" s="24" t="s">
        <v>127</v>
      </c>
      <c r="D1150" s="34" t="s">
        <v>699</v>
      </c>
      <c r="E1150" s="47" t="s">
        <v>698</v>
      </c>
      <c r="F1150" s="39" t="s">
        <v>7</v>
      </c>
      <c r="G1150" s="17"/>
      <c r="H1150" s="17"/>
      <c r="I1150" s="8"/>
      <c r="J1150" s="8"/>
      <c r="K1150" s="8">
        <v>-613.6</v>
      </c>
      <c r="L1150" s="10" t="s">
        <v>49</v>
      </c>
      <c r="M1150" s="348" t="s">
        <v>356</v>
      </c>
    </row>
    <row r="1151" spans="1:13" ht="25.5">
      <c r="A1151" s="75" t="e">
        <f>VLOOKUP(B1151,#REF!,3,FALSE)</f>
        <v>#REF!</v>
      </c>
      <c r="B1151" s="12">
        <v>617</v>
      </c>
      <c r="C1151" s="24" t="s">
        <v>127</v>
      </c>
      <c r="D1151" s="34" t="s">
        <v>699</v>
      </c>
      <c r="E1151" s="47" t="s">
        <v>698</v>
      </c>
      <c r="F1151" s="39" t="s">
        <v>7</v>
      </c>
      <c r="G1151" s="17"/>
      <c r="H1151" s="17"/>
      <c r="I1151" s="8" t="str">
        <f t="shared" si="43"/>
        <v/>
      </c>
      <c r="J1151" s="8"/>
      <c r="K1151" s="8">
        <v>-1112</v>
      </c>
      <c r="L1151" s="59" t="s">
        <v>154</v>
      </c>
      <c r="M1151" s="13" t="s">
        <v>1546</v>
      </c>
    </row>
    <row r="1152" spans="1:13" ht="25.5">
      <c r="A1152" s="75" t="e">
        <f>VLOOKUP(B1152,#REF!,3,FALSE)</f>
        <v>#REF!</v>
      </c>
      <c r="B1152" s="12">
        <v>617</v>
      </c>
      <c r="C1152" s="24" t="s">
        <v>127</v>
      </c>
      <c r="D1152" s="34" t="s">
        <v>699</v>
      </c>
      <c r="E1152" s="47" t="s">
        <v>698</v>
      </c>
      <c r="F1152" s="39" t="s">
        <v>700</v>
      </c>
      <c r="G1152" s="17">
        <v>41.3</v>
      </c>
      <c r="H1152" s="17">
        <v>29.8</v>
      </c>
      <c r="I1152" s="8">
        <f t="shared" si="43"/>
        <v>72.154963680387425</v>
      </c>
      <c r="J1152" s="8">
        <f t="shared" si="47"/>
        <v>-11.499999999999996</v>
      </c>
      <c r="K1152" s="8">
        <v>-11.5</v>
      </c>
      <c r="L1152" s="10" t="s">
        <v>49</v>
      </c>
      <c r="M1152" s="348" t="s">
        <v>356</v>
      </c>
    </row>
    <row r="1153" spans="1:13" ht="25.5">
      <c r="A1153" s="75" t="e">
        <f>VLOOKUP(B1153,#REF!,3,FALSE)</f>
        <v>#REF!</v>
      </c>
      <c r="B1153" s="12">
        <v>617</v>
      </c>
      <c r="C1153" s="24" t="s">
        <v>127</v>
      </c>
      <c r="D1153" s="34" t="s">
        <v>699</v>
      </c>
      <c r="E1153" s="47" t="s">
        <v>698</v>
      </c>
      <c r="F1153" s="39" t="s">
        <v>72</v>
      </c>
      <c r="G1153" s="17">
        <v>38.9</v>
      </c>
      <c r="H1153" s="17">
        <v>18.7</v>
      </c>
      <c r="I1153" s="8">
        <f t="shared" si="43"/>
        <v>48.0719794344473</v>
      </c>
      <c r="J1153" s="8">
        <f t="shared" si="47"/>
        <v>-20.2</v>
      </c>
      <c r="K1153" s="8">
        <v>-9</v>
      </c>
      <c r="L1153" s="10" t="s">
        <v>49</v>
      </c>
      <c r="M1153" s="13" t="s">
        <v>639</v>
      </c>
    </row>
    <row r="1154" spans="1:13" ht="25.5">
      <c r="A1154" s="75" t="e">
        <f>VLOOKUP(B1154,#REF!,3,FALSE)</f>
        <v>#REF!</v>
      </c>
      <c r="B1154" s="12">
        <v>617</v>
      </c>
      <c r="C1154" s="24" t="s">
        <v>127</v>
      </c>
      <c r="D1154" s="34" t="s">
        <v>699</v>
      </c>
      <c r="E1154" s="47" t="s">
        <v>698</v>
      </c>
      <c r="F1154" s="39" t="s">
        <v>72</v>
      </c>
      <c r="G1154" s="17"/>
      <c r="H1154" s="17"/>
      <c r="I1154" s="8" t="str">
        <f t="shared" si="43"/>
        <v/>
      </c>
      <c r="J1154" s="8">
        <f t="shared" si="47"/>
        <v>0</v>
      </c>
      <c r="K1154" s="8">
        <v>-11.2</v>
      </c>
      <c r="L1154" s="59" t="s">
        <v>8</v>
      </c>
      <c r="M1154" s="13" t="s">
        <v>1547</v>
      </c>
    </row>
    <row r="1155" spans="1:13" ht="25.5">
      <c r="A1155" s="75" t="e">
        <f>VLOOKUP(B1155,#REF!,3,FALSE)</f>
        <v>#REF!</v>
      </c>
      <c r="B1155" s="12">
        <v>617</v>
      </c>
      <c r="C1155" s="24" t="s">
        <v>127</v>
      </c>
      <c r="D1155" s="34" t="s">
        <v>699</v>
      </c>
      <c r="E1155" s="47" t="s">
        <v>698</v>
      </c>
      <c r="F1155" s="39" t="s">
        <v>10</v>
      </c>
      <c r="G1155" s="17">
        <v>416.2</v>
      </c>
      <c r="H1155" s="17">
        <v>84.3</v>
      </c>
      <c r="I1155" s="8">
        <f t="shared" si="43"/>
        <v>20.254685247477173</v>
      </c>
      <c r="J1155" s="8">
        <f t="shared" si="47"/>
        <v>-331.9</v>
      </c>
      <c r="K1155" s="8">
        <v>-331.9</v>
      </c>
      <c r="L1155" s="10" t="s">
        <v>49</v>
      </c>
      <c r="M1155" s="13" t="s">
        <v>639</v>
      </c>
    </row>
    <row r="1156" spans="1:13" ht="25.5">
      <c r="A1156" s="75" t="e">
        <f>VLOOKUP(B1156,#REF!,3,FALSE)</f>
        <v>#REF!</v>
      </c>
      <c r="B1156" s="12">
        <v>617</v>
      </c>
      <c r="C1156" s="24" t="s">
        <v>127</v>
      </c>
      <c r="D1156" s="34" t="s">
        <v>699</v>
      </c>
      <c r="E1156" s="47" t="s">
        <v>698</v>
      </c>
      <c r="F1156" s="39" t="s">
        <v>18</v>
      </c>
      <c r="G1156" s="17">
        <v>3.9</v>
      </c>
      <c r="H1156" s="17">
        <v>3.9</v>
      </c>
      <c r="I1156" s="8">
        <f t="shared" si="43"/>
        <v>100</v>
      </c>
      <c r="J1156" s="8">
        <f t="shared" si="47"/>
        <v>0</v>
      </c>
      <c r="K1156" s="8"/>
      <c r="L1156" s="10"/>
      <c r="M1156" s="348"/>
    </row>
    <row r="1157" spans="1:13" ht="25.5">
      <c r="A1157" s="75" t="e">
        <f>VLOOKUP(B1157,#REF!,3,FALSE)</f>
        <v>#REF!</v>
      </c>
      <c r="B1157" s="103">
        <v>617</v>
      </c>
      <c r="C1157" s="62" t="s">
        <v>127</v>
      </c>
      <c r="D1157" s="48" t="s">
        <v>699</v>
      </c>
      <c r="E1157" s="91" t="s">
        <v>698</v>
      </c>
      <c r="F1157" s="49" t="s">
        <v>11</v>
      </c>
      <c r="G1157" s="26">
        <f>SUM(G1146:G1156)</f>
        <v>117227.29999999999</v>
      </c>
      <c r="H1157" s="26">
        <f>SUM(H1146:H1156)</f>
        <v>110370.3</v>
      </c>
      <c r="I1157" s="26">
        <f t="shared" si="43"/>
        <v>94.150679918414923</v>
      </c>
      <c r="J1157" s="26">
        <f t="shared" si="47"/>
        <v>-6856.9999999999854</v>
      </c>
      <c r="K1157" s="26">
        <f>SUM(K1146:K1156)</f>
        <v>-6856.9999999999991</v>
      </c>
      <c r="L1157" s="113"/>
      <c r="M1157" s="348"/>
    </row>
    <row r="1158" spans="1:13" ht="25.5">
      <c r="A1158" s="75" t="e">
        <f>VLOOKUP(B1158,#REF!,3,FALSE)</f>
        <v>#REF!</v>
      </c>
      <c r="B1158" s="12">
        <v>617</v>
      </c>
      <c r="C1158" s="24" t="s">
        <v>127</v>
      </c>
      <c r="D1158" s="34" t="s">
        <v>702</v>
      </c>
      <c r="E1158" s="44" t="s">
        <v>701</v>
      </c>
      <c r="F1158" s="39" t="s">
        <v>7</v>
      </c>
      <c r="G1158" s="8">
        <v>73659.199999999997</v>
      </c>
      <c r="H1158" s="8">
        <v>64338.7</v>
      </c>
      <c r="I1158" s="8">
        <f t="shared" si="43"/>
        <v>87.34645502530573</v>
      </c>
      <c r="J1158" s="8">
        <f t="shared" si="47"/>
        <v>-9320.5</v>
      </c>
      <c r="K1158" s="8">
        <v>-4846.3999999999996</v>
      </c>
      <c r="L1158" s="59" t="s">
        <v>26</v>
      </c>
      <c r="M1158" s="348" t="s">
        <v>1521</v>
      </c>
    </row>
    <row r="1159" spans="1:13" ht="25.5">
      <c r="A1159" s="75" t="e">
        <f>VLOOKUP(B1159,#REF!,3,FALSE)</f>
        <v>#REF!</v>
      </c>
      <c r="B1159" s="12">
        <v>617</v>
      </c>
      <c r="C1159" s="24" t="s">
        <v>127</v>
      </c>
      <c r="D1159" s="34" t="s">
        <v>702</v>
      </c>
      <c r="E1159" s="44" t="s">
        <v>701</v>
      </c>
      <c r="F1159" s="39" t="s">
        <v>7</v>
      </c>
      <c r="G1159" s="8"/>
      <c r="H1159" s="8"/>
      <c r="I1159" s="8"/>
      <c r="J1159" s="8"/>
      <c r="K1159" s="8">
        <v>-3903.8</v>
      </c>
      <c r="L1159" s="59" t="s">
        <v>9</v>
      </c>
      <c r="M1159" s="13" t="s">
        <v>447</v>
      </c>
    </row>
    <row r="1160" spans="1:13" ht="25.5">
      <c r="A1160" s="75" t="e">
        <f>VLOOKUP(B1160,#REF!,3,FALSE)</f>
        <v>#REF!</v>
      </c>
      <c r="B1160" s="12">
        <v>617</v>
      </c>
      <c r="C1160" s="24" t="s">
        <v>127</v>
      </c>
      <c r="D1160" s="34" t="s">
        <v>702</v>
      </c>
      <c r="E1160" s="44" t="s">
        <v>701</v>
      </c>
      <c r="F1160" s="39" t="s">
        <v>7</v>
      </c>
      <c r="G1160" s="8"/>
      <c r="H1160" s="8"/>
      <c r="I1160" s="8" t="str">
        <f t="shared" si="43"/>
        <v/>
      </c>
      <c r="J1160" s="8"/>
      <c r="K1160" s="8">
        <v>-570.29999999999995</v>
      </c>
      <c r="L1160" s="52" t="s">
        <v>120</v>
      </c>
      <c r="M1160" s="13" t="s">
        <v>1548</v>
      </c>
    </row>
    <row r="1161" spans="1:13" ht="25.5">
      <c r="A1161" s="75" t="e">
        <f>VLOOKUP(B1161,#REF!,3,FALSE)</f>
        <v>#REF!</v>
      </c>
      <c r="B1161" s="12">
        <v>617</v>
      </c>
      <c r="C1161" s="24" t="s">
        <v>127</v>
      </c>
      <c r="D1161" s="34" t="s">
        <v>702</v>
      </c>
      <c r="E1161" s="44" t="s">
        <v>701</v>
      </c>
      <c r="F1161" s="39" t="s">
        <v>10</v>
      </c>
      <c r="G1161" s="8">
        <v>2898.1</v>
      </c>
      <c r="H1161" s="8">
        <v>1496.1</v>
      </c>
      <c r="I1161" s="8">
        <f t="shared" si="43"/>
        <v>51.623477450743593</v>
      </c>
      <c r="J1161" s="8">
        <f t="shared" si="47"/>
        <v>-1402</v>
      </c>
      <c r="K1161" s="8">
        <v>-742.6</v>
      </c>
      <c r="L1161" s="59" t="s">
        <v>26</v>
      </c>
      <c r="M1161" s="13" t="s">
        <v>505</v>
      </c>
    </row>
    <row r="1162" spans="1:13" ht="25.5">
      <c r="A1162" s="75" t="e">
        <f>VLOOKUP(B1162,#REF!,3,FALSE)</f>
        <v>#REF!</v>
      </c>
      <c r="B1162" s="12">
        <v>617</v>
      </c>
      <c r="C1162" s="24" t="s">
        <v>127</v>
      </c>
      <c r="D1162" s="34" t="s">
        <v>702</v>
      </c>
      <c r="E1162" s="44" t="s">
        <v>701</v>
      </c>
      <c r="F1162" s="39" t="s">
        <v>10</v>
      </c>
      <c r="G1162" s="8"/>
      <c r="H1162" s="8"/>
      <c r="I1162" s="8"/>
      <c r="J1162" s="8"/>
      <c r="K1162" s="8">
        <v>-62.6</v>
      </c>
      <c r="L1162" s="10" t="s">
        <v>49</v>
      </c>
      <c r="M1162" s="13" t="s">
        <v>1549</v>
      </c>
    </row>
    <row r="1163" spans="1:13" ht="25.5">
      <c r="A1163" s="75" t="e">
        <f>VLOOKUP(B1163,#REF!,3,FALSE)</f>
        <v>#REF!</v>
      </c>
      <c r="B1163" s="12">
        <v>617</v>
      </c>
      <c r="C1163" s="24" t="s">
        <v>127</v>
      </c>
      <c r="D1163" s="34" t="s">
        <v>702</v>
      </c>
      <c r="E1163" s="44" t="s">
        <v>701</v>
      </c>
      <c r="F1163" s="39" t="s">
        <v>10</v>
      </c>
      <c r="G1163" s="8"/>
      <c r="H1163" s="8"/>
      <c r="I1163" s="8"/>
      <c r="J1163" s="8"/>
      <c r="K1163" s="8">
        <v>-395.8</v>
      </c>
      <c r="L1163" s="59" t="s">
        <v>9</v>
      </c>
      <c r="M1163" s="348" t="s">
        <v>1505</v>
      </c>
    </row>
    <row r="1164" spans="1:13" ht="25.5">
      <c r="A1164" s="75" t="e">
        <f>VLOOKUP(B1164,#REF!,3,FALSE)</f>
        <v>#REF!</v>
      </c>
      <c r="B1164" s="12">
        <v>617</v>
      </c>
      <c r="C1164" s="24" t="s">
        <v>127</v>
      </c>
      <c r="D1164" s="34" t="s">
        <v>702</v>
      </c>
      <c r="E1164" s="44" t="s">
        <v>701</v>
      </c>
      <c r="F1164" s="39" t="s">
        <v>10</v>
      </c>
      <c r="G1164" s="8"/>
      <c r="H1164" s="8"/>
      <c r="I1164" s="8"/>
      <c r="J1164" s="8"/>
      <c r="K1164" s="8">
        <v>-201</v>
      </c>
      <c r="L1164" s="59" t="s">
        <v>8</v>
      </c>
      <c r="M1164" s="13" t="s">
        <v>1523</v>
      </c>
    </row>
    <row r="1165" spans="1:13" ht="25.5">
      <c r="A1165" s="75" t="e">
        <f>VLOOKUP(B1165,#REF!,3,FALSE)</f>
        <v>#REF!</v>
      </c>
      <c r="B1165" s="12">
        <v>617</v>
      </c>
      <c r="C1165" s="24" t="s">
        <v>127</v>
      </c>
      <c r="D1165" s="34" t="s">
        <v>702</v>
      </c>
      <c r="E1165" s="44" t="s">
        <v>701</v>
      </c>
      <c r="F1165" s="39" t="s">
        <v>18</v>
      </c>
      <c r="G1165" s="8">
        <v>2.5</v>
      </c>
      <c r="H1165" s="8">
        <v>2.2999999999999998</v>
      </c>
      <c r="I1165" s="8">
        <f t="shared" si="43"/>
        <v>92</v>
      </c>
      <c r="J1165" s="8">
        <f t="shared" si="47"/>
        <v>-0.20000000000000018</v>
      </c>
      <c r="K1165" s="8">
        <v>-0.2</v>
      </c>
      <c r="L1165" s="10" t="s">
        <v>17</v>
      </c>
      <c r="M1165" s="348" t="s">
        <v>1522</v>
      </c>
    </row>
    <row r="1166" spans="1:13" ht="25.5">
      <c r="A1166" s="75" t="e">
        <f>VLOOKUP(B1166,#REF!,3,FALSE)</f>
        <v>#REF!</v>
      </c>
      <c r="B1166" s="103">
        <v>617</v>
      </c>
      <c r="C1166" s="62" t="s">
        <v>127</v>
      </c>
      <c r="D1166" s="48" t="s">
        <v>702</v>
      </c>
      <c r="E1166" s="54" t="s">
        <v>701</v>
      </c>
      <c r="F1166" s="49" t="s">
        <v>11</v>
      </c>
      <c r="G1166" s="26">
        <f>SUM(G1158:G1165)</f>
        <v>76559.8</v>
      </c>
      <c r="H1166" s="26">
        <f>SUM(H1158:H1165)</f>
        <v>65837.100000000006</v>
      </c>
      <c r="I1166" s="26">
        <f t="shared" si="43"/>
        <v>85.994346902682622</v>
      </c>
      <c r="J1166" s="26">
        <f t="shared" si="47"/>
        <v>-10722.699999999997</v>
      </c>
      <c r="K1166" s="26">
        <f>SUM(K1158:K1165)</f>
        <v>-10722.7</v>
      </c>
      <c r="L1166" s="113"/>
      <c r="M1166" s="348"/>
    </row>
    <row r="1167" spans="1:13" ht="25.5">
      <c r="A1167" s="75" t="e">
        <f>VLOOKUP(B1167,#REF!,3,FALSE)</f>
        <v>#REF!</v>
      </c>
      <c r="B1167" s="12">
        <v>617</v>
      </c>
      <c r="C1167" s="24" t="s">
        <v>127</v>
      </c>
      <c r="D1167" s="34" t="s">
        <v>703</v>
      </c>
      <c r="E1167" s="44" t="s">
        <v>131</v>
      </c>
      <c r="F1167" s="39" t="s">
        <v>7</v>
      </c>
      <c r="G1167" s="46">
        <v>53939.9</v>
      </c>
      <c r="H1167" s="46">
        <v>50851.3</v>
      </c>
      <c r="I1167" s="8">
        <f t="shared" si="43"/>
        <v>94.273997541708468</v>
      </c>
      <c r="J1167" s="8">
        <f t="shared" si="47"/>
        <v>-3088.5999999999985</v>
      </c>
      <c r="K1167" s="8">
        <v>-75.599999999999994</v>
      </c>
      <c r="L1167" s="52" t="s">
        <v>26</v>
      </c>
      <c r="M1167" s="13" t="s">
        <v>505</v>
      </c>
    </row>
    <row r="1168" spans="1:13" ht="25.5">
      <c r="A1168" s="75" t="e">
        <f>VLOOKUP(B1168,#REF!,3,FALSE)</f>
        <v>#REF!</v>
      </c>
      <c r="B1168" s="12">
        <v>617</v>
      </c>
      <c r="C1168" s="24" t="s">
        <v>127</v>
      </c>
      <c r="D1168" s="34" t="s">
        <v>703</v>
      </c>
      <c r="E1168" s="44" t="s">
        <v>131</v>
      </c>
      <c r="F1168" s="39" t="s">
        <v>7</v>
      </c>
      <c r="G1168" s="46"/>
      <c r="H1168" s="46"/>
      <c r="I1168" s="8"/>
      <c r="J1168" s="8"/>
      <c r="K1168" s="8">
        <v>-93.5</v>
      </c>
      <c r="L1168" s="10" t="s">
        <v>49</v>
      </c>
      <c r="M1168" s="348" t="s">
        <v>356</v>
      </c>
    </row>
    <row r="1169" spans="1:13" ht="25.5">
      <c r="A1169" s="75" t="e">
        <f>VLOOKUP(B1169,#REF!,3,FALSE)</f>
        <v>#REF!</v>
      </c>
      <c r="B1169" s="12">
        <v>617</v>
      </c>
      <c r="C1169" s="24" t="s">
        <v>127</v>
      </c>
      <c r="D1169" s="34" t="s">
        <v>703</v>
      </c>
      <c r="E1169" s="44" t="s">
        <v>131</v>
      </c>
      <c r="F1169" s="39" t="s">
        <v>7</v>
      </c>
      <c r="G1169" s="46"/>
      <c r="H1169" s="46"/>
      <c r="I1169" s="8"/>
      <c r="J1169" s="8"/>
      <c r="K1169" s="8">
        <v>-270.39999999999998</v>
      </c>
      <c r="L1169" s="59" t="s">
        <v>9</v>
      </c>
      <c r="M1169" s="13" t="s">
        <v>447</v>
      </c>
    </row>
    <row r="1170" spans="1:13" ht="25.5">
      <c r="A1170" s="75" t="e">
        <f>VLOOKUP(B1170,#REF!,3,FALSE)</f>
        <v>#REF!</v>
      </c>
      <c r="B1170" s="12">
        <v>617</v>
      </c>
      <c r="C1170" s="24" t="s">
        <v>127</v>
      </c>
      <c r="D1170" s="34" t="s">
        <v>703</v>
      </c>
      <c r="E1170" s="44" t="s">
        <v>131</v>
      </c>
      <c r="F1170" s="39" t="s">
        <v>7</v>
      </c>
      <c r="G1170" s="46"/>
      <c r="H1170" s="46"/>
      <c r="I1170" s="8"/>
      <c r="J1170" s="8"/>
      <c r="K1170" s="8">
        <v>-1051.0999999999999</v>
      </c>
      <c r="L1170" s="52" t="s">
        <v>121</v>
      </c>
      <c r="M1170" s="13" t="s">
        <v>1550</v>
      </c>
    </row>
    <row r="1171" spans="1:13" ht="25.5">
      <c r="A1171" s="75" t="e">
        <f>VLOOKUP(B1171,#REF!,3,FALSE)</f>
        <v>#REF!</v>
      </c>
      <c r="B1171" s="12">
        <v>617</v>
      </c>
      <c r="C1171" s="24" t="s">
        <v>127</v>
      </c>
      <c r="D1171" s="34" t="s">
        <v>703</v>
      </c>
      <c r="E1171" s="44" t="s">
        <v>131</v>
      </c>
      <c r="F1171" s="39" t="s">
        <v>7</v>
      </c>
      <c r="G1171" s="46"/>
      <c r="H1171" s="46"/>
      <c r="I1171" s="8"/>
      <c r="J1171" s="8"/>
      <c r="K1171" s="8">
        <v>-263.89999999999998</v>
      </c>
      <c r="L1171" s="59" t="s">
        <v>9</v>
      </c>
      <c r="M1171" s="13" t="s">
        <v>447</v>
      </c>
    </row>
    <row r="1172" spans="1:13" ht="25.5">
      <c r="A1172" s="75" t="e">
        <f>VLOOKUP(B1172,#REF!,3,FALSE)</f>
        <v>#REF!</v>
      </c>
      <c r="B1172" s="12">
        <v>617</v>
      </c>
      <c r="C1172" s="24" t="s">
        <v>127</v>
      </c>
      <c r="D1172" s="34" t="s">
        <v>703</v>
      </c>
      <c r="E1172" s="44" t="s">
        <v>131</v>
      </c>
      <c r="F1172" s="39" t="s">
        <v>7</v>
      </c>
      <c r="G1172" s="46"/>
      <c r="H1172" s="46"/>
      <c r="I1172" s="8"/>
      <c r="J1172" s="8"/>
      <c r="K1172" s="8">
        <v>-1334.1</v>
      </c>
      <c r="L1172" s="59" t="s">
        <v>9</v>
      </c>
      <c r="M1172" s="13" t="s">
        <v>447</v>
      </c>
    </row>
    <row r="1173" spans="1:13" ht="25.5">
      <c r="A1173" s="75" t="e">
        <f>VLOOKUP(B1173,#REF!,3,FALSE)</f>
        <v>#REF!</v>
      </c>
      <c r="B1173" s="12">
        <v>617</v>
      </c>
      <c r="C1173" s="24" t="s">
        <v>127</v>
      </c>
      <c r="D1173" s="34" t="s">
        <v>703</v>
      </c>
      <c r="E1173" s="44" t="s">
        <v>131</v>
      </c>
      <c r="F1173" s="39" t="s">
        <v>10</v>
      </c>
      <c r="G1173" s="46">
        <v>55.7</v>
      </c>
      <c r="H1173" s="46">
        <v>11</v>
      </c>
      <c r="I1173" s="8">
        <f t="shared" ref="I1173:I1241" si="48">IF(ISBLANK(H1173),"",+H1173/G1173*100)</f>
        <v>19.748653500897664</v>
      </c>
      <c r="J1173" s="8">
        <f t="shared" si="47"/>
        <v>-44.7</v>
      </c>
      <c r="K1173" s="8">
        <v>-44.7</v>
      </c>
      <c r="L1173" s="10" t="s">
        <v>49</v>
      </c>
      <c r="M1173" s="348" t="s">
        <v>356</v>
      </c>
    </row>
    <row r="1174" spans="1:13" ht="25.5">
      <c r="A1174" s="75" t="e">
        <f>VLOOKUP(B1174,#REF!,3,FALSE)</f>
        <v>#REF!</v>
      </c>
      <c r="B1174" s="103">
        <v>617</v>
      </c>
      <c r="C1174" s="62" t="s">
        <v>127</v>
      </c>
      <c r="D1174" s="48" t="s">
        <v>703</v>
      </c>
      <c r="E1174" s="54" t="s">
        <v>131</v>
      </c>
      <c r="F1174" s="49" t="s">
        <v>11</v>
      </c>
      <c r="G1174" s="26">
        <f>SUM(G1167:G1173)</f>
        <v>53995.6</v>
      </c>
      <c r="H1174" s="26">
        <f>SUM(H1167:H1173)</f>
        <v>50862.3</v>
      </c>
      <c r="I1174" s="26">
        <f t="shared" si="48"/>
        <v>94.197119765314213</v>
      </c>
      <c r="J1174" s="26">
        <f t="shared" si="47"/>
        <v>-3133.2999999999956</v>
      </c>
      <c r="K1174" s="26">
        <f>SUM(K1167:K1173)</f>
        <v>-3133.2999999999997</v>
      </c>
      <c r="L1174" s="113"/>
      <c r="M1174" s="348"/>
    </row>
    <row r="1175" spans="1:13" ht="25.5">
      <c r="A1175" s="75" t="e">
        <f>VLOOKUP(B1175,#REF!,3,FALSE)</f>
        <v>#REF!</v>
      </c>
      <c r="B1175" s="12">
        <v>617</v>
      </c>
      <c r="C1175" s="24" t="s">
        <v>127</v>
      </c>
      <c r="D1175" s="34" t="s">
        <v>705</v>
      </c>
      <c r="E1175" s="44" t="s">
        <v>704</v>
      </c>
      <c r="F1175" s="39" t="s">
        <v>7</v>
      </c>
      <c r="G1175" s="45">
        <v>12984.5</v>
      </c>
      <c r="H1175" s="45">
        <v>11225.7</v>
      </c>
      <c r="I1175" s="8">
        <f t="shared" si="48"/>
        <v>86.454618968770461</v>
      </c>
      <c r="J1175" s="8">
        <f t="shared" si="47"/>
        <v>-1758.7999999999993</v>
      </c>
      <c r="K1175" s="8">
        <v>-1312.7</v>
      </c>
      <c r="L1175" s="10" t="s">
        <v>55</v>
      </c>
      <c r="M1175" s="13" t="s">
        <v>1536</v>
      </c>
    </row>
    <row r="1176" spans="1:13" ht="25.5">
      <c r="A1176" s="75" t="e">
        <f>VLOOKUP(B1176,#REF!,3,FALSE)</f>
        <v>#REF!</v>
      </c>
      <c r="B1176" s="12">
        <v>617</v>
      </c>
      <c r="C1176" s="24" t="s">
        <v>127</v>
      </c>
      <c r="D1176" s="34" t="s">
        <v>705</v>
      </c>
      <c r="E1176" s="44" t="s">
        <v>704</v>
      </c>
      <c r="F1176" s="39" t="s">
        <v>7</v>
      </c>
      <c r="G1176" s="45"/>
      <c r="H1176" s="45"/>
      <c r="I1176" s="8"/>
      <c r="J1176" s="8"/>
      <c r="K1176" s="8">
        <v>-149.30000000000001</v>
      </c>
      <c r="L1176" s="10" t="s">
        <v>49</v>
      </c>
      <c r="M1176" s="348" t="s">
        <v>1524</v>
      </c>
    </row>
    <row r="1177" spans="1:13" ht="25.5">
      <c r="A1177" s="75" t="e">
        <f>VLOOKUP(B1177,#REF!,3,FALSE)</f>
        <v>#REF!</v>
      </c>
      <c r="B1177" s="12">
        <v>617</v>
      </c>
      <c r="C1177" s="24" t="s">
        <v>127</v>
      </c>
      <c r="D1177" s="34" t="s">
        <v>705</v>
      </c>
      <c r="E1177" s="44" t="s">
        <v>704</v>
      </c>
      <c r="F1177" s="39" t="s">
        <v>7</v>
      </c>
      <c r="G1177" s="45"/>
      <c r="H1177" s="45"/>
      <c r="I1177" s="8"/>
      <c r="J1177" s="8"/>
      <c r="K1177" s="8">
        <v>-142.1</v>
      </c>
      <c r="L1177" s="52" t="s">
        <v>120</v>
      </c>
      <c r="M1177" s="348" t="s">
        <v>1525</v>
      </c>
    </row>
    <row r="1178" spans="1:13" ht="38.25">
      <c r="A1178" s="75" t="e">
        <f>VLOOKUP(B1178,#REF!,3,FALSE)</f>
        <v>#REF!</v>
      </c>
      <c r="B1178" s="12">
        <v>617</v>
      </c>
      <c r="C1178" s="24" t="s">
        <v>127</v>
      </c>
      <c r="D1178" s="34" t="s">
        <v>705</v>
      </c>
      <c r="E1178" s="44" t="s">
        <v>704</v>
      </c>
      <c r="F1178" s="39" t="s">
        <v>7</v>
      </c>
      <c r="G1178" s="45"/>
      <c r="H1178" s="45"/>
      <c r="I1178" s="8"/>
      <c r="J1178" s="8"/>
      <c r="K1178" s="8">
        <v>-79.3</v>
      </c>
      <c r="L1178" s="59" t="s">
        <v>154</v>
      </c>
      <c r="M1178" s="13" t="s">
        <v>1551</v>
      </c>
    </row>
    <row r="1179" spans="1:13" ht="25.5">
      <c r="A1179" s="75" t="e">
        <f>VLOOKUP(B1179,#REF!,3,FALSE)</f>
        <v>#REF!</v>
      </c>
      <c r="B1179" s="12">
        <v>617</v>
      </c>
      <c r="C1179" s="24" t="s">
        <v>127</v>
      </c>
      <c r="D1179" s="34" t="s">
        <v>705</v>
      </c>
      <c r="E1179" s="44" t="s">
        <v>704</v>
      </c>
      <c r="F1179" s="39" t="s">
        <v>7</v>
      </c>
      <c r="G1179" s="45"/>
      <c r="H1179" s="45"/>
      <c r="I1179" s="8" t="str">
        <f t="shared" si="48"/>
        <v/>
      </c>
      <c r="J1179" s="8"/>
      <c r="K1179" s="8">
        <v>-62.2</v>
      </c>
      <c r="L1179" s="59" t="s">
        <v>9</v>
      </c>
      <c r="M1179" s="348" t="s">
        <v>1526</v>
      </c>
    </row>
    <row r="1180" spans="1:13" ht="25.5">
      <c r="A1180" s="75" t="e">
        <f>VLOOKUP(B1180,#REF!,3,FALSE)</f>
        <v>#REF!</v>
      </c>
      <c r="B1180" s="12">
        <v>617</v>
      </c>
      <c r="C1180" s="24" t="s">
        <v>127</v>
      </c>
      <c r="D1180" s="34" t="s">
        <v>705</v>
      </c>
      <c r="E1180" s="44" t="s">
        <v>704</v>
      </c>
      <c r="F1180" s="39" t="s">
        <v>7</v>
      </c>
      <c r="G1180" s="45"/>
      <c r="H1180" s="45"/>
      <c r="I1180" s="8" t="str">
        <f t="shared" si="48"/>
        <v/>
      </c>
      <c r="J1180" s="8"/>
      <c r="K1180" s="8">
        <v>-13.2</v>
      </c>
      <c r="L1180" s="59" t="s">
        <v>8</v>
      </c>
      <c r="M1180" s="13" t="s">
        <v>1552</v>
      </c>
    </row>
    <row r="1181" spans="1:13" ht="25.5">
      <c r="A1181" s="75" t="e">
        <f>VLOOKUP(B1181,#REF!,3,FALSE)</f>
        <v>#REF!</v>
      </c>
      <c r="B1181" s="103">
        <v>617</v>
      </c>
      <c r="C1181" s="62" t="s">
        <v>127</v>
      </c>
      <c r="D1181" s="48" t="s">
        <v>705</v>
      </c>
      <c r="E1181" s="54" t="s">
        <v>704</v>
      </c>
      <c r="F1181" s="49" t="s">
        <v>11</v>
      </c>
      <c r="G1181" s="26">
        <f>SUM(G1175:G1180)</f>
        <v>12984.5</v>
      </c>
      <c r="H1181" s="26">
        <f>SUM(H1175:H1180)</f>
        <v>11225.7</v>
      </c>
      <c r="I1181" s="26">
        <f t="shared" si="48"/>
        <v>86.454618968770461</v>
      </c>
      <c r="J1181" s="26">
        <f t="shared" si="47"/>
        <v>-1758.7999999999993</v>
      </c>
      <c r="K1181" s="26">
        <f>SUM(K1175:K1180)</f>
        <v>-1758.8</v>
      </c>
      <c r="L1181" s="113"/>
      <c r="M1181" s="348"/>
    </row>
    <row r="1182" spans="1:13" ht="25.5">
      <c r="A1182" s="75" t="e">
        <f>VLOOKUP(B1182,#REF!,3,FALSE)</f>
        <v>#REF!</v>
      </c>
      <c r="B1182" s="12">
        <v>617</v>
      </c>
      <c r="C1182" s="24" t="s">
        <v>127</v>
      </c>
      <c r="D1182" s="34" t="s">
        <v>707</v>
      </c>
      <c r="E1182" s="47" t="s">
        <v>706</v>
      </c>
      <c r="F1182" s="39" t="s">
        <v>7</v>
      </c>
      <c r="G1182" s="172">
        <v>5376.6</v>
      </c>
      <c r="H1182" s="17">
        <v>4898.1000000000004</v>
      </c>
      <c r="I1182" s="8">
        <f t="shared" si="48"/>
        <v>91.100323624595475</v>
      </c>
      <c r="J1182" s="8">
        <f t="shared" si="47"/>
        <v>-478.5</v>
      </c>
      <c r="K1182" s="33">
        <v>-367.6</v>
      </c>
      <c r="L1182" s="59" t="s">
        <v>26</v>
      </c>
      <c r="M1182" s="348" t="s">
        <v>1527</v>
      </c>
    </row>
    <row r="1183" spans="1:13" ht="25.5">
      <c r="A1183" s="75" t="e">
        <f>VLOOKUP(B1183,#REF!,3,FALSE)</f>
        <v>#REF!</v>
      </c>
      <c r="B1183" s="12">
        <v>617</v>
      </c>
      <c r="C1183" s="24" t="s">
        <v>127</v>
      </c>
      <c r="D1183" s="34" t="s">
        <v>707</v>
      </c>
      <c r="E1183" s="47" t="s">
        <v>706</v>
      </c>
      <c r="F1183" s="39" t="s">
        <v>7</v>
      </c>
      <c r="G1183" s="17"/>
      <c r="H1183" s="17"/>
      <c r="I1183" s="8" t="str">
        <f t="shared" si="48"/>
        <v/>
      </c>
      <c r="J1183" s="8"/>
      <c r="K1183" s="33">
        <v>-22.6</v>
      </c>
      <c r="L1183" s="52" t="s">
        <v>120</v>
      </c>
      <c r="M1183" s="348" t="s">
        <v>1528</v>
      </c>
    </row>
    <row r="1184" spans="1:13" ht="38.25">
      <c r="A1184" s="75" t="e">
        <f>VLOOKUP(B1184,#REF!,3,FALSE)</f>
        <v>#REF!</v>
      </c>
      <c r="B1184" s="12">
        <v>617</v>
      </c>
      <c r="C1184" s="24" t="s">
        <v>127</v>
      </c>
      <c r="D1184" s="34" t="s">
        <v>707</v>
      </c>
      <c r="E1184" s="47" t="s">
        <v>706</v>
      </c>
      <c r="F1184" s="39" t="s">
        <v>7</v>
      </c>
      <c r="G1184" s="17"/>
      <c r="H1184" s="17"/>
      <c r="I1184" s="8"/>
      <c r="J1184" s="8"/>
      <c r="K1184" s="33">
        <v>-38.9</v>
      </c>
      <c r="L1184" s="59" t="s">
        <v>8</v>
      </c>
      <c r="M1184" s="348" t="s">
        <v>1529</v>
      </c>
    </row>
    <row r="1185" spans="1:13" ht="25.5">
      <c r="A1185" s="75" t="e">
        <f>VLOOKUP(B1185,#REF!,3,FALSE)</f>
        <v>#REF!</v>
      </c>
      <c r="B1185" s="12">
        <v>617</v>
      </c>
      <c r="C1185" s="24" t="s">
        <v>127</v>
      </c>
      <c r="D1185" s="34" t="s">
        <v>707</v>
      </c>
      <c r="E1185" s="47" t="s">
        <v>706</v>
      </c>
      <c r="F1185" s="39" t="s">
        <v>7</v>
      </c>
      <c r="G1185" s="17"/>
      <c r="H1185" s="17"/>
      <c r="I1185" s="8"/>
      <c r="J1185" s="8"/>
      <c r="K1185" s="33">
        <v>-41.3</v>
      </c>
      <c r="L1185" s="59" t="s">
        <v>9</v>
      </c>
      <c r="M1185" s="348" t="s">
        <v>1282</v>
      </c>
    </row>
    <row r="1186" spans="1:13" ht="25.5">
      <c r="A1186" s="75" t="e">
        <f>VLOOKUP(B1186,#REF!,3,FALSE)</f>
        <v>#REF!</v>
      </c>
      <c r="B1186" s="12">
        <v>617</v>
      </c>
      <c r="C1186" s="24" t="s">
        <v>127</v>
      </c>
      <c r="D1186" s="34" t="s">
        <v>707</v>
      </c>
      <c r="E1186" s="47" t="s">
        <v>706</v>
      </c>
      <c r="F1186" s="39" t="s">
        <v>7</v>
      </c>
      <c r="G1186" s="17"/>
      <c r="H1186" s="17"/>
      <c r="I1186" s="8"/>
      <c r="J1186" s="8"/>
      <c r="K1186" s="33">
        <v>-8.1</v>
      </c>
      <c r="L1186" s="59" t="s">
        <v>8</v>
      </c>
      <c r="M1186" s="348" t="s">
        <v>1530</v>
      </c>
    </row>
    <row r="1187" spans="1:13" ht="25.5">
      <c r="A1187" s="75" t="e">
        <f>VLOOKUP(B1187,#REF!,3,FALSE)</f>
        <v>#REF!</v>
      </c>
      <c r="B1187" s="12">
        <v>617</v>
      </c>
      <c r="C1187" s="24" t="s">
        <v>127</v>
      </c>
      <c r="D1187" s="34" t="s">
        <v>707</v>
      </c>
      <c r="E1187" s="47" t="s">
        <v>706</v>
      </c>
      <c r="F1187" s="39" t="s">
        <v>700</v>
      </c>
      <c r="G1187" s="17">
        <v>54</v>
      </c>
      <c r="H1187" s="17">
        <v>0</v>
      </c>
      <c r="I1187" s="8">
        <f t="shared" si="48"/>
        <v>0</v>
      </c>
      <c r="J1187" s="8">
        <f t="shared" si="47"/>
        <v>-54</v>
      </c>
      <c r="K1187" s="8">
        <v>-54</v>
      </c>
      <c r="L1187" s="59" t="s">
        <v>9</v>
      </c>
      <c r="M1187" s="348" t="s">
        <v>1282</v>
      </c>
    </row>
    <row r="1188" spans="1:13" ht="25.5">
      <c r="A1188" s="75" t="e">
        <f>VLOOKUP(B1188,#REF!,3,FALSE)</f>
        <v>#REF!</v>
      </c>
      <c r="B1188" s="12">
        <v>617</v>
      </c>
      <c r="C1188" s="24" t="s">
        <v>127</v>
      </c>
      <c r="D1188" s="34" t="s">
        <v>707</v>
      </c>
      <c r="E1188" s="47" t="s">
        <v>706</v>
      </c>
      <c r="F1188" s="39" t="s">
        <v>10</v>
      </c>
      <c r="G1188" s="17">
        <v>11</v>
      </c>
      <c r="H1188" s="17">
        <v>4.2</v>
      </c>
      <c r="I1188" s="8">
        <f t="shared" si="48"/>
        <v>38.181818181818187</v>
      </c>
      <c r="J1188" s="8">
        <f t="shared" si="47"/>
        <v>-6.8</v>
      </c>
      <c r="K1188" s="8">
        <v>-6.8</v>
      </c>
      <c r="L1188" s="59" t="s">
        <v>8</v>
      </c>
      <c r="M1188" s="13" t="s">
        <v>1553</v>
      </c>
    </row>
    <row r="1189" spans="1:13" ht="25.5">
      <c r="A1189" s="75" t="e">
        <f>VLOOKUP(B1189,#REF!,3,FALSE)</f>
        <v>#REF!</v>
      </c>
      <c r="B1189" s="103">
        <v>617</v>
      </c>
      <c r="C1189" s="62" t="s">
        <v>127</v>
      </c>
      <c r="D1189" s="48" t="s">
        <v>707</v>
      </c>
      <c r="E1189" s="91" t="s">
        <v>706</v>
      </c>
      <c r="F1189" s="49" t="s">
        <v>11</v>
      </c>
      <c r="G1189" s="26">
        <f>SUM(G1182:G1188)</f>
        <v>5441.6</v>
      </c>
      <c r="H1189" s="26">
        <f>SUM(H1182:H1188)</f>
        <v>4902.3</v>
      </c>
      <c r="I1189" s="26">
        <f t="shared" si="48"/>
        <v>90.089311967068511</v>
      </c>
      <c r="J1189" s="26">
        <f t="shared" si="47"/>
        <v>-539.30000000000018</v>
      </c>
      <c r="K1189" s="26">
        <f>SUM(K1182:K1188)</f>
        <v>-539.29999999999995</v>
      </c>
      <c r="L1189" s="113"/>
      <c r="M1189" s="348"/>
    </row>
    <row r="1190" spans="1:13" ht="25.5">
      <c r="A1190" s="75" t="e">
        <f>VLOOKUP(B1190,#REF!,3,FALSE)</f>
        <v>#REF!</v>
      </c>
      <c r="B1190" s="12">
        <v>617</v>
      </c>
      <c r="C1190" s="24" t="s">
        <v>127</v>
      </c>
      <c r="D1190" s="34" t="s">
        <v>708</v>
      </c>
      <c r="E1190" s="47" t="s">
        <v>709</v>
      </c>
      <c r="F1190" s="39" t="s">
        <v>7</v>
      </c>
      <c r="G1190" s="17">
        <v>5050.2</v>
      </c>
      <c r="H1190" s="17">
        <v>3324.2</v>
      </c>
      <c r="I1190" s="8">
        <f t="shared" si="48"/>
        <v>65.823135717397335</v>
      </c>
      <c r="J1190" s="8">
        <f t="shared" si="47"/>
        <v>-1726</v>
      </c>
      <c r="K1190" s="8">
        <v>-222.9</v>
      </c>
      <c r="L1190" s="10" t="s">
        <v>55</v>
      </c>
      <c r="M1190" s="13" t="s">
        <v>1536</v>
      </c>
    </row>
    <row r="1191" spans="1:13" ht="25.5">
      <c r="A1191" s="75" t="e">
        <f>VLOOKUP(B1191,#REF!,3,FALSE)</f>
        <v>#REF!</v>
      </c>
      <c r="B1191" s="12">
        <v>617</v>
      </c>
      <c r="C1191" s="24" t="s">
        <v>127</v>
      </c>
      <c r="D1191" s="34" t="s">
        <v>708</v>
      </c>
      <c r="E1191" s="47" t="s">
        <v>709</v>
      </c>
      <c r="F1191" s="39" t="s">
        <v>7</v>
      </c>
      <c r="G1191" s="17"/>
      <c r="H1191" s="17"/>
      <c r="I1191" s="8" t="str">
        <f t="shared" si="48"/>
        <v/>
      </c>
      <c r="J1191" s="8"/>
      <c r="K1191" s="8">
        <v>-4.3</v>
      </c>
      <c r="L1191" s="195" t="s">
        <v>291</v>
      </c>
      <c r="M1191" s="13" t="s">
        <v>1554</v>
      </c>
    </row>
    <row r="1192" spans="1:13" ht="25.5">
      <c r="A1192" s="75" t="e">
        <f>VLOOKUP(B1192,#REF!,3,FALSE)</f>
        <v>#REF!</v>
      </c>
      <c r="B1192" s="12">
        <v>617</v>
      </c>
      <c r="C1192" s="24" t="s">
        <v>127</v>
      </c>
      <c r="D1192" s="34" t="s">
        <v>708</v>
      </c>
      <c r="E1192" s="47" t="s">
        <v>709</v>
      </c>
      <c r="F1192" s="39" t="s">
        <v>7</v>
      </c>
      <c r="G1192" s="17"/>
      <c r="H1192" s="17"/>
      <c r="I1192" s="8"/>
      <c r="J1192" s="8"/>
      <c r="K1192" s="8">
        <v>-178</v>
      </c>
      <c r="L1192" s="59" t="s">
        <v>9</v>
      </c>
      <c r="M1192" s="348" t="s">
        <v>1282</v>
      </c>
    </row>
    <row r="1193" spans="1:13" ht="38.25">
      <c r="A1193" s="75" t="e">
        <f>VLOOKUP(B1193,#REF!,3,FALSE)</f>
        <v>#REF!</v>
      </c>
      <c r="B1193" s="12">
        <v>617</v>
      </c>
      <c r="C1193" s="24" t="s">
        <v>127</v>
      </c>
      <c r="D1193" s="34" t="s">
        <v>708</v>
      </c>
      <c r="E1193" s="47" t="s">
        <v>709</v>
      </c>
      <c r="F1193" s="39" t="s">
        <v>7</v>
      </c>
      <c r="G1193" s="17"/>
      <c r="H1193" s="17"/>
      <c r="I1193" s="8"/>
      <c r="J1193" s="8"/>
      <c r="K1193" s="8">
        <v>-1188.7</v>
      </c>
      <c r="L1193" s="10" t="s">
        <v>49</v>
      </c>
      <c r="M1193" s="13" t="s">
        <v>1555</v>
      </c>
    </row>
    <row r="1194" spans="1:13" ht="25.5">
      <c r="A1194" s="75" t="e">
        <f>VLOOKUP(B1194,#REF!,3,FALSE)</f>
        <v>#REF!</v>
      </c>
      <c r="B1194" s="12">
        <v>617</v>
      </c>
      <c r="C1194" s="24" t="s">
        <v>127</v>
      </c>
      <c r="D1194" s="34" t="s">
        <v>708</v>
      </c>
      <c r="E1194" s="47" t="s">
        <v>709</v>
      </c>
      <c r="F1194" s="39" t="s">
        <v>7</v>
      </c>
      <c r="G1194" s="17"/>
      <c r="H1194" s="17"/>
      <c r="I1194" s="8"/>
      <c r="J1194" s="8"/>
      <c r="K1194" s="8">
        <v>-1.7</v>
      </c>
      <c r="L1194" s="59" t="s">
        <v>26</v>
      </c>
      <c r="M1194" s="13" t="s">
        <v>1540</v>
      </c>
    </row>
    <row r="1195" spans="1:13" ht="25.5">
      <c r="A1195" s="75" t="e">
        <f>VLOOKUP(B1195,#REF!,3,FALSE)</f>
        <v>#REF!</v>
      </c>
      <c r="B1195" s="12">
        <v>617</v>
      </c>
      <c r="C1195" s="24" t="s">
        <v>127</v>
      </c>
      <c r="D1195" s="34" t="s">
        <v>708</v>
      </c>
      <c r="E1195" s="47" t="s">
        <v>709</v>
      </c>
      <c r="F1195" s="39" t="s">
        <v>7</v>
      </c>
      <c r="G1195" s="17"/>
      <c r="H1195" s="17"/>
      <c r="I1195" s="8"/>
      <c r="J1195" s="8"/>
      <c r="K1195" s="8">
        <v>-130.4</v>
      </c>
      <c r="L1195" s="59" t="s">
        <v>9</v>
      </c>
      <c r="M1195" s="348" t="s">
        <v>1282</v>
      </c>
    </row>
    <row r="1196" spans="1:13" ht="25.5">
      <c r="A1196" s="75" t="e">
        <f>VLOOKUP(B1196,#REF!,3,FALSE)</f>
        <v>#REF!</v>
      </c>
      <c r="B1196" s="12">
        <v>617</v>
      </c>
      <c r="C1196" s="24" t="s">
        <v>127</v>
      </c>
      <c r="D1196" s="34" t="s">
        <v>708</v>
      </c>
      <c r="E1196" s="47" t="s">
        <v>709</v>
      </c>
      <c r="F1196" s="39" t="s">
        <v>10</v>
      </c>
      <c r="G1196" s="17">
        <v>210.9</v>
      </c>
      <c r="H1196" s="17">
        <v>190.3</v>
      </c>
      <c r="I1196" s="8">
        <f t="shared" ref="I1196" si="49">IF(ISBLANK(H1196),"",+H1196/G1196*100)</f>
        <v>90.232337600758655</v>
      </c>
      <c r="J1196" s="8">
        <f t="shared" ref="J1196" si="50">+H1196-G1196</f>
        <v>-20.599999999999994</v>
      </c>
      <c r="K1196" s="8">
        <v>-20.399999999999999</v>
      </c>
      <c r="L1196" s="10" t="s">
        <v>55</v>
      </c>
      <c r="M1196" s="13" t="s">
        <v>1556</v>
      </c>
    </row>
    <row r="1197" spans="1:13" ht="25.5">
      <c r="A1197" s="75" t="e">
        <f>VLOOKUP(B1197,#REF!,3,FALSE)</f>
        <v>#REF!</v>
      </c>
      <c r="B1197" s="12">
        <v>617</v>
      </c>
      <c r="C1197" s="24" t="s">
        <v>127</v>
      </c>
      <c r="D1197" s="34" t="s">
        <v>708</v>
      </c>
      <c r="E1197" s="47" t="s">
        <v>709</v>
      </c>
      <c r="F1197" s="39" t="s">
        <v>10</v>
      </c>
      <c r="G1197" s="17"/>
      <c r="H1197" s="17"/>
      <c r="I1197" s="8" t="str">
        <f t="shared" si="48"/>
        <v/>
      </c>
      <c r="J1197" s="8"/>
      <c r="K1197" s="8">
        <v>-0.2</v>
      </c>
      <c r="L1197" s="59" t="s">
        <v>26</v>
      </c>
      <c r="M1197" s="13" t="s">
        <v>1540</v>
      </c>
    </row>
    <row r="1198" spans="1:13" ht="25.5">
      <c r="A1198" s="75" t="e">
        <f>VLOOKUP(B1198,#REF!,3,FALSE)</f>
        <v>#REF!</v>
      </c>
      <c r="B1198" s="103">
        <v>617</v>
      </c>
      <c r="C1198" s="62" t="s">
        <v>127</v>
      </c>
      <c r="D1198" s="148" t="s">
        <v>708</v>
      </c>
      <c r="E1198" s="91" t="s">
        <v>709</v>
      </c>
      <c r="F1198" s="49" t="s">
        <v>11</v>
      </c>
      <c r="G1198" s="26">
        <f>SUM(G1190:G1197)</f>
        <v>5261.0999999999995</v>
      </c>
      <c r="H1198" s="26">
        <f>SUM(H1190:H1197)</f>
        <v>3514.5</v>
      </c>
      <c r="I1198" s="26">
        <f t="shared" si="48"/>
        <v>66.801619433198383</v>
      </c>
      <c r="J1198" s="26">
        <f t="shared" si="47"/>
        <v>-1746.5999999999995</v>
      </c>
      <c r="K1198" s="26">
        <f>SUM(K1190:K1197)</f>
        <v>-1746.6000000000004</v>
      </c>
      <c r="L1198" s="113"/>
      <c r="M1198" s="348"/>
    </row>
    <row r="1199" spans="1:13" ht="25.5">
      <c r="A1199" s="75" t="e">
        <f>VLOOKUP(B1199,#REF!,3,FALSE)</f>
        <v>#REF!</v>
      </c>
      <c r="B1199" s="12">
        <v>617</v>
      </c>
      <c r="C1199" s="24" t="s">
        <v>127</v>
      </c>
      <c r="D1199" s="34" t="s">
        <v>711</v>
      </c>
      <c r="E1199" s="47" t="s">
        <v>710</v>
      </c>
      <c r="F1199" s="39" t="s">
        <v>7</v>
      </c>
      <c r="G1199" s="17">
        <v>2360</v>
      </c>
      <c r="H1199" s="17">
        <v>2212.4</v>
      </c>
      <c r="I1199" s="8">
        <f t="shared" si="48"/>
        <v>93.745762711864415</v>
      </c>
      <c r="J1199" s="8">
        <f t="shared" si="47"/>
        <v>-147.59999999999991</v>
      </c>
      <c r="K1199" s="8">
        <v>-144.80000000000001</v>
      </c>
      <c r="L1199" s="59" t="s">
        <v>26</v>
      </c>
      <c r="M1199" s="13" t="s">
        <v>505</v>
      </c>
    </row>
    <row r="1200" spans="1:13" ht="25.5">
      <c r="A1200" s="75" t="e">
        <f>VLOOKUP(B1200,#REF!,3,FALSE)</f>
        <v>#REF!</v>
      </c>
      <c r="B1200" s="12">
        <v>617</v>
      </c>
      <c r="C1200" s="24" t="s">
        <v>127</v>
      </c>
      <c r="D1200" s="34" t="s">
        <v>711</v>
      </c>
      <c r="E1200" s="47" t="s">
        <v>710</v>
      </c>
      <c r="F1200" s="39" t="s">
        <v>7</v>
      </c>
      <c r="G1200" s="17"/>
      <c r="H1200" s="17"/>
      <c r="I1200" s="8" t="str">
        <f t="shared" si="48"/>
        <v/>
      </c>
      <c r="J1200" s="8"/>
      <c r="K1200" s="8">
        <v>-0.2</v>
      </c>
      <c r="L1200" s="10" t="s">
        <v>49</v>
      </c>
      <c r="M1200" s="13" t="s">
        <v>356</v>
      </c>
    </row>
    <row r="1201" spans="1:13" ht="25.5">
      <c r="A1201" s="75" t="e">
        <f>VLOOKUP(B1201,#REF!,3,FALSE)</f>
        <v>#REF!</v>
      </c>
      <c r="B1201" s="12">
        <v>617</v>
      </c>
      <c r="C1201" s="24" t="s">
        <v>127</v>
      </c>
      <c r="D1201" s="34" t="s">
        <v>711</v>
      </c>
      <c r="E1201" s="47" t="s">
        <v>710</v>
      </c>
      <c r="F1201" s="39" t="s">
        <v>7</v>
      </c>
      <c r="G1201" s="17"/>
      <c r="H1201" s="17"/>
      <c r="I1201" s="8" t="str">
        <f t="shared" si="48"/>
        <v/>
      </c>
      <c r="J1201" s="8"/>
      <c r="K1201" s="8">
        <v>-2.6</v>
      </c>
      <c r="L1201" s="59" t="s">
        <v>9</v>
      </c>
      <c r="M1201" s="13" t="s">
        <v>447</v>
      </c>
    </row>
    <row r="1202" spans="1:13" ht="25.5">
      <c r="A1202" s="75" t="e">
        <f>VLOOKUP(B1202,#REF!,3,FALSE)</f>
        <v>#REF!</v>
      </c>
      <c r="B1202" s="12">
        <v>617</v>
      </c>
      <c r="C1202" s="24" t="s">
        <v>127</v>
      </c>
      <c r="D1202" s="34" t="s">
        <v>711</v>
      </c>
      <c r="E1202" s="47" t="s">
        <v>710</v>
      </c>
      <c r="F1202" s="39" t="s">
        <v>10</v>
      </c>
      <c r="G1202" s="17">
        <v>1600.5</v>
      </c>
      <c r="H1202" s="17">
        <v>1396.7</v>
      </c>
      <c r="I1202" s="8">
        <f t="shared" si="48"/>
        <v>87.266479225242108</v>
      </c>
      <c r="J1202" s="8">
        <f t="shared" ref="J1202" si="51">+H1202-G1202</f>
        <v>-203.79999999999995</v>
      </c>
      <c r="K1202" s="8">
        <v>-124.1</v>
      </c>
      <c r="L1202" s="59" t="s">
        <v>26</v>
      </c>
      <c r="M1202" s="13" t="s">
        <v>505</v>
      </c>
    </row>
    <row r="1203" spans="1:13" ht="25.5">
      <c r="A1203" s="75" t="e">
        <f>VLOOKUP(B1203,#REF!,3,FALSE)</f>
        <v>#REF!</v>
      </c>
      <c r="B1203" s="12">
        <v>617</v>
      </c>
      <c r="C1203" s="24" t="s">
        <v>127</v>
      </c>
      <c r="D1203" s="34" t="s">
        <v>711</v>
      </c>
      <c r="E1203" s="47" t="s">
        <v>710</v>
      </c>
      <c r="F1203" s="39" t="s">
        <v>10</v>
      </c>
      <c r="G1203" s="17"/>
      <c r="H1203" s="17"/>
      <c r="I1203" s="8"/>
      <c r="J1203" s="8"/>
      <c r="K1203" s="8">
        <v>-55.5</v>
      </c>
      <c r="L1203" s="10" t="s">
        <v>49</v>
      </c>
      <c r="M1203" s="13" t="s">
        <v>356</v>
      </c>
    </row>
    <row r="1204" spans="1:13" ht="25.5">
      <c r="A1204" s="75" t="e">
        <f>VLOOKUP(B1204,#REF!,3,FALSE)</f>
        <v>#REF!</v>
      </c>
      <c r="B1204" s="12">
        <v>617</v>
      </c>
      <c r="C1204" s="24" t="s">
        <v>127</v>
      </c>
      <c r="D1204" s="34" t="s">
        <v>711</v>
      </c>
      <c r="E1204" s="47" t="s">
        <v>710</v>
      </c>
      <c r="F1204" s="39" t="s">
        <v>10</v>
      </c>
      <c r="G1204" s="17"/>
      <c r="H1204" s="17"/>
      <c r="I1204" s="8"/>
      <c r="J1204" s="8"/>
      <c r="K1204" s="8">
        <v>-24.2</v>
      </c>
      <c r="L1204" s="59" t="s">
        <v>9</v>
      </c>
      <c r="M1204" s="13" t="s">
        <v>447</v>
      </c>
    </row>
    <row r="1205" spans="1:13" ht="25.5">
      <c r="A1205" s="75" t="e">
        <f>VLOOKUP(B1205,#REF!,3,FALSE)</f>
        <v>#REF!</v>
      </c>
      <c r="B1205" s="103">
        <v>617</v>
      </c>
      <c r="C1205" s="62" t="s">
        <v>127</v>
      </c>
      <c r="D1205" s="48" t="s">
        <v>711</v>
      </c>
      <c r="E1205" s="91" t="s">
        <v>710</v>
      </c>
      <c r="F1205" s="49" t="s">
        <v>11</v>
      </c>
      <c r="G1205" s="26">
        <f>SUM(G1199:G1204)</f>
        <v>3960.5</v>
      </c>
      <c r="H1205" s="26">
        <f>SUM(H1199:H1204)</f>
        <v>3609.1000000000004</v>
      </c>
      <c r="I1205" s="26">
        <f t="shared" si="48"/>
        <v>91.127382906198719</v>
      </c>
      <c r="J1205" s="26">
        <f t="shared" si="47"/>
        <v>-351.39999999999964</v>
      </c>
      <c r="K1205" s="50">
        <f>SUM(K1199:K1204)</f>
        <v>-351.4</v>
      </c>
      <c r="L1205" s="113"/>
      <c r="M1205" s="348"/>
    </row>
    <row r="1206" spans="1:13" ht="25.5">
      <c r="A1206" s="75" t="e">
        <f>VLOOKUP(B1206,#REF!,3,FALSE)</f>
        <v>#REF!</v>
      </c>
      <c r="B1206" s="12">
        <v>617</v>
      </c>
      <c r="C1206" s="24" t="s">
        <v>127</v>
      </c>
      <c r="D1206" s="34" t="s">
        <v>713</v>
      </c>
      <c r="E1206" s="47" t="s">
        <v>712</v>
      </c>
      <c r="F1206" s="39" t="s">
        <v>714</v>
      </c>
      <c r="G1206" s="17">
        <v>7816</v>
      </c>
      <c r="H1206" s="17">
        <v>7815.2</v>
      </c>
      <c r="I1206" s="8">
        <f t="shared" si="48"/>
        <v>99.989764585465707</v>
      </c>
      <c r="J1206" s="8">
        <f t="shared" si="47"/>
        <v>-0.8000000000001819</v>
      </c>
      <c r="K1206" s="8">
        <v>-0.8000000000001819</v>
      </c>
      <c r="L1206" s="56"/>
      <c r="M1206" s="348"/>
    </row>
    <row r="1207" spans="1:13" ht="25.5">
      <c r="A1207" s="75" t="e">
        <f>VLOOKUP(B1207,#REF!,3,FALSE)</f>
        <v>#REF!</v>
      </c>
      <c r="B1207" s="103">
        <v>617</v>
      </c>
      <c r="C1207" s="62" t="s">
        <v>127</v>
      </c>
      <c r="D1207" s="48" t="s">
        <v>713</v>
      </c>
      <c r="E1207" s="91" t="s">
        <v>712</v>
      </c>
      <c r="F1207" s="49" t="s">
        <v>11</v>
      </c>
      <c r="G1207" s="26">
        <f>SUM(G1206:G1206)</f>
        <v>7816</v>
      </c>
      <c r="H1207" s="26">
        <f>SUM(H1206:H1206)</f>
        <v>7815.2</v>
      </c>
      <c r="I1207" s="26">
        <f t="shared" si="48"/>
        <v>99.989764585465707</v>
      </c>
      <c r="J1207" s="26">
        <f t="shared" ref="J1207:J1277" si="52">+H1207-G1207</f>
        <v>-0.8000000000001819</v>
      </c>
      <c r="K1207" s="26">
        <f>SUM(K1206:K1206)</f>
        <v>-0.8000000000001819</v>
      </c>
      <c r="L1207" s="113"/>
      <c r="M1207" s="348"/>
    </row>
    <row r="1208" spans="1:13" ht="89.25">
      <c r="A1208" s="75" t="e">
        <f>VLOOKUP(B1208,#REF!,3,FALSE)</f>
        <v>#REF!</v>
      </c>
      <c r="B1208" s="12">
        <v>617</v>
      </c>
      <c r="C1208" s="24" t="s">
        <v>127</v>
      </c>
      <c r="D1208" s="34" t="s">
        <v>716</v>
      </c>
      <c r="E1208" s="47" t="s">
        <v>715</v>
      </c>
      <c r="F1208" s="39" t="s">
        <v>717</v>
      </c>
      <c r="G1208" s="17">
        <v>1500</v>
      </c>
      <c r="H1208" s="17">
        <v>572.1</v>
      </c>
      <c r="I1208" s="8">
        <f t="shared" si="48"/>
        <v>38.14</v>
      </c>
      <c r="J1208" s="8">
        <f t="shared" si="52"/>
        <v>-927.9</v>
      </c>
      <c r="K1208" s="8">
        <v>-927.9</v>
      </c>
      <c r="L1208" s="52" t="s">
        <v>120</v>
      </c>
      <c r="M1208" s="13" t="s">
        <v>1531</v>
      </c>
    </row>
    <row r="1209" spans="1:13" ht="89.25">
      <c r="A1209" s="75" t="e">
        <f>VLOOKUP(B1209,#REF!,3,FALSE)</f>
        <v>#REF!</v>
      </c>
      <c r="B1209" s="12">
        <v>617</v>
      </c>
      <c r="C1209" s="24" t="s">
        <v>127</v>
      </c>
      <c r="D1209" s="34" t="s">
        <v>716</v>
      </c>
      <c r="E1209" s="47" t="s">
        <v>715</v>
      </c>
      <c r="F1209" s="39" t="s">
        <v>718</v>
      </c>
      <c r="G1209" s="17">
        <v>12536.7</v>
      </c>
      <c r="H1209" s="17">
        <v>5830.7</v>
      </c>
      <c r="I1209" s="8">
        <f t="shared" si="48"/>
        <v>46.509049430870959</v>
      </c>
      <c r="J1209" s="8">
        <f t="shared" si="52"/>
        <v>-6706.0000000000009</v>
      </c>
      <c r="K1209" s="8">
        <v>-6666</v>
      </c>
      <c r="L1209" s="52" t="s">
        <v>120</v>
      </c>
      <c r="M1209" s="13" t="s">
        <v>1531</v>
      </c>
    </row>
    <row r="1210" spans="1:13" ht="25.5">
      <c r="A1210" s="75" t="e">
        <f>VLOOKUP(B1210,#REF!,3,FALSE)</f>
        <v>#REF!</v>
      </c>
      <c r="B1210" s="12">
        <v>617</v>
      </c>
      <c r="C1210" s="24" t="s">
        <v>127</v>
      </c>
      <c r="D1210" s="34" t="s">
        <v>716</v>
      </c>
      <c r="E1210" s="47" t="s">
        <v>715</v>
      </c>
      <c r="F1210" s="39" t="s">
        <v>718</v>
      </c>
      <c r="G1210" s="17"/>
      <c r="H1210" s="17"/>
      <c r="I1210" s="8" t="str">
        <f t="shared" si="48"/>
        <v/>
      </c>
      <c r="J1210" s="8">
        <f t="shared" si="52"/>
        <v>0</v>
      </c>
      <c r="K1210" s="8">
        <v>-40</v>
      </c>
      <c r="L1210" s="59" t="s">
        <v>26</v>
      </c>
      <c r="M1210" s="348" t="s">
        <v>1532</v>
      </c>
    </row>
    <row r="1211" spans="1:13" ht="25.5">
      <c r="A1211" s="75" t="e">
        <f>VLOOKUP(B1211,#REF!,3,FALSE)</f>
        <v>#REF!</v>
      </c>
      <c r="B1211" s="103">
        <v>617</v>
      </c>
      <c r="C1211" s="62" t="s">
        <v>127</v>
      </c>
      <c r="D1211" s="48" t="s">
        <v>716</v>
      </c>
      <c r="E1211" s="91" t="s">
        <v>715</v>
      </c>
      <c r="F1211" s="49" t="s">
        <v>11</v>
      </c>
      <c r="G1211" s="26">
        <f>SUM(G1208:G1210)</f>
        <v>14036.7</v>
      </c>
      <c r="H1211" s="26">
        <f>SUM(H1208:H1210)</f>
        <v>6402.8</v>
      </c>
      <c r="I1211" s="26">
        <f t="shared" si="48"/>
        <v>45.614710010187579</v>
      </c>
      <c r="J1211" s="26">
        <f t="shared" si="52"/>
        <v>-7633.9000000000005</v>
      </c>
      <c r="K1211" s="26">
        <f>SUM(K1208:K1210)</f>
        <v>-7633.9</v>
      </c>
      <c r="L1211" s="113"/>
      <c r="M1211" s="348"/>
    </row>
    <row r="1212" spans="1:13" ht="102">
      <c r="A1212" s="75" t="e">
        <f>VLOOKUP(B1212,#REF!,3,FALSE)</f>
        <v>#REF!</v>
      </c>
      <c r="B1212" s="12">
        <v>617</v>
      </c>
      <c r="C1212" s="24" t="s">
        <v>127</v>
      </c>
      <c r="D1212" s="34" t="s">
        <v>719</v>
      </c>
      <c r="E1212" s="47" t="s">
        <v>297</v>
      </c>
      <c r="F1212" s="39" t="s">
        <v>288</v>
      </c>
      <c r="G1212" s="17">
        <v>612</v>
      </c>
      <c r="H1212" s="17">
        <v>88.4</v>
      </c>
      <c r="I1212" s="8">
        <f t="shared" si="48"/>
        <v>14.444444444444446</v>
      </c>
      <c r="J1212" s="8">
        <f t="shared" si="52"/>
        <v>-523.6</v>
      </c>
      <c r="K1212" s="8">
        <v>-523.6</v>
      </c>
      <c r="L1212" s="52" t="s">
        <v>120</v>
      </c>
      <c r="M1212" s="13" t="s">
        <v>1533</v>
      </c>
    </row>
    <row r="1213" spans="1:13" ht="25.5">
      <c r="A1213" s="75" t="e">
        <f>VLOOKUP(B1213,#REF!,3,FALSE)</f>
        <v>#REF!</v>
      </c>
      <c r="B1213" s="12">
        <v>617</v>
      </c>
      <c r="C1213" s="24" t="s">
        <v>127</v>
      </c>
      <c r="D1213" s="34" t="s">
        <v>719</v>
      </c>
      <c r="E1213" s="47" t="s">
        <v>297</v>
      </c>
      <c r="F1213" s="39" t="s">
        <v>601</v>
      </c>
      <c r="G1213" s="17">
        <v>8.8000000000000007</v>
      </c>
      <c r="H1213" s="17">
        <v>0.2</v>
      </c>
      <c r="I1213" s="8">
        <f t="shared" si="48"/>
        <v>2.2727272727272729</v>
      </c>
      <c r="J1213" s="8">
        <f t="shared" si="52"/>
        <v>-8.6000000000000014</v>
      </c>
      <c r="K1213" s="8">
        <v>-1.2</v>
      </c>
      <c r="L1213" s="59" t="s">
        <v>26</v>
      </c>
      <c r="M1213" s="348" t="s">
        <v>1509</v>
      </c>
    </row>
    <row r="1214" spans="1:13" ht="51">
      <c r="A1214" s="75" t="e">
        <f>VLOOKUP(B1214,#REF!,3,FALSE)</f>
        <v>#REF!</v>
      </c>
      <c r="B1214" s="12">
        <v>617</v>
      </c>
      <c r="C1214" s="24" t="s">
        <v>127</v>
      </c>
      <c r="D1214" s="34" t="s">
        <v>719</v>
      </c>
      <c r="E1214" s="47" t="s">
        <v>297</v>
      </c>
      <c r="F1214" s="39" t="s">
        <v>601</v>
      </c>
      <c r="G1214" s="17"/>
      <c r="H1214" s="17"/>
      <c r="I1214" s="8"/>
      <c r="J1214" s="8"/>
      <c r="K1214" s="8">
        <v>-7.4</v>
      </c>
      <c r="L1214" s="59" t="s">
        <v>8</v>
      </c>
      <c r="M1214" s="13" t="s">
        <v>1534</v>
      </c>
    </row>
    <row r="1215" spans="1:13" ht="25.5">
      <c r="A1215" s="75" t="e">
        <f>VLOOKUP(B1215,#REF!,3,FALSE)</f>
        <v>#REF!</v>
      </c>
      <c r="B1215" s="12">
        <v>617</v>
      </c>
      <c r="C1215" s="24" t="s">
        <v>127</v>
      </c>
      <c r="D1215" s="34" t="s">
        <v>719</v>
      </c>
      <c r="E1215" s="47" t="s">
        <v>297</v>
      </c>
      <c r="F1215" s="39" t="s">
        <v>70</v>
      </c>
      <c r="G1215" s="17">
        <v>16.2</v>
      </c>
      <c r="H1215" s="17">
        <v>2</v>
      </c>
      <c r="I1215" s="8">
        <f t="shared" si="48"/>
        <v>12.345679012345681</v>
      </c>
      <c r="J1215" s="8">
        <f t="shared" si="52"/>
        <v>-14.2</v>
      </c>
      <c r="K1215" s="8">
        <v>-1.6</v>
      </c>
      <c r="L1215" s="59" t="s">
        <v>26</v>
      </c>
      <c r="M1215" s="348" t="s">
        <v>1509</v>
      </c>
    </row>
    <row r="1216" spans="1:13" ht="51">
      <c r="A1216" s="75" t="e">
        <f>VLOOKUP(B1216,#REF!,3,FALSE)</f>
        <v>#REF!</v>
      </c>
      <c r="B1216" s="12">
        <v>617</v>
      </c>
      <c r="C1216" s="24" t="s">
        <v>127</v>
      </c>
      <c r="D1216" s="34" t="s">
        <v>719</v>
      </c>
      <c r="E1216" s="47" t="s">
        <v>297</v>
      </c>
      <c r="F1216" s="39" t="s">
        <v>70</v>
      </c>
      <c r="G1216" s="17"/>
      <c r="H1216" s="17"/>
      <c r="I1216" s="8"/>
      <c r="J1216" s="8"/>
      <c r="K1216" s="8">
        <v>-12.6</v>
      </c>
      <c r="L1216" s="59" t="s">
        <v>8</v>
      </c>
      <c r="M1216" s="13" t="s">
        <v>1534</v>
      </c>
    </row>
    <row r="1217" spans="1:13" ht="102">
      <c r="A1217" s="75" t="e">
        <f>VLOOKUP(B1217,#REF!,3,FALSE)</f>
        <v>#REF!</v>
      </c>
      <c r="B1217" s="12">
        <v>617</v>
      </c>
      <c r="C1217" s="24" t="s">
        <v>127</v>
      </c>
      <c r="D1217" s="34" t="s">
        <v>719</v>
      </c>
      <c r="E1217" s="47" t="s">
        <v>297</v>
      </c>
      <c r="F1217" s="39" t="s">
        <v>720</v>
      </c>
      <c r="G1217" s="17">
        <v>3318</v>
      </c>
      <c r="H1217" s="17">
        <v>500.9</v>
      </c>
      <c r="I1217" s="8">
        <f t="shared" si="48"/>
        <v>15.096443640747436</v>
      </c>
      <c r="J1217" s="8">
        <f t="shared" si="52"/>
        <v>-2817.1</v>
      </c>
      <c r="K1217" s="8">
        <v>-2817.1</v>
      </c>
      <c r="L1217" s="52" t="s">
        <v>120</v>
      </c>
      <c r="M1217" s="13" t="s">
        <v>1533</v>
      </c>
    </row>
    <row r="1218" spans="1:13" ht="51">
      <c r="A1218" s="75" t="e">
        <f>VLOOKUP(B1218,#REF!,3,FALSE)</f>
        <v>#REF!</v>
      </c>
      <c r="B1218" s="12">
        <v>617</v>
      </c>
      <c r="C1218" s="24" t="s">
        <v>127</v>
      </c>
      <c r="D1218" s="34" t="s">
        <v>719</v>
      </c>
      <c r="E1218" s="47" t="s">
        <v>297</v>
      </c>
      <c r="F1218" s="39" t="s">
        <v>331</v>
      </c>
      <c r="G1218" s="17">
        <v>18.100000000000001</v>
      </c>
      <c r="H1218" s="17">
        <v>0.9</v>
      </c>
      <c r="I1218" s="8">
        <f t="shared" si="48"/>
        <v>4.972375690607735</v>
      </c>
      <c r="J1218" s="8">
        <f t="shared" si="52"/>
        <v>-17.200000000000003</v>
      </c>
      <c r="K1218" s="8">
        <v>-15.6</v>
      </c>
      <c r="L1218" s="59" t="s">
        <v>8</v>
      </c>
      <c r="M1218" s="13" t="s">
        <v>1534</v>
      </c>
    </row>
    <row r="1219" spans="1:13" ht="25.5">
      <c r="A1219" s="75" t="e">
        <f>VLOOKUP(B1219,#REF!,3,FALSE)</f>
        <v>#REF!</v>
      </c>
      <c r="B1219" s="12">
        <v>617</v>
      </c>
      <c r="C1219" s="24" t="s">
        <v>127</v>
      </c>
      <c r="D1219" s="34" t="s">
        <v>719</v>
      </c>
      <c r="E1219" s="47" t="s">
        <v>297</v>
      </c>
      <c r="F1219" s="39" t="s">
        <v>331</v>
      </c>
      <c r="G1219" s="17"/>
      <c r="H1219" s="17"/>
      <c r="I1219" s="8"/>
      <c r="J1219" s="8"/>
      <c r="K1219" s="8">
        <v>-1.6</v>
      </c>
      <c r="L1219" s="59" t="s">
        <v>26</v>
      </c>
      <c r="M1219" s="348" t="s">
        <v>1509</v>
      </c>
    </row>
    <row r="1220" spans="1:13" ht="51">
      <c r="A1220" s="75" t="e">
        <f>VLOOKUP(B1220,#REF!,3,FALSE)</f>
        <v>#REF!</v>
      </c>
      <c r="B1220" s="12">
        <v>617</v>
      </c>
      <c r="C1220" s="24" t="s">
        <v>127</v>
      </c>
      <c r="D1220" s="34" t="s">
        <v>719</v>
      </c>
      <c r="E1220" s="47" t="s">
        <v>297</v>
      </c>
      <c r="F1220" s="39" t="s">
        <v>71</v>
      </c>
      <c r="G1220" s="17">
        <v>87.8</v>
      </c>
      <c r="H1220" s="17">
        <v>11.4</v>
      </c>
      <c r="I1220" s="8">
        <f t="shared" ref="I1220" si="53">IF(ISBLANK(H1220),"",+H1220/G1220*100)</f>
        <v>12.984054669703873</v>
      </c>
      <c r="J1220" s="8">
        <f t="shared" ref="J1220" si="54">+H1220-G1220</f>
        <v>-76.399999999999991</v>
      </c>
      <c r="K1220" s="8">
        <v>-70.900000000000006</v>
      </c>
      <c r="L1220" s="59" t="s">
        <v>8</v>
      </c>
      <c r="M1220" s="13" t="s">
        <v>1534</v>
      </c>
    </row>
    <row r="1221" spans="1:13" ht="25.5">
      <c r="A1221" s="75" t="e">
        <f>VLOOKUP(B1221,#REF!,3,FALSE)</f>
        <v>#REF!</v>
      </c>
      <c r="B1221" s="12">
        <v>617</v>
      </c>
      <c r="C1221" s="24" t="s">
        <v>127</v>
      </c>
      <c r="D1221" s="34" t="s">
        <v>719</v>
      </c>
      <c r="E1221" s="47" t="s">
        <v>297</v>
      </c>
      <c r="F1221" s="39" t="s">
        <v>71</v>
      </c>
      <c r="G1221" s="17"/>
      <c r="H1221" s="17"/>
      <c r="I1221" s="8" t="str">
        <f t="shared" si="48"/>
        <v/>
      </c>
      <c r="J1221" s="8"/>
      <c r="K1221" s="8">
        <v>-5.5</v>
      </c>
      <c r="L1221" s="59" t="s">
        <v>26</v>
      </c>
      <c r="M1221" s="348" t="s">
        <v>1509</v>
      </c>
    </row>
    <row r="1222" spans="1:13" ht="25.5">
      <c r="A1222" s="75" t="e">
        <f>VLOOKUP(B1222,#REF!,3,FALSE)</f>
        <v>#REF!</v>
      </c>
      <c r="B1222" s="103">
        <v>617</v>
      </c>
      <c r="C1222" s="62" t="s">
        <v>127</v>
      </c>
      <c r="D1222" s="49" t="s">
        <v>719</v>
      </c>
      <c r="E1222" s="51" t="s">
        <v>297</v>
      </c>
      <c r="F1222" s="49" t="s">
        <v>11</v>
      </c>
      <c r="G1222" s="26">
        <f>SUM(G1212:G1221)</f>
        <v>4060.9</v>
      </c>
      <c r="H1222" s="26">
        <f>SUM(H1212:H1221)</f>
        <v>603.79999999999995</v>
      </c>
      <c r="I1222" s="26">
        <f t="shared" si="48"/>
        <v>14.868625181609987</v>
      </c>
      <c r="J1222" s="26">
        <f t="shared" si="52"/>
        <v>-3457.1000000000004</v>
      </c>
      <c r="K1222" s="26">
        <f>SUM(K1212:K1221)</f>
        <v>-3457.1</v>
      </c>
      <c r="L1222" s="113"/>
      <c r="M1222" s="348"/>
    </row>
    <row r="1223" spans="1:13" ht="25.5">
      <c r="A1223" s="75" t="e">
        <f>VLOOKUP(B1223,#REF!,3,FALSE)</f>
        <v>#REF!</v>
      </c>
      <c r="B1223" s="86">
        <v>617</v>
      </c>
      <c r="C1223" s="87" t="s">
        <v>127</v>
      </c>
      <c r="D1223" s="102"/>
      <c r="E1223" s="102"/>
      <c r="F1223" s="102" t="s">
        <v>138</v>
      </c>
      <c r="G1223" s="134">
        <f>+G1222+G1211+G1207+G1205+G1198+G1189+G1181+G1174+G1166+G1157+G1145+G1142+G1135+G1131+G1114+G1110+G1104</f>
        <v>404913</v>
      </c>
      <c r="H1223" s="134">
        <f>+H1222+H1211+H1207+H1205+H1198+H1189+H1181+H1174+H1166+H1157+H1145+H1142+H1135+H1131+H1114+H1110+H1104</f>
        <v>321716.00000000006</v>
      </c>
      <c r="I1223" s="134">
        <f t="shared" si="48"/>
        <v>79.453117089350073</v>
      </c>
      <c r="J1223" s="134">
        <f t="shared" si="52"/>
        <v>-83196.999999999942</v>
      </c>
      <c r="K1223" s="134">
        <f>+K1222+K1211+K1207+K1205+K1198+K1189+K1181+K1174+K1166+K1157+K1145+K1142+K1135+K1131+K1114+K1110+K1104</f>
        <v>-83197</v>
      </c>
      <c r="L1223" s="186"/>
      <c r="M1223" s="348"/>
    </row>
    <row r="1224" spans="1:13" ht="25.5">
      <c r="A1224" s="75" t="e">
        <f>VLOOKUP(B1224,#REF!,3,FALSE)</f>
        <v>#REF!</v>
      </c>
      <c r="B1224" s="58">
        <v>1812</v>
      </c>
      <c r="C1224" s="24" t="s">
        <v>139</v>
      </c>
      <c r="D1224" s="39" t="s">
        <v>1316</v>
      </c>
      <c r="E1224" s="47" t="s">
        <v>1317</v>
      </c>
      <c r="F1224" s="39" t="s">
        <v>7</v>
      </c>
      <c r="G1224" s="20">
        <v>61807</v>
      </c>
      <c r="H1224" s="20">
        <v>50935.9</v>
      </c>
      <c r="I1224" s="20">
        <f t="shared" si="48"/>
        <v>82.41121555810831</v>
      </c>
      <c r="J1224" s="8">
        <f t="shared" si="52"/>
        <v>-10871.099999999999</v>
      </c>
      <c r="K1224" s="223">
        <v>-75</v>
      </c>
      <c r="L1224" s="224" t="s">
        <v>9</v>
      </c>
      <c r="M1224" s="13" t="s">
        <v>1349</v>
      </c>
    </row>
    <row r="1225" spans="1:13" ht="63.75">
      <c r="A1225" s="75" t="e">
        <f>VLOOKUP(B1225,#REF!,3,FALSE)</f>
        <v>#REF!</v>
      </c>
      <c r="B1225" s="58">
        <v>1812</v>
      </c>
      <c r="C1225" s="24" t="s">
        <v>139</v>
      </c>
      <c r="D1225" s="39" t="s">
        <v>1316</v>
      </c>
      <c r="E1225" s="47" t="s">
        <v>1317</v>
      </c>
      <c r="F1225" s="39" t="s">
        <v>7</v>
      </c>
      <c r="G1225" s="20"/>
      <c r="H1225" s="20"/>
      <c r="I1225" s="20" t="str">
        <f t="shared" si="48"/>
        <v/>
      </c>
      <c r="J1225" s="8"/>
      <c r="K1225" s="223">
        <v>-10.7</v>
      </c>
      <c r="L1225" s="318" t="s">
        <v>49</v>
      </c>
      <c r="M1225" s="348" t="s">
        <v>1321</v>
      </c>
    </row>
    <row r="1226" spans="1:13" ht="25.5">
      <c r="A1226" s="75" t="e">
        <f>VLOOKUP(B1226,#REF!,3,FALSE)</f>
        <v>#REF!</v>
      </c>
      <c r="B1226" s="58">
        <v>1812</v>
      </c>
      <c r="C1226" s="24" t="s">
        <v>139</v>
      </c>
      <c r="D1226" s="39" t="s">
        <v>1316</v>
      </c>
      <c r="E1226" s="47" t="s">
        <v>1317</v>
      </c>
      <c r="F1226" s="39" t="s">
        <v>7</v>
      </c>
      <c r="G1226" s="20"/>
      <c r="H1226" s="20"/>
      <c r="I1226" s="20" t="str">
        <f t="shared" si="48"/>
        <v/>
      </c>
      <c r="J1226" s="8"/>
      <c r="K1226" s="223">
        <v>-2.2000000000000002</v>
      </c>
      <c r="L1226" s="224" t="s">
        <v>291</v>
      </c>
      <c r="M1226" s="348" t="s">
        <v>1322</v>
      </c>
    </row>
    <row r="1227" spans="1:13" ht="51">
      <c r="A1227" s="75" t="e">
        <f>VLOOKUP(B1227,#REF!,3,FALSE)</f>
        <v>#REF!</v>
      </c>
      <c r="B1227" s="58">
        <v>1812</v>
      </c>
      <c r="C1227" s="24" t="s">
        <v>139</v>
      </c>
      <c r="D1227" s="39" t="s">
        <v>1316</v>
      </c>
      <c r="E1227" s="47" t="s">
        <v>1317</v>
      </c>
      <c r="F1227" s="39" t="s">
        <v>7</v>
      </c>
      <c r="G1227" s="20"/>
      <c r="H1227" s="20"/>
      <c r="I1227" s="20" t="str">
        <f t="shared" si="48"/>
        <v/>
      </c>
      <c r="J1227" s="8"/>
      <c r="K1227" s="223">
        <v>-54</v>
      </c>
      <c r="L1227" s="406" t="s">
        <v>49</v>
      </c>
      <c r="M1227" s="348" t="s">
        <v>1323</v>
      </c>
    </row>
    <row r="1228" spans="1:13" ht="38.25">
      <c r="A1228" s="75" t="e">
        <f>VLOOKUP(B1228,#REF!,3,FALSE)</f>
        <v>#REF!</v>
      </c>
      <c r="B1228" s="58">
        <v>1812</v>
      </c>
      <c r="C1228" s="24" t="s">
        <v>139</v>
      </c>
      <c r="D1228" s="39" t="s">
        <v>1316</v>
      </c>
      <c r="E1228" s="47" t="s">
        <v>1317</v>
      </c>
      <c r="F1228" s="39" t="s">
        <v>7</v>
      </c>
      <c r="G1228" s="20"/>
      <c r="H1228" s="20"/>
      <c r="I1228" s="20" t="str">
        <f t="shared" si="48"/>
        <v/>
      </c>
      <c r="J1228" s="8"/>
      <c r="K1228" s="223">
        <v>-120.8</v>
      </c>
      <c r="L1228" s="224" t="s">
        <v>9</v>
      </c>
      <c r="M1228" s="348" t="s">
        <v>1324</v>
      </c>
    </row>
    <row r="1229" spans="1:13" ht="51">
      <c r="A1229" s="75" t="e">
        <f>VLOOKUP(B1229,#REF!,3,FALSE)</f>
        <v>#REF!</v>
      </c>
      <c r="B1229" s="58">
        <v>1812</v>
      </c>
      <c r="C1229" s="24" t="s">
        <v>139</v>
      </c>
      <c r="D1229" s="39" t="s">
        <v>1316</v>
      </c>
      <c r="E1229" s="47" t="s">
        <v>1317</v>
      </c>
      <c r="F1229" s="39" t="s">
        <v>7</v>
      </c>
      <c r="G1229" s="20"/>
      <c r="H1229" s="20"/>
      <c r="I1229" s="20" t="str">
        <f t="shared" si="48"/>
        <v/>
      </c>
      <c r="J1229" s="8"/>
      <c r="K1229" s="223">
        <v>-26.8</v>
      </c>
      <c r="L1229" s="224" t="s">
        <v>154</v>
      </c>
      <c r="M1229" s="348" t="s">
        <v>1325</v>
      </c>
    </row>
    <row r="1230" spans="1:13" ht="25.5">
      <c r="A1230" s="75" t="e">
        <f>VLOOKUP(B1230,#REF!,3,FALSE)</f>
        <v>#REF!</v>
      </c>
      <c r="B1230" s="58">
        <v>1812</v>
      </c>
      <c r="C1230" s="24" t="s">
        <v>139</v>
      </c>
      <c r="D1230" s="39" t="s">
        <v>1316</v>
      </c>
      <c r="E1230" s="47" t="s">
        <v>1317</v>
      </c>
      <c r="F1230" s="39" t="s">
        <v>7</v>
      </c>
      <c r="G1230" s="20"/>
      <c r="H1230" s="20"/>
      <c r="I1230" s="20" t="str">
        <f t="shared" si="48"/>
        <v/>
      </c>
      <c r="J1230" s="8"/>
      <c r="K1230" s="223">
        <v>-145.80000000000001</v>
      </c>
      <c r="L1230" s="224" t="s">
        <v>8</v>
      </c>
      <c r="M1230" s="348" t="s">
        <v>1326</v>
      </c>
    </row>
    <row r="1231" spans="1:13" ht="38.25">
      <c r="A1231" s="75" t="e">
        <f>VLOOKUP(B1231,#REF!,3,FALSE)</f>
        <v>#REF!</v>
      </c>
      <c r="B1231" s="58">
        <v>1812</v>
      </c>
      <c r="C1231" s="24" t="s">
        <v>139</v>
      </c>
      <c r="D1231" s="39" t="s">
        <v>1316</v>
      </c>
      <c r="E1231" s="47" t="s">
        <v>1317</v>
      </c>
      <c r="F1231" s="39" t="s">
        <v>7</v>
      </c>
      <c r="G1231" s="20"/>
      <c r="H1231" s="20"/>
      <c r="I1231" s="20" t="str">
        <f t="shared" si="48"/>
        <v/>
      </c>
      <c r="J1231" s="8"/>
      <c r="K1231" s="223">
        <v>-8.9</v>
      </c>
      <c r="L1231" s="224" t="s">
        <v>9</v>
      </c>
      <c r="M1231" s="348" t="s">
        <v>1327</v>
      </c>
    </row>
    <row r="1232" spans="1:13" ht="89.25">
      <c r="A1232" s="75" t="e">
        <f>VLOOKUP(B1232,#REF!,3,FALSE)</f>
        <v>#REF!</v>
      </c>
      <c r="B1232" s="58">
        <v>1812</v>
      </c>
      <c r="C1232" s="24" t="s">
        <v>139</v>
      </c>
      <c r="D1232" s="39" t="s">
        <v>1316</v>
      </c>
      <c r="E1232" s="47" t="s">
        <v>1317</v>
      </c>
      <c r="F1232" s="39" t="s">
        <v>7</v>
      </c>
      <c r="G1232" s="20"/>
      <c r="H1232" s="20"/>
      <c r="I1232" s="20" t="str">
        <f t="shared" si="48"/>
        <v/>
      </c>
      <c r="J1232" s="8"/>
      <c r="K1232" s="223">
        <v>-66.7</v>
      </c>
      <c r="L1232" s="224" t="s">
        <v>49</v>
      </c>
      <c r="M1232" s="348" t="s">
        <v>1328</v>
      </c>
    </row>
    <row r="1233" spans="1:13" ht="76.5">
      <c r="A1233" s="75" t="e">
        <f>VLOOKUP(B1233,#REF!,3,FALSE)</f>
        <v>#REF!</v>
      </c>
      <c r="B1233" s="58">
        <v>1812</v>
      </c>
      <c r="C1233" s="24" t="s">
        <v>139</v>
      </c>
      <c r="D1233" s="39" t="s">
        <v>1316</v>
      </c>
      <c r="E1233" s="47" t="s">
        <v>1317</v>
      </c>
      <c r="F1233" s="39" t="s">
        <v>7</v>
      </c>
      <c r="G1233" s="20"/>
      <c r="H1233" s="20"/>
      <c r="I1233" s="20" t="str">
        <f t="shared" si="48"/>
        <v/>
      </c>
      <c r="J1233" s="8"/>
      <c r="K1233" s="223">
        <v>-45</v>
      </c>
      <c r="L1233" s="224" t="s">
        <v>8</v>
      </c>
      <c r="M1233" s="348" t="s">
        <v>1329</v>
      </c>
    </row>
    <row r="1234" spans="1:13" ht="25.5">
      <c r="A1234" s="75" t="e">
        <f>VLOOKUP(B1234,#REF!,3,FALSE)</f>
        <v>#REF!</v>
      </c>
      <c r="B1234" s="58">
        <v>1812</v>
      </c>
      <c r="C1234" s="24" t="s">
        <v>139</v>
      </c>
      <c r="D1234" s="39" t="s">
        <v>1316</v>
      </c>
      <c r="E1234" s="47" t="s">
        <v>1317</v>
      </c>
      <c r="F1234" s="39" t="s">
        <v>7</v>
      </c>
      <c r="G1234" s="20"/>
      <c r="H1234" s="20"/>
      <c r="I1234" s="20" t="str">
        <f t="shared" si="48"/>
        <v/>
      </c>
      <c r="J1234" s="8"/>
      <c r="K1234" s="223">
        <v>-127.9</v>
      </c>
      <c r="L1234" s="224" t="s">
        <v>9</v>
      </c>
      <c r="M1234" s="348" t="s">
        <v>1330</v>
      </c>
    </row>
    <row r="1235" spans="1:13" ht="76.5">
      <c r="A1235" s="75" t="e">
        <f>VLOOKUP(B1235,#REF!,3,FALSE)</f>
        <v>#REF!</v>
      </c>
      <c r="B1235" s="58">
        <v>1812</v>
      </c>
      <c r="C1235" s="24" t="s">
        <v>139</v>
      </c>
      <c r="D1235" s="39" t="s">
        <v>1316</v>
      </c>
      <c r="E1235" s="47" t="s">
        <v>1317</v>
      </c>
      <c r="F1235" s="39" t="s">
        <v>7</v>
      </c>
      <c r="G1235" s="20"/>
      <c r="H1235" s="20"/>
      <c r="I1235" s="20" t="str">
        <f t="shared" si="48"/>
        <v/>
      </c>
      <c r="J1235" s="8"/>
      <c r="K1235" s="223">
        <v>-16.5</v>
      </c>
      <c r="L1235" s="224" t="s">
        <v>8</v>
      </c>
      <c r="M1235" s="348" t="s">
        <v>1331</v>
      </c>
    </row>
    <row r="1236" spans="1:13" ht="51">
      <c r="A1236" s="75" t="e">
        <f>VLOOKUP(B1236,#REF!,3,FALSE)</f>
        <v>#REF!</v>
      </c>
      <c r="B1236" s="58">
        <v>1812</v>
      </c>
      <c r="C1236" s="24" t="s">
        <v>139</v>
      </c>
      <c r="D1236" s="39" t="s">
        <v>1316</v>
      </c>
      <c r="E1236" s="47" t="s">
        <v>1317</v>
      </c>
      <c r="F1236" s="39" t="s">
        <v>7</v>
      </c>
      <c r="G1236" s="20"/>
      <c r="H1236" s="20"/>
      <c r="I1236" s="20" t="str">
        <f t="shared" si="48"/>
        <v/>
      </c>
      <c r="J1236" s="8"/>
      <c r="K1236" s="223">
        <v>-171.2</v>
      </c>
      <c r="L1236" s="406" t="s">
        <v>49</v>
      </c>
      <c r="M1236" s="348" t="s">
        <v>1332</v>
      </c>
    </row>
    <row r="1237" spans="1:13" ht="25.5">
      <c r="A1237" s="75" t="e">
        <f>VLOOKUP(B1237,#REF!,3,FALSE)</f>
        <v>#REF!</v>
      </c>
      <c r="B1237" s="58">
        <v>1812</v>
      </c>
      <c r="C1237" s="24" t="s">
        <v>139</v>
      </c>
      <c r="D1237" s="39" t="s">
        <v>1316</v>
      </c>
      <c r="E1237" s="47" t="s">
        <v>1317</v>
      </c>
      <c r="F1237" s="39" t="s">
        <v>7</v>
      </c>
      <c r="G1237" s="20"/>
      <c r="H1237" s="20"/>
      <c r="I1237" s="20" t="str">
        <f t="shared" si="48"/>
        <v/>
      </c>
      <c r="J1237" s="8"/>
      <c r="K1237" s="223">
        <v>-0.3</v>
      </c>
      <c r="L1237" s="224" t="s">
        <v>154</v>
      </c>
      <c r="M1237" s="348" t="s">
        <v>1333</v>
      </c>
    </row>
    <row r="1238" spans="1:13" ht="25.5">
      <c r="A1238" s="75" t="e">
        <f>VLOOKUP(B1238,#REF!,3,FALSE)</f>
        <v>#REF!</v>
      </c>
      <c r="B1238" s="58">
        <v>1812</v>
      </c>
      <c r="C1238" s="24" t="s">
        <v>139</v>
      </c>
      <c r="D1238" s="39" t="s">
        <v>1316</v>
      </c>
      <c r="E1238" s="47" t="s">
        <v>1317</v>
      </c>
      <c r="F1238" s="39" t="s">
        <v>7</v>
      </c>
      <c r="G1238" s="20"/>
      <c r="H1238" s="20"/>
      <c r="I1238" s="20" t="str">
        <f t="shared" si="48"/>
        <v/>
      </c>
      <c r="J1238" s="8"/>
      <c r="K1238" s="223">
        <v>-1291.5</v>
      </c>
      <c r="L1238" s="224" t="s">
        <v>26</v>
      </c>
      <c r="M1238" s="348" t="s">
        <v>1334</v>
      </c>
    </row>
    <row r="1239" spans="1:13" ht="25.5">
      <c r="A1239" s="75" t="e">
        <f>VLOOKUP(B1239,#REF!,3,FALSE)</f>
        <v>#REF!</v>
      </c>
      <c r="B1239" s="58">
        <v>1812</v>
      </c>
      <c r="C1239" s="24" t="s">
        <v>139</v>
      </c>
      <c r="D1239" s="39" t="s">
        <v>1316</v>
      </c>
      <c r="E1239" s="47" t="s">
        <v>1317</v>
      </c>
      <c r="F1239" s="39" t="s">
        <v>7</v>
      </c>
      <c r="G1239" s="20"/>
      <c r="H1239" s="20"/>
      <c r="I1239" s="20" t="str">
        <f t="shared" si="48"/>
        <v/>
      </c>
      <c r="J1239" s="8"/>
      <c r="K1239" s="223">
        <v>-2112.3000000000002</v>
      </c>
      <c r="L1239" s="224" t="s">
        <v>9</v>
      </c>
      <c r="M1239" s="348" t="s">
        <v>1335</v>
      </c>
    </row>
    <row r="1240" spans="1:13" ht="140.25">
      <c r="A1240" s="75" t="e">
        <f>VLOOKUP(B1240,#REF!,3,FALSE)</f>
        <v>#REF!</v>
      </c>
      <c r="B1240" s="58">
        <v>1812</v>
      </c>
      <c r="C1240" s="24" t="s">
        <v>139</v>
      </c>
      <c r="D1240" s="39" t="s">
        <v>1316</v>
      </c>
      <c r="E1240" s="47" t="s">
        <v>1317</v>
      </c>
      <c r="F1240" s="39" t="s">
        <v>7</v>
      </c>
      <c r="G1240" s="20"/>
      <c r="H1240" s="20"/>
      <c r="I1240" s="20" t="str">
        <f t="shared" si="48"/>
        <v/>
      </c>
      <c r="J1240" s="8"/>
      <c r="K1240" s="223">
        <v>-3832.3</v>
      </c>
      <c r="L1240" s="406" t="s">
        <v>121</v>
      </c>
      <c r="M1240" s="348" t="s">
        <v>1336</v>
      </c>
    </row>
    <row r="1241" spans="1:13" ht="38.25">
      <c r="A1241" s="75" t="e">
        <f>VLOOKUP(B1241,#REF!,3,FALSE)</f>
        <v>#REF!</v>
      </c>
      <c r="B1241" s="58">
        <v>1812</v>
      </c>
      <c r="C1241" s="24" t="s">
        <v>139</v>
      </c>
      <c r="D1241" s="39" t="s">
        <v>1316</v>
      </c>
      <c r="E1241" s="47" t="s">
        <v>1317</v>
      </c>
      <c r="F1241" s="39" t="s">
        <v>7</v>
      </c>
      <c r="G1241" s="8"/>
      <c r="H1241" s="8"/>
      <c r="I1241" s="8" t="str">
        <f t="shared" si="48"/>
        <v/>
      </c>
      <c r="J1241" s="8"/>
      <c r="K1241" s="223">
        <v>-621.70000000000005</v>
      </c>
      <c r="L1241" s="224" t="s">
        <v>291</v>
      </c>
      <c r="M1241" s="348" t="s">
        <v>1337</v>
      </c>
    </row>
    <row r="1242" spans="1:13" ht="63.75">
      <c r="A1242" s="75" t="e">
        <f>VLOOKUP(B1242,#REF!,3,FALSE)</f>
        <v>#REF!</v>
      </c>
      <c r="B1242" s="58">
        <v>1812</v>
      </c>
      <c r="C1242" s="24" t="s">
        <v>139</v>
      </c>
      <c r="D1242" s="39" t="s">
        <v>1316</v>
      </c>
      <c r="E1242" s="47" t="s">
        <v>1317</v>
      </c>
      <c r="F1242" s="39" t="s">
        <v>7</v>
      </c>
      <c r="G1242" s="8"/>
      <c r="H1242" s="8"/>
      <c r="I1242" s="8" t="str">
        <f t="shared" ref="I1242:I1312" si="55">IF(ISBLANK(H1242),"",+H1242/G1242*100)</f>
        <v/>
      </c>
      <c r="J1242" s="8"/>
      <c r="K1242" s="225">
        <v>-742</v>
      </c>
      <c r="L1242" s="215" t="s">
        <v>9</v>
      </c>
      <c r="M1242" s="348" t="s">
        <v>629</v>
      </c>
    </row>
    <row r="1243" spans="1:13" ht="63.75">
      <c r="A1243" s="75" t="e">
        <f>VLOOKUP(B1243,#REF!,3,FALSE)</f>
        <v>#REF!</v>
      </c>
      <c r="B1243" s="58">
        <v>1812</v>
      </c>
      <c r="C1243" s="24" t="s">
        <v>139</v>
      </c>
      <c r="D1243" s="39" t="s">
        <v>1316</v>
      </c>
      <c r="E1243" s="47" t="s">
        <v>1317</v>
      </c>
      <c r="F1243" s="39" t="s">
        <v>7</v>
      </c>
      <c r="G1243" s="8"/>
      <c r="H1243" s="8"/>
      <c r="I1243" s="8" t="str">
        <f t="shared" si="55"/>
        <v/>
      </c>
      <c r="J1243" s="8"/>
      <c r="K1243" s="225">
        <v>-361.9</v>
      </c>
      <c r="L1243" s="215" t="s">
        <v>8</v>
      </c>
      <c r="M1243" s="348" t="s">
        <v>1338</v>
      </c>
    </row>
    <row r="1244" spans="1:13" ht="25.5">
      <c r="A1244" s="75" t="e">
        <f>VLOOKUP(B1244,#REF!,3,FALSE)</f>
        <v>#REF!</v>
      </c>
      <c r="B1244" s="58">
        <v>1812</v>
      </c>
      <c r="C1244" s="24" t="s">
        <v>139</v>
      </c>
      <c r="D1244" s="39" t="s">
        <v>1316</v>
      </c>
      <c r="E1244" s="47" t="s">
        <v>1317</v>
      </c>
      <c r="F1244" s="39" t="s">
        <v>7</v>
      </c>
      <c r="G1244" s="8"/>
      <c r="H1244" s="8"/>
      <c r="I1244" s="8" t="str">
        <f t="shared" si="55"/>
        <v/>
      </c>
      <c r="J1244" s="8"/>
      <c r="K1244" s="225">
        <v>-0.2</v>
      </c>
      <c r="L1244" s="215" t="s">
        <v>8</v>
      </c>
      <c r="M1244" s="348" t="s">
        <v>1339</v>
      </c>
    </row>
    <row r="1245" spans="1:13" ht="25.5">
      <c r="A1245" s="75" t="e">
        <f>VLOOKUP(B1245,#REF!,3,FALSE)</f>
        <v>#REF!</v>
      </c>
      <c r="B1245" s="58">
        <v>1812</v>
      </c>
      <c r="C1245" s="24" t="s">
        <v>139</v>
      </c>
      <c r="D1245" s="39" t="s">
        <v>1316</v>
      </c>
      <c r="E1245" s="47" t="s">
        <v>1317</v>
      </c>
      <c r="F1245" s="39" t="s">
        <v>7</v>
      </c>
      <c r="G1245" s="8"/>
      <c r="H1245" s="8"/>
      <c r="I1245" s="8" t="str">
        <f t="shared" si="55"/>
        <v/>
      </c>
      <c r="J1245" s="8"/>
      <c r="K1245" s="223">
        <v>-327</v>
      </c>
      <c r="L1245" s="52" t="s">
        <v>9</v>
      </c>
      <c r="M1245" s="348" t="s">
        <v>631</v>
      </c>
    </row>
    <row r="1246" spans="1:13" ht="25.5">
      <c r="A1246" s="75" t="e">
        <f>VLOOKUP(B1246,#REF!,3,FALSE)</f>
        <v>#REF!</v>
      </c>
      <c r="B1246" s="58">
        <v>1812</v>
      </c>
      <c r="C1246" s="24" t="s">
        <v>139</v>
      </c>
      <c r="D1246" s="39" t="s">
        <v>1316</v>
      </c>
      <c r="E1246" s="47" t="s">
        <v>1317</v>
      </c>
      <c r="F1246" s="39" t="s">
        <v>7</v>
      </c>
      <c r="G1246" s="8"/>
      <c r="H1246" s="8"/>
      <c r="I1246" s="8" t="str">
        <f t="shared" si="55"/>
        <v/>
      </c>
      <c r="J1246" s="8"/>
      <c r="K1246" s="223">
        <v>-55.5</v>
      </c>
      <c r="L1246" s="216" t="s">
        <v>55</v>
      </c>
      <c r="M1246" s="348" t="s">
        <v>1340</v>
      </c>
    </row>
    <row r="1247" spans="1:13" ht="25.5">
      <c r="A1247" s="75" t="e">
        <f>VLOOKUP(B1247,#REF!,3,FALSE)</f>
        <v>#REF!</v>
      </c>
      <c r="B1247" s="58">
        <v>1812</v>
      </c>
      <c r="C1247" s="24" t="s">
        <v>139</v>
      </c>
      <c r="D1247" s="39" t="s">
        <v>1316</v>
      </c>
      <c r="E1247" s="47" t="s">
        <v>1317</v>
      </c>
      <c r="F1247" s="39" t="s">
        <v>7</v>
      </c>
      <c r="G1247" s="8"/>
      <c r="H1247" s="8"/>
      <c r="I1247" s="8" t="str">
        <f t="shared" si="55"/>
        <v/>
      </c>
      <c r="J1247" s="8"/>
      <c r="K1247" s="223">
        <v>-36.299999999999997</v>
      </c>
      <c r="L1247" s="52" t="s">
        <v>154</v>
      </c>
      <c r="M1247" s="348" t="s">
        <v>1341</v>
      </c>
    </row>
    <row r="1248" spans="1:13" ht="25.5">
      <c r="A1248" s="75" t="e">
        <f>VLOOKUP(B1248,#REF!,3,FALSE)</f>
        <v>#REF!</v>
      </c>
      <c r="B1248" s="58">
        <v>1812</v>
      </c>
      <c r="C1248" s="24" t="s">
        <v>139</v>
      </c>
      <c r="D1248" s="39" t="s">
        <v>1316</v>
      </c>
      <c r="E1248" s="47" t="s">
        <v>1317</v>
      </c>
      <c r="F1248" s="39" t="s">
        <v>7</v>
      </c>
      <c r="G1248" s="8"/>
      <c r="H1248" s="8"/>
      <c r="I1248" s="8" t="str">
        <f t="shared" si="55"/>
        <v/>
      </c>
      <c r="J1248" s="8"/>
      <c r="K1248" s="223">
        <v>-0.2</v>
      </c>
      <c r="L1248" s="10" t="s">
        <v>154</v>
      </c>
      <c r="M1248" s="348" t="s">
        <v>1342</v>
      </c>
    </row>
    <row r="1249" spans="1:13" ht="25.5">
      <c r="A1249" s="75" t="e">
        <f>VLOOKUP(B1249,#REF!,3,FALSE)</f>
        <v>#REF!</v>
      </c>
      <c r="B1249" s="58">
        <v>1812</v>
      </c>
      <c r="C1249" s="24" t="s">
        <v>139</v>
      </c>
      <c r="D1249" s="39" t="s">
        <v>1316</v>
      </c>
      <c r="E1249" s="47" t="s">
        <v>1317</v>
      </c>
      <c r="F1249" s="39" t="s">
        <v>7</v>
      </c>
      <c r="G1249" s="8"/>
      <c r="H1249" s="8"/>
      <c r="I1249" s="8"/>
      <c r="J1249" s="8"/>
      <c r="K1249" s="223">
        <v>-178.6</v>
      </c>
      <c r="L1249" s="10" t="s">
        <v>9</v>
      </c>
      <c r="M1249" s="348" t="s">
        <v>399</v>
      </c>
    </row>
    <row r="1250" spans="1:13" ht="38.25">
      <c r="A1250" s="75" t="e">
        <f>VLOOKUP(B1250,#REF!,3,FALSE)</f>
        <v>#REF!</v>
      </c>
      <c r="B1250" s="58">
        <v>1812</v>
      </c>
      <c r="C1250" s="24" t="s">
        <v>139</v>
      </c>
      <c r="D1250" s="39" t="s">
        <v>1316</v>
      </c>
      <c r="E1250" s="47" t="s">
        <v>1317</v>
      </c>
      <c r="F1250" s="39" t="s">
        <v>7</v>
      </c>
      <c r="G1250" s="8"/>
      <c r="H1250" s="8"/>
      <c r="I1250" s="8"/>
      <c r="J1250" s="8"/>
      <c r="K1250" s="223">
        <v>-31.5</v>
      </c>
      <c r="L1250" s="10" t="s">
        <v>291</v>
      </c>
      <c r="M1250" s="348" t="s">
        <v>1343</v>
      </c>
    </row>
    <row r="1251" spans="1:13" ht="25.5">
      <c r="A1251" s="75" t="e">
        <f>VLOOKUP(B1251,#REF!,3,FALSE)</f>
        <v>#REF!</v>
      </c>
      <c r="B1251" s="58">
        <v>1812</v>
      </c>
      <c r="C1251" s="24" t="s">
        <v>139</v>
      </c>
      <c r="D1251" s="39" t="s">
        <v>1316</v>
      </c>
      <c r="E1251" s="47" t="s">
        <v>1317</v>
      </c>
      <c r="F1251" s="39" t="s">
        <v>7</v>
      </c>
      <c r="G1251" s="8"/>
      <c r="H1251" s="8"/>
      <c r="I1251" s="8"/>
      <c r="J1251" s="8"/>
      <c r="K1251" s="223">
        <v>-8.8000000000000007</v>
      </c>
      <c r="L1251" s="10" t="s">
        <v>120</v>
      </c>
      <c r="M1251" s="348" t="s">
        <v>1344</v>
      </c>
    </row>
    <row r="1252" spans="1:13" ht="25.5">
      <c r="A1252" s="75" t="e">
        <f>VLOOKUP(B1252,#REF!,3,FALSE)</f>
        <v>#REF!</v>
      </c>
      <c r="B1252" s="58">
        <v>1812</v>
      </c>
      <c r="C1252" s="24" t="s">
        <v>139</v>
      </c>
      <c r="D1252" s="39" t="s">
        <v>1316</v>
      </c>
      <c r="E1252" s="47" t="s">
        <v>1317</v>
      </c>
      <c r="F1252" s="39" t="s">
        <v>7</v>
      </c>
      <c r="G1252" s="8"/>
      <c r="H1252" s="8"/>
      <c r="I1252" s="8"/>
      <c r="J1252" s="8"/>
      <c r="K1252" s="223">
        <v>-22.3</v>
      </c>
      <c r="L1252" s="10" t="s">
        <v>1320</v>
      </c>
      <c r="M1252" s="348" t="s">
        <v>1345</v>
      </c>
    </row>
    <row r="1253" spans="1:13" ht="25.5">
      <c r="A1253" s="75" t="e">
        <f>VLOOKUP(B1253,#REF!,3,FALSE)</f>
        <v>#REF!</v>
      </c>
      <c r="B1253" s="58">
        <v>1812</v>
      </c>
      <c r="C1253" s="24" t="s">
        <v>139</v>
      </c>
      <c r="D1253" s="39" t="s">
        <v>1316</v>
      </c>
      <c r="E1253" s="47" t="s">
        <v>1317</v>
      </c>
      <c r="F1253" s="39" t="s">
        <v>7</v>
      </c>
      <c r="G1253" s="8"/>
      <c r="H1253" s="8"/>
      <c r="I1253" s="8"/>
      <c r="J1253" s="8"/>
      <c r="K1253" s="223">
        <v>-25.2</v>
      </c>
      <c r="L1253" s="10" t="s">
        <v>154</v>
      </c>
      <c r="M1253" s="348" t="s">
        <v>1346</v>
      </c>
    </row>
    <row r="1254" spans="1:13" ht="25.5">
      <c r="A1254" s="75" t="e">
        <f>VLOOKUP(B1254,#REF!,3,FALSE)</f>
        <v>#REF!</v>
      </c>
      <c r="B1254" s="58">
        <v>1812</v>
      </c>
      <c r="C1254" s="24" t="s">
        <v>139</v>
      </c>
      <c r="D1254" s="39" t="s">
        <v>1316</v>
      </c>
      <c r="E1254" s="47" t="s">
        <v>1317</v>
      </c>
      <c r="F1254" s="39" t="s">
        <v>7</v>
      </c>
      <c r="G1254" s="8"/>
      <c r="H1254" s="8"/>
      <c r="I1254" s="8"/>
      <c r="J1254" s="8"/>
      <c r="K1254" s="223">
        <v>-6</v>
      </c>
      <c r="L1254" s="10" t="s">
        <v>8</v>
      </c>
      <c r="M1254" s="348" t="s">
        <v>1339</v>
      </c>
    </row>
    <row r="1255" spans="1:13" ht="25.5">
      <c r="A1255" s="75" t="e">
        <f>VLOOKUP(B1255,#REF!,3,FALSE)</f>
        <v>#REF!</v>
      </c>
      <c r="B1255" s="58">
        <v>1812</v>
      </c>
      <c r="C1255" s="24" t="s">
        <v>139</v>
      </c>
      <c r="D1255" s="39" t="s">
        <v>1316</v>
      </c>
      <c r="E1255" s="47" t="s">
        <v>1317</v>
      </c>
      <c r="F1255" s="39" t="s">
        <v>7</v>
      </c>
      <c r="G1255" s="8"/>
      <c r="H1255" s="8"/>
      <c r="I1255" s="8"/>
      <c r="J1255" s="8"/>
      <c r="K1255" s="223">
        <v>-278.5</v>
      </c>
      <c r="L1255" s="10" t="s">
        <v>121</v>
      </c>
      <c r="M1255" s="348" t="s">
        <v>1347</v>
      </c>
    </row>
    <row r="1256" spans="1:13" ht="25.5">
      <c r="A1256" s="75" t="e">
        <f>VLOOKUP(B1256,#REF!,3,FALSE)</f>
        <v>#REF!</v>
      </c>
      <c r="B1256" s="58">
        <v>1812</v>
      </c>
      <c r="C1256" s="24" t="s">
        <v>139</v>
      </c>
      <c r="D1256" s="39" t="s">
        <v>1316</v>
      </c>
      <c r="E1256" s="47" t="s">
        <v>1317</v>
      </c>
      <c r="F1256" s="39" t="s">
        <v>7</v>
      </c>
      <c r="G1256" s="8"/>
      <c r="H1256" s="8"/>
      <c r="I1256" s="8" t="str">
        <f t="shared" si="55"/>
        <v/>
      </c>
      <c r="J1256" s="8"/>
      <c r="K1256" s="223">
        <v>-17.8</v>
      </c>
      <c r="L1256" s="10" t="s">
        <v>49</v>
      </c>
      <c r="M1256" s="348" t="s">
        <v>1348</v>
      </c>
    </row>
    <row r="1257" spans="1:13" ht="25.5">
      <c r="A1257" s="75" t="e">
        <f>VLOOKUP(B1257,#REF!,3,FALSE)</f>
        <v>#REF!</v>
      </c>
      <c r="B1257" s="58">
        <v>1812</v>
      </c>
      <c r="C1257" s="24" t="s">
        <v>139</v>
      </c>
      <c r="D1257" s="39" t="s">
        <v>1316</v>
      </c>
      <c r="E1257" s="47" t="s">
        <v>1317</v>
      </c>
      <c r="F1257" s="39" t="s">
        <v>7</v>
      </c>
      <c r="G1257" s="8"/>
      <c r="H1257" s="8"/>
      <c r="I1257" s="8" t="str">
        <f t="shared" si="55"/>
        <v/>
      </c>
      <c r="J1257" s="8"/>
      <c r="K1257" s="223">
        <v>-49.7</v>
      </c>
      <c r="L1257" s="10" t="s">
        <v>9</v>
      </c>
      <c r="M1257" s="348" t="s">
        <v>648</v>
      </c>
    </row>
    <row r="1258" spans="1:13" ht="25.5">
      <c r="A1258" s="75" t="e">
        <f>VLOOKUP(B1258,#REF!,3,FALSE)</f>
        <v>#REF!</v>
      </c>
      <c r="B1258" s="58">
        <v>1812</v>
      </c>
      <c r="C1258" s="24" t="s">
        <v>139</v>
      </c>
      <c r="D1258" s="39" t="s">
        <v>1316</v>
      </c>
      <c r="E1258" s="47" t="s">
        <v>1317</v>
      </c>
      <c r="F1258" s="39" t="s">
        <v>60</v>
      </c>
      <c r="G1258" s="20">
        <v>733</v>
      </c>
      <c r="H1258" s="20">
        <v>493.6</v>
      </c>
      <c r="I1258" s="20">
        <f t="shared" si="55"/>
        <v>67.339699863574353</v>
      </c>
      <c r="J1258" s="8">
        <f t="shared" si="52"/>
        <v>-239.39999999999998</v>
      </c>
      <c r="K1258" s="20">
        <v>-239.4</v>
      </c>
      <c r="L1258" s="407" t="s">
        <v>154</v>
      </c>
      <c r="M1258" s="348" t="s">
        <v>1362</v>
      </c>
    </row>
    <row r="1259" spans="1:13" ht="38.25">
      <c r="A1259" s="75" t="e">
        <f>VLOOKUP(B1259,#REF!,3,FALSE)</f>
        <v>#REF!</v>
      </c>
      <c r="B1259" s="58">
        <v>1812</v>
      </c>
      <c r="C1259" s="24" t="s">
        <v>139</v>
      </c>
      <c r="D1259" s="39" t="s">
        <v>1316</v>
      </c>
      <c r="E1259" s="47" t="s">
        <v>1317</v>
      </c>
      <c r="F1259" s="39" t="s">
        <v>1376</v>
      </c>
      <c r="G1259" s="20">
        <v>1520</v>
      </c>
      <c r="H1259" s="20">
        <v>0</v>
      </c>
      <c r="I1259" s="20">
        <f t="shared" si="55"/>
        <v>0</v>
      </c>
      <c r="J1259" s="8">
        <f t="shared" si="52"/>
        <v>-1520</v>
      </c>
      <c r="K1259" s="20">
        <v>-1520</v>
      </c>
      <c r="L1259" s="52" t="s">
        <v>8</v>
      </c>
      <c r="M1259" s="348" t="s">
        <v>1375</v>
      </c>
    </row>
    <row r="1260" spans="1:13" ht="25.5">
      <c r="A1260" s="75" t="e">
        <f>VLOOKUP(B1260,#REF!,3,FALSE)</f>
        <v>#REF!</v>
      </c>
      <c r="B1260" s="58">
        <v>1812</v>
      </c>
      <c r="C1260" s="24" t="s">
        <v>139</v>
      </c>
      <c r="D1260" s="39" t="s">
        <v>1316</v>
      </c>
      <c r="E1260" s="47" t="s">
        <v>1317</v>
      </c>
      <c r="F1260" s="39" t="s">
        <v>144</v>
      </c>
      <c r="G1260" s="20">
        <v>16.8</v>
      </c>
      <c r="H1260" s="20">
        <v>4.3</v>
      </c>
      <c r="I1260" s="20">
        <f t="shared" si="55"/>
        <v>25.595238095238095</v>
      </c>
      <c r="J1260" s="8">
        <f t="shared" si="52"/>
        <v>-12.5</v>
      </c>
      <c r="K1260" s="20">
        <v>-8.8000000000000007</v>
      </c>
      <c r="L1260" s="52" t="s">
        <v>154</v>
      </c>
      <c r="M1260" s="348" t="s">
        <v>1377</v>
      </c>
    </row>
    <row r="1261" spans="1:13" ht="25.5">
      <c r="A1261" s="75" t="e">
        <f>VLOOKUP(B1261,#REF!,3,FALSE)</f>
        <v>#REF!</v>
      </c>
      <c r="B1261" s="58">
        <v>1812</v>
      </c>
      <c r="C1261" s="24" t="s">
        <v>139</v>
      </c>
      <c r="D1261" s="39" t="s">
        <v>1316</v>
      </c>
      <c r="E1261" s="47" t="s">
        <v>1317</v>
      </c>
      <c r="F1261" s="39" t="s">
        <v>144</v>
      </c>
      <c r="G1261" s="60"/>
      <c r="H1261" s="60"/>
      <c r="I1261" s="60" t="str">
        <f t="shared" si="55"/>
        <v/>
      </c>
      <c r="J1261" s="8"/>
      <c r="K1261" s="60">
        <v>-3.7</v>
      </c>
      <c r="L1261" s="52" t="s">
        <v>154</v>
      </c>
      <c r="M1261" s="348" t="s">
        <v>1377</v>
      </c>
    </row>
    <row r="1262" spans="1:13" ht="63.75">
      <c r="A1262" s="75" t="e">
        <f>VLOOKUP(B1262,#REF!,3,FALSE)</f>
        <v>#REF!</v>
      </c>
      <c r="B1262" s="58">
        <v>1812</v>
      </c>
      <c r="C1262" s="24" t="s">
        <v>139</v>
      </c>
      <c r="D1262" s="39" t="s">
        <v>1316</v>
      </c>
      <c r="E1262" s="47" t="s">
        <v>1317</v>
      </c>
      <c r="F1262" s="39" t="s">
        <v>141</v>
      </c>
      <c r="G1262" s="60">
        <v>1669</v>
      </c>
      <c r="H1262" s="60">
        <v>545.6</v>
      </c>
      <c r="I1262" s="60">
        <f t="shared" si="55"/>
        <v>32.690233672858</v>
      </c>
      <c r="J1262" s="8">
        <f t="shared" si="52"/>
        <v>-1123.4000000000001</v>
      </c>
      <c r="K1262" s="60">
        <v>-1123.4000000000001</v>
      </c>
      <c r="L1262" s="407" t="s">
        <v>154</v>
      </c>
      <c r="M1262" s="348" t="s">
        <v>1378</v>
      </c>
    </row>
    <row r="1263" spans="1:13" ht="25.5">
      <c r="A1263" s="75" t="s">
        <v>340</v>
      </c>
      <c r="B1263" s="58">
        <v>1812</v>
      </c>
      <c r="C1263" s="24" t="s">
        <v>139</v>
      </c>
      <c r="D1263" s="39" t="s">
        <v>1316</v>
      </c>
      <c r="E1263" s="47" t="s">
        <v>1317</v>
      </c>
      <c r="F1263" s="39" t="s">
        <v>734</v>
      </c>
      <c r="G1263" s="60">
        <v>2751.7</v>
      </c>
      <c r="H1263" s="60">
        <v>727.6</v>
      </c>
      <c r="I1263" s="60">
        <f t="shared" si="55"/>
        <v>26.441835955954502</v>
      </c>
      <c r="J1263" s="8">
        <f t="shared" si="52"/>
        <v>-2024.1</v>
      </c>
      <c r="K1263" s="60">
        <v>-2024.1</v>
      </c>
      <c r="L1263" s="407" t="s">
        <v>154</v>
      </c>
      <c r="M1263" s="348" t="s">
        <v>1410</v>
      </c>
    </row>
    <row r="1264" spans="1:13" ht="38.25">
      <c r="A1264" s="75" t="s">
        <v>340</v>
      </c>
      <c r="B1264" s="58">
        <v>1812</v>
      </c>
      <c r="C1264" s="24" t="s">
        <v>139</v>
      </c>
      <c r="D1264" s="39" t="s">
        <v>1316</v>
      </c>
      <c r="E1264" s="47" t="s">
        <v>1317</v>
      </c>
      <c r="F1264" s="39" t="s">
        <v>733</v>
      </c>
      <c r="G1264" s="60">
        <v>37725.4</v>
      </c>
      <c r="H1264" s="60">
        <v>19607</v>
      </c>
      <c r="I1264" s="60">
        <f t="shared" si="55"/>
        <v>51.972941307448025</v>
      </c>
      <c r="J1264" s="8">
        <f t="shared" si="52"/>
        <v>-18118.400000000001</v>
      </c>
      <c r="K1264" s="60">
        <v>-18118.400000000001</v>
      </c>
      <c r="L1264" s="407" t="s">
        <v>154</v>
      </c>
      <c r="M1264" s="348" t="s">
        <v>1411</v>
      </c>
    </row>
    <row r="1265" spans="1:13" ht="25.5">
      <c r="A1265" s="75" t="e">
        <f>VLOOKUP(B1265,#REF!,3,FALSE)</f>
        <v>#REF!</v>
      </c>
      <c r="B1265" s="58">
        <v>1812</v>
      </c>
      <c r="C1265" s="24" t="s">
        <v>139</v>
      </c>
      <c r="D1265" s="39" t="s">
        <v>1316</v>
      </c>
      <c r="E1265" s="47" t="s">
        <v>1317</v>
      </c>
      <c r="F1265" s="39" t="s">
        <v>1245</v>
      </c>
      <c r="G1265" s="60">
        <v>149.19999999999999</v>
      </c>
      <c r="H1265" s="60">
        <v>0</v>
      </c>
      <c r="I1265" s="60">
        <f t="shared" si="55"/>
        <v>0</v>
      </c>
      <c r="J1265" s="8">
        <f t="shared" si="52"/>
        <v>-149.19999999999999</v>
      </c>
      <c r="K1265" s="60">
        <v>-149.19999999999999</v>
      </c>
      <c r="L1265" s="52" t="s">
        <v>8</v>
      </c>
      <c r="M1265" s="348" t="s">
        <v>1379</v>
      </c>
    </row>
    <row r="1266" spans="1:13" ht="25.5">
      <c r="A1266" s="75" t="e">
        <f>VLOOKUP(B1266,#REF!,3,FALSE)</f>
        <v>#REF!</v>
      </c>
      <c r="B1266" s="58">
        <v>1812</v>
      </c>
      <c r="C1266" s="24" t="s">
        <v>139</v>
      </c>
      <c r="D1266" s="39" t="s">
        <v>1316</v>
      </c>
      <c r="E1266" s="47" t="s">
        <v>1317</v>
      </c>
      <c r="F1266" s="39" t="s">
        <v>145</v>
      </c>
      <c r="G1266" s="60">
        <v>51.4</v>
      </c>
      <c r="H1266" s="60">
        <v>13</v>
      </c>
      <c r="I1266" s="60">
        <f t="shared" si="55"/>
        <v>25.291828793774318</v>
      </c>
      <c r="J1266" s="8">
        <f t="shared" si="52"/>
        <v>-38.4</v>
      </c>
      <c r="K1266" s="60">
        <v>-26</v>
      </c>
      <c r="L1266" s="52" t="s">
        <v>154</v>
      </c>
      <c r="M1266" s="348" t="s">
        <v>1377</v>
      </c>
    </row>
    <row r="1267" spans="1:13" ht="25.5">
      <c r="A1267" s="75" t="e">
        <f>VLOOKUP(B1267,#REF!,3,FALSE)</f>
        <v>#REF!</v>
      </c>
      <c r="B1267" s="58">
        <v>1812</v>
      </c>
      <c r="C1267" s="24" t="s">
        <v>139</v>
      </c>
      <c r="D1267" s="39" t="s">
        <v>1316</v>
      </c>
      <c r="E1267" s="47" t="s">
        <v>1317</v>
      </c>
      <c r="F1267" s="39" t="s">
        <v>145</v>
      </c>
      <c r="G1267" s="20"/>
      <c r="H1267" s="20"/>
      <c r="I1267" s="20" t="str">
        <f t="shared" si="55"/>
        <v/>
      </c>
      <c r="J1267" s="8"/>
      <c r="K1267" s="20">
        <v>-12.4</v>
      </c>
      <c r="L1267" s="52" t="s">
        <v>154</v>
      </c>
      <c r="M1267" s="348" t="s">
        <v>1377</v>
      </c>
    </row>
    <row r="1268" spans="1:13" ht="51">
      <c r="A1268" s="75" t="e">
        <f>VLOOKUP(B1268,#REF!,3,FALSE)</f>
        <v>#REF!</v>
      </c>
      <c r="B1268" s="58">
        <v>1812</v>
      </c>
      <c r="C1268" s="24" t="s">
        <v>139</v>
      </c>
      <c r="D1268" s="39" t="s">
        <v>1316</v>
      </c>
      <c r="E1268" s="47" t="s">
        <v>1317</v>
      </c>
      <c r="F1268" s="39" t="s">
        <v>1408</v>
      </c>
      <c r="G1268" s="20">
        <v>57463</v>
      </c>
      <c r="H1268" s="20">
        <v>45268.4</v>
      </c>
      <c r="I1268" s="20">
        <f t="shared" si="55"/>
        <v>78.778344325914077</v>
      </c>
      <c r="J1268" s="8">
        <f t="shared" si="52"/>
        <v>-12194.599999999999</v>
      </c>
      <c r="K1268" s="20">
        <v>-12194.6</v>
      </c>
      <c r="L1268" s="52" t="s">
        <v>8</v>
      </c>
      <c r="M1268" s="348" t="s">
        <v>1409</v>
      </c>
    </row>
    <row r="1269" spans="1:13" ht="25.5">
      <c r="A1269" s="75" t="e">
        <f>VLOOKUP(B1269,#REF!,3,FALSE)</f>
        <v>#REF!</v>
      </c>
      <c r="B1269" s="58">
        <v>1812</v>
      </c>
      <c r="C1269" s="24" t="s">
        <v>139</v>
      </c>
      <c r="D1269" s="39" t="s">
        <v>1316</v>
      </c>
      <c r="E1269" s="47" t="s">
        <v>1317</v>
      </c>
      <c r="F1269" s="39" t="s">
        <v>762</v>
      </c>
      <c r="G1269" s="20">
        <v>10104.9</v>
      </c>
      <c r="H1269" s="20">
        <v>2792.3</v>
      </c>
      <c r="I1269" s="20">
        <f t="shared" si="55"/>
        <v>27.633128482221498</v>
      </c>
      <c r="J1269" s="8">
        <f t="shared" si="52"/>
        <v>-7312.5999999999995</v>
      </c>
      <c r="K1269" s="20">
        <v>-7312.6</v>
      </c>
      <c r="L1269" s="407" t="s">
        <v>154</v>
      </c>
      <c r="M1269" s="348" t="s">
        <v>1410</v>
      </c>
    </row>
    <row r="1270" spans="1:13" ht="38.25">
      <c r="A1270" s="75" t="e">
        <f>VLOOKUP(B1270,#REF!,3,FALSE)</f>
        <v>#REF!</v>
      </c>
      <c r="B1270" s="58">
        <v>1812</v>
      </c>
      <c r="C1270" s="24" t="s">
        <v>139</v>
      </c>
      <c r="D1270" s="39" t="s">
        <v>1316</v>
      </c>
      <c r="E1270" s="47" t="s">
        <v>1317</v>
      </c>
      <c r="F1270" s="39" t="s">
        <v>761</v>
      </c>
      <c r="G1270" s="20">
        <v>176667.7</v>
      </c>
      <c r="H1270" s="20">
        <v>85492.3</v>
      </c>
      <c r="I1270" s="20">
        <f t="shared" si="55"/>
        <v>48.391584879409194</v>
      </c>
      <c r="J1270" s="8">
        <f t="shared" si="52"/>
        <v>-91175.400000000009</v>
      </c>
      <c r="K1270" s="20">
        <v>-91175.4</v>
      </c>
      <c r="L1270" s="407" t="s">
        <v>154</v>
      </c>
      <c r="M1270" s="348" t="s">
        <v>1411</v>
      </c>
    </row>
    <row r="1271" spans="1:13" ht="25.5">
      <c r="A1271" s="75" t="e">
        <f>VLOOKUP(B1271,#REF!,3,FALSE)</f>
        <v>#REF!</v>
      </c>
      <c r="B1271" s="58">
        <v>1812</v>
      </c>
      <c r="C1271" s="24" t="s">
        <v>139</v>
      </c>
      <c r="D1271" s="39" t="s">
        <v>1316</v>
      </c>
      <c r="E1271" s="47" t="s">
        <v>1317</v>
      </c>
      <c r="F1271" s="39" t="s">
        <v>1249</v>
      </c>
      <c r="G1271" s="8">
        <v>348</v>
      </c>
      <c r="H1271" s="8">
        <v>0</v>
      </c>
      <c r="I1271" s="8">
        <f t="shared" si="55"/>
        <v>0</v>
      </c>
      <c r="J1271" s="8">
        <f t="shared" si="52"/>
        <v>-348</v>
      </c>
      <c r="K1271" s="8">
        <v>-348</v>
      </c>
      <c r="L1271" s="59" t="s">
        <v>8</v>
      </c>
      <c r="M1271" s="348" t="s">
        <v>1379</v>
      </c>
    </row>
    <row r="1272" spans="1:13" ht="25.5">
      <c r="A1272" s="75" t="e">
        <f>VLOOKUP(B1272,#REF!,3,FALSE)</f>
        <v>#REF!</v>
      </c>
      <c r="B1272" s="58">
        <v>1812</v>
      </c>
      <c r="C1272" s="24" t="s">
        <v>139</v>
      </c>
      <c r="D1272" s="39" t="s">
        <v>1316</v>
      </c>
      <c r="E1272" s="47" t="s">
        <v>1317</v>
      </c>
      <c r="F1272" s="39" t="s">
        <v>10</v>
      </c>
      <c r="G1272" s="8">
        <v>449.3</v>
      </c>
      <c r="H1272" s="8">
        <v>388.7</v>
      </c>
      <c r="I1272" s="8">
        <f t="shared" si="55"/>
        <v>86.512352548408629</v>
      </c>
      <c r="J1272" s="8">
        <f t="shared" si="52"/>
        <v>-60.600000000000023</v>
      </c>
      <c r="K1272" s="8">
        <v>-1</v>
      </c>
      <c r="L1272" s="59" t="s">
        <v>8</v>
      </c>
      <c r="M1272" s="348" t="s">
        <v>1412</v>
      </c>
    </row>
    <row r="1273" spans="1:13" ht="25.5">
      <c r="A1273" s="75" t="e">
        <f>VLOOKUP(B1273,#REF!,3,FALSE)</f>
        <v>#REF!</v>
      </c>
      <c r="B1273" s="58">
        <v>1812</v>
      </c>
      <c r="C1273" s="24" t="s">
        <v>139</v>
      </c>
      <c r="D1273" s="39" t="s">
        <v>1316</v>
      </c>
      <c r="E1273" s="47" t="s">
        <v>1317</v>
      </c>
      <c r="F1273" s="39" t="s">
        <v>10</v>
      </c>
      <c r="G1273" s="8"/>
      <c r="H1273" s="8"/>
      <c r="I1273" s="8" t="str">
        <f t="shared" si="55"/>
        <v/>
      </c>
      <c r="J1273" s="8"/>
      <c r="K1273" s="8">
        <v>-43</v>
      </c>
      <c r="L1273" s="59" t="s">
        <v>154</v>
      </c>
      <c r="M1273" s="348" t="s">
        <v>1413</v>
      </c>
    </row>
    <row r="1274" spans="1:13" ht="25.5">
      <c r="A1274" s="75" t="e">
        <f>VLOOKUP(B1274,#REF!,3,FALSE)</f>
        <v>#REF!</v>
      </c>
      <c r="B1274" s="58">
        <v>1812</v>
      </c>
      <c r="C1274" s="24" t="s">
        <v>139</v>
      </c>
      <c r="D1274" s="39" t="s">
        <v>1316</v>
      </c>
      <c r="E1274" s="47" t="s">
        <v>1317</v>
      </c>
      <c r="F1274" s="39" t="s">
        <v>10</v>
      </c>
      <c r="G1274" s="8"/>
      <c r="H1274" s="8"/>
      <c r="I1274" s="8" t="str">
        <f t="shared" si="55"/>
        <v/>
      </c>
      <c r="J1274" s="8"/>
      <c r="K1274" s="8">
        <v>-0.5</v>
      </c>
      <c r="L1274" s="59" t="s">
        <v>55</v>
      </c>
      <c r="M1274" s="348" t="s">
        <v>1342</v>
      </c>
    </row>
    <row r="1275" spans="1:13" ht="25.5">
      <c r="A1275" s="75" t="e">
        <f>VLOOKUP(B1275,#REF!,3,FALSE)</f>
        <v>#REF!</v>
      </c>
      <c r="B1275" s="58">
        <v>1812</v>
      </c>
      <c r="C1275" s="24" t="s">
        <v>139</v>
      </c>
      <c r="D1275" s="39" t="s">
        <v>1316</v>
      </c>
      <c r="E1275" s="47" t="s">
        <v>1317</v>
      </c>
      <c r="F1275" s="39" t="s">
        <v>10</v>
      </c>
      <c r="G1275" s="8"/>
      <c r="H1275" s="8"/>
      <c r="I1275" s="8" t="str">
        <f t="shared" si="55"/>
        <v/>
      </c>
      <c r="J1275" s="8"/>
      <c r="K1275" s="8">
        <v>-16.100000000000001</v>
      </c>
      <c r="L1275" s="59" t="s">
        <v>49</v>
      </c>
      <c r="M1275" s="348" t="s">
        <v>1414</v>
      </c>
    </row>
    <row r="1276" spans="1:13" ht="25.5">
      <c r="A1276" s="75" t="e">
        <f>VLOOKUP(B1276,#REF!,3,FALSE)</f>
        <v>#REF!</v>
      </c>
      <c r="B1276" s="58">
        <v>1812</v>
      </c>
      <c r="C1276" s="24" t="s">
        <v>139</v>
      </c>
      <c r="D1276" s="39" t="s">
        <v>1316</v>
      </c>
      <c r="E1276" s="47" t="s">
        <v>1317</v>
      </c>
      <c r="F1276" s="39" t="s">
        <v>378</v>
      </c>
      <c r="G1276" s="8">
        <v>129.19999999999999</v>
      </c>
      <c r="H1276" s="60">
        <v>129.19999999999999</v>
      </c>
      <c r="I1276" s="8">
        <f t="shared" si="55"/>
        <v>100</v>
      </c>
      <c r="J1276" s="8">
        <f t="shared" si="52"/>
        <v>0</v>
      </c>
      <c r="K1276" s="8"/>
      <c r="L1276" s="59"/>
      <c r="M1276" s="348"/>
    </row>
    <row r="1277" spans="1:13" ht="25.5">
      <c r="A1277" s="75" t="e">
        <f>VLOOKUP(B1277,#REF!,3,FALSE)</f>
        <v>#REF!</v>
      </c>
      <c r="B1277" s="58">
        <v>1812</v>
      </c>
      <c r="C1277" s="24" t="s">
        <v>139</v>
      </c>
      <c r="D1277" s="39" t="s">
        <v>1316</v>
      </c>
      <c r="E1277" s="47" t="s">
        <v>1317</v>
      </c>
      <c r="F1277" s="52" t="s">
        <v>1415</v>
      </c>
      <c r="G1277" s="17">
        <v>840</v>
      </c>
      <c r="H1277" s="17">
        <v>839.1</v>
      </c>
      <c r="I1277" s="17">
        <f t="shared" si="55"/>
        <v>99.892857142857153</v>
      </c>
      <c r="J1277" s="8">
        <f t="shared" si="52"/>
        <v>-0.89999999999997726</v>
      </c>
      <c r="K1277" s="20">
        <v>-0.9</v>
      </c>
      <c r="L1277" s="59" t="s">
        <v>49</v>
      </c>
      <c r="M1277" s="348" t="s">
        <v>1416</v>
      </c>
    </row>
    <row r="1278" spans="1:13" ht="25.5">
      <c r="A1278" s="75" t="e">
        <f>VLOOKUP(B1278,#REF!,3,FALSE)</f>
        <v>#REF!</v>
      </c>
      <c r="B1278" s="149">
        <v>1812</v>
      </c>
      <c r="C1278" s="62" t="s">
        <v>139</v>
      </c>
      <c r="D1278" s="49" t="s">
        <v>1316</v>
      </c>
      <c r="E1278" s="91" t="s">
        <v>1317</v>
      </c>
      <c r="F1278" s="49" t="s">
        <v>11</v>
      </c>
      <c r="G1278" s="26">
        <f>SUM(G1224:G1277)</f>
        <v>352425.6</v>
      </c>
      <c r="H1278" s="26">
        <f>SUM(H1224:H1277)</f>
        <v>207237.00000000003</v>
      </c>
      <c r="I1278" s="26">
        <f t="shared" si="55"/>
        <v>58.803049494701874</v>
      </c>
      <c r="J1278" s="26">
        <f t="shared" ref="J1278:J1341" si="56">+H1278-G1278</f>
        <v>-145188.59999999995</v>
      </c>
      <c r="K1278" s="26">
        <f>SUM(K1224:K1277)</f>
        <v>-145188.59999999998</v>
      </c>
      <c r="L1278" s="113"/>
      <c r="M1278" s="348"/>
    </row>
    <row r="1279" spans="1:13" ht="38.25">
      <c r="A1279" s="75" t="e">
        <f>VLOOKUP(B1279,#REF!,3,FALSE)</f>
        <v>#REF!</v>
      </c>
      <c r="B1279" s="58">
        <v>1812</v>
      </c>
      <c r="C1279" s="24" t="s">
        <v>139</v>
      </c>
      <c r="D1279" s="39" t="s">
        <v>1318</v>
      </c>
      <c r="E1279" s="67" t="s">
        <v>1319</v>
      </c>
      <c r="F1279" s="34" t="s">
        <v>7</v>
      </c>
      <c r="G1279" s="20">
        <v>4688</v>
      </c>
      <c r="H1279" s="20">
        <v>4058.3</v>
      </c>
      <c r="I1279" s="20">
        <f t="shared" si="55"/>
        <v>86.567832764505127</v>
      </c>
      <c r="J1279" s="8">
        <f t="shared" si="56"/>
        <v>-629.69999999999982</v>
      </c>
      <c r="K1279" s="20">
        <v>-98.4</v>
      </c>
      <c r="L1279" s="52" t="s">
        <v>26</v>
      </c>
      <c r="M1279" s="348" t="s">
        <v>1417</v>
      </c>
    </row>
    <row r="1280" spans="1:13" ht="38.25">
      <c r="A1280" s="75" t="e">
        <f>VLOOKUP(B1280,#REF!,3,FALSE)</f>
        <v>#REF!</v>
      </c>
      <c r="B1280" s="58">
        <v>1812</v>
      </c>
      <c r="C1280" s="24" t="s">
        <v>139</v>
      </c>
      <c r="D1280" s="34" t="s">
        <v>1318</v>
      </c>
      <c r="E1280" s="67" t="s">
        <v>1319</v>
      </c>
      <c r="F1280" s="39" t="s">
        <v>7</v>
      </c>
      <c r="G1280" s="20"/>
      <c r="H1280" s="8"/>
      <c r="I1280" s="20" t="str">
        <f t="shared" si="55"/>
        <v/>
      </c>
      <c r="J1280" s="8"/>
      <c r="K1280" s="8">
        <v>-101.2</v>
      </c>
      <c r="L1280" s="10" t="s">
        <v>49</v>
      </c>
      <c r="M1280" s="348" t="s">
        <v>1418</v>
      </c>
    </row>
    <row r="1281" spans="1:13" ht="63.75">
      <c r="A1281" s="75" t="e">
        <f>VLOOKUP(B1281,#REF!,3,FALSE)</f>
        <v>#REF!</v>
      </c>
      <c r="B1281" s="58">
        <v>1812</v>
      </c>
      <c r="C1281" s="24" t="s">
        <v>139</v>
      </c>
      <c r="D1281" s="39" t="s">
        <v>1318</v>
      </c>
      <c r="E1281" s="67" t="s">
        <v>1319</v>
      </c>
      <c r="F1281" s="34" t="s">
        <v>7</v>
      </c>
      <c r="G1281" s="20"/>
      <c r="H1281" s="8"/>
      <c r="I1281" s="20" t="str">
        <f t="shared" si="55"/>
        <v/>
      </c>
      <c r="J1281" s="8"/>
      <c r="K1281" s="8">
        <v>-23.4</v>
      </c>
      <c r="L1281" s="59" t="s">
        <v>26</v>
      </c>
      <c r="M1281" s="348" t="s">
        <v>1419</v>
      </c>
    </row>
    <row r="1282" spans="1:13" ht="63.75">
      <c r="A1282" s="75" t="e">
        <f>VLOOKUP(B1282,#REF!,3,FALSE)</f>
        <v>#REF!</v>
      </c>
      <c r="B1282" s="58">
        <v>1812</v>
      </c>
      <c r="C1282" s="24" t="s">
        <v>139</v>
      </c>
      <c r="D1282" s="34" t="s">
        <v>1318</v>
      </c>
      <c r="E1282" s="67" t="s">
        <v>1319</v>
      </c>
      <c r="F1282" s="34" t="s">
        <v>7</v>
      </c>
      <c r="G1282" s="20"/>
      <c r="H1282" s="8"/>
      <c r="I1282" s="20" t="str">
        <f t="shared" si="55"/>
        <v/>
      </c>
      <c r="J1282" s="8"/>
      <c r="K1282" s="8">
        <v>-77.5</v>
      </c>
      <c r="L1282" s="52" t="s">
        <v>26</v>
      </c>
      <c r="M1282" s="348" t="s">
        <v>1419</v>
      </c>
    </row>
    <row r="1283" spans="1:13" ht="63.75">
      <c r="A1283" s="75" t="e">
        <f>VLOOKUP(B1283,#REF!,3,FALSE)</f>
        <v>#REF!</v>
      </c>
      <c r="B1283" s="58">
        <v>1812</v>
      </c>
      <c r="C1283" s="24" t="s">
        <v>139</v>
      </c>
      <c r="D1283" s="39" t="s">
        <v>1318</v>
      </c>
      <c r="E1283" s="67" t="s">
        <v>1319</v>
      </c>
      <c r="F1283" s="34" t="s">
        <v>7</v>
      </c>
      <c r="G1283" s="20"/>
      <c r="H1283" s="8"/>
      <c r="I1283" s="20" t="str">
        <f t="shared" si="55"/>
        <v/>
      </c>
      <c r="J1283" s="8"/>
      <c r="K1283" s="8">
        <v>-18</v>
      </c>
      <c r="L1283" s="59" t="s">
        <v>8</v>
      </c>
      <c r="M1283" s="348" t="s">
        <v>1420</v>
      </c>
    </row>
    <row r="1284" spans="1:13" ht="63.75">
      <c r="A1284" s="75" t="e">
        <f>VLOOKUP(B1284,#REF!,3,FALSE)</f>
        <v>#REF!</v>
      </c>
      <c r="B1284" s="58">
        <v>1812</v>
      </c>
      <c r="C1284" s="24" t="s">
        <v>139</v>
      </c>
      <c r="D1284" s="34" t="s">
        <v>1318</v>
      </c>
      <c r="E1284" s="67" t="s">
        <v>1319</v>
      </c>
      <c r="F1284" s="34" t="s">
        <v>7</v>
      </c>
      <c r="G1284" s="20"/>
      <c r="H1284" s="8"/>
      <c r="I1284" s="20" t="str">
        <f t="shared" si="55"/>
        <v/>
      </c>
      <c r="J1284" s="8"/>
      <c r="K1284" s="8">
        <v>-56.2</v>
      </c>
      <c r="L1284" s="11" t="s">
        <v>8</v>
      </c>
      <c r="M1284" s="348" t="s">
        <v>1421</v>
      </c>
    </row>
    <row r="1285" spans="1:13" ht="38.25">
      <c r="A1285" s="75" t="e">
        <f>VLOOKUP(B1285,#REF!,3,FALSE)</f>
        <v>#REF!</v>
      </c>
      <c r="B1285" s="58">
        <v>1812</v>
      </c>
      <c r="C1285" s="24" t="s">
        <v>139</v>
      </c>
      <c r="D1285" s="39" t="s">
        <v>1318</v>
      </c>
      <c r="E1285" s="67" t="s">
        <v>1319</v>
      </c>
      <c r="F1285" s="34" t="s">
        <v>7</v>
      </c>
      <c r="G1285" s="20"/>
      <c r="H1285" s="8"/>
      <c r="I1285" s="20" t="str">
        <f t="shared" si="55"/>
        <v/>
      </c>
      <c r="J1285" s="8"/>
      <c r="K1285" s="8">
        <v>-236</v>
      </c>
      <c r="L1285" s="11" t="s">
        <v>26</v>
      </c>
      <c r="M1285" s="348" t="s">
        <v>1422</v>
      </c>
    </row>
    <row r="1286" spans="1:13" ht="38.25">
      <c r="A1286" s="75" t="e">
        <f>VLOOKUP(B1286,#REF!,3,FALSE)</f>
        <v>#REF!</v>
      </c>
      <c r="B1286" s="58">
        <v>1812</v>
      </c>
      <c r="C1286" s="24" t="s">
        <v>139</v>
      </c>
      <c r="D1286" s="34" t="s">
        <v>1318</v>
      </c>
      <c r="E1286" s="67" t="s">
        <v>1319</v>
      </c>
      <c r="F1286" s="34" t="s">
        <v>7</v>
      </c>
      <c r="G1286" s="20"/>
      <c r="H1286" s="60"/>
      <c r="I1286" s="20" t="str">
        <f t="shared" si="55"/>
        <v/>
      </c>
      <c r="J1286" s="8"/>
      <c r="K1286" s="8">
        <v>-19</v>
      </c>
      <c r="L1286" s="11" t="s">
        <v>154</v>
      </c>
      <c r="M1286" s="348" t="s">
        <v>1423</v>
      </c>
    </row>
    <row r="1287" spans="1:13" ht="25.5">
      <c r="A1287" s="75" t="e">
        <f>VLOOKUP(B1287,#REF!,3,FALSE)</f>
        <v>#REF!</v>
      </c>
      <c r="B1287" s="58">
        <v>1812</v>
      </c>
      <c r="C1287" s="24" t="s">
        <v>139</v>
      </c>
      <c r="D1287" s="39" t="s">
        <v>1318</v>
      </c>
      <c r="E1287" s="67" t="s">
        <v>1319</v>
      </c>
      <c r="F1287" s="39" t="s">
        <v>734</v>
      </c>
      <c r="G1287" s="20">
        <v>49.4</v>
      </c>
      <c r="H1287" s="20">
        <v>33.4</v>
      </c>
      <c r="I1287" s="20">
        <f t="shared" si="55"/>
        <v>67.611336032388664</v>
      </c>
      <c r="J1287" s="8">
        <f t="shared" si="56"/>
        <v>-16</v>
      </c>
      <c r="K1287" s="20">
        <v>-16</v>
      </c>
      <c r="L1287" s="52" t="s">
        <v>8</v>
      </c>
      <c r="M1287" s="348" t="s">
        <v>1424</v>
      </c>
    </row>
    <row r="1288" spans="1:13" ht="38.25">
      <c r="A1288" s="75" t="e">
        <f>VLOOKUP(B1288,#REF!,3,FALSE)</f>
        <v>#REF!</v>
      </c>
      <c r="B1288" s="58">
        <v>1812</v>
      </c>
      <c r="C1288" s="24" t="s">
        <v>139</v>
      </c>
      <c r="D1288" s="34" t="s">
        <v>1318</v>
      </c>
      <c r="E1288" s="67" t="s">
        <v>1319</v>
      </c>
      <c r="F1288" s="39" t="s">
        <v>733</v>
      </c>
      <c r="G1288" s="20">
        <v>154.6</v>
      </c>
      <c r="H1288" s="20">
        <v>131.1</v>
      </c>
      <c r="I1288" s="20">
        <f t="shared" si="55"/>
        <v>84.799482535575677</v>
      </c>
      <c r="J1288" s="8">
        <f t="shared" si="56"/>
        <v>-23.5</v>
      </c>
      <c r="K1288" s="20">
        <v>-23.5</v>
      </c>
      <c r="L1288" s="52" t="s">
        <v>8</v>
      </c>
      <c r="M1288" s="348" t="s">
        <v>1425</v>
      </c>
    </row>
    <row r="1289" spans="1:13">
      <c r="A1289" s="75" t="e">
        <f>VLOOKUP(B1289,#REF!,3,FALSE)</f>
        <v>#REF!</v>
      </c>
      <c r="B1289" s="58">
        <v>1812</v>
      </c>
      <c r="C1289" s="24" t="s">
        <v>139</v>
      </c>
      <c r="D1289" s="39" t="s">
        <v>1318</v>
      </c>
      <c r="E1289" s="67" t="s">
        <v>1319</v>
      </c>
      <c r="F1289" s="39" t="s">
        <v>1245</v>
      </c>
      <c r="G1289" s="20">
        <v>12.6</v>
      </c>
      <c r="H1289" s="20">
        <v>0</v>
      </c>
      <c r="I1289" s="20">
        <f t="shared" si="55"/>
        <v>0</v>
      </c>
      <c r="J1289" s="8">
        <f t="shared" si="56"/>
        <v>-12.6</v>
      </c>
      <c r="K1289" s="20">
        <v>-12.6</v>
      </c>
      <c r="L1289" s="52" t="s">
        <v>8</v>
      </c>
      <c r="M1289" s="348" t="s">
        <v>1426</v>
      </c>
    </row>
    <row r="1290" spans="1:13" ht="25.5">
      <c r="A1290" s="75" t="e">
        <f>VLOOKUP(B1290,#REF!,3,FALSE)</f>
        <v>#REF!</v>
      </c>
      <c r="B1290" s="58">
        <v>1812</v>
      </c>
      <c r="C1290" s="24" t="s">
        <v>139</v>
      </c>
      <c r="D1290" s="34" t="s">
        <v>1318</v>
      </c>
      <c r="E1290" s="67" t="s">
        <v>1319</v>
      </c>
      <c r="F1290" s="39" t="s">
        <v>762</v>
      </c>
      <c r="G1290" s="20">
        <v>153.19999999999999</v>
      </c>
      <c r="H1290" s="20">
        <v>100.7</v>
      </c>
      <c r="I1290" s="20">
        <f t="shared" si="55"/>
        <v>65.731070496083561</v>
      </c>
      <c r="J1290" s="8">
        <f t="shared" si="56"/>
        <v>-52.499999999999986</v>
      </c>
      <c r="K1290" s="20">
        <v>-52.5</v>
      </c>
      <c r="L1290" s="52" t="s">
        <v>8</v>
      </c>
      <c r="M1290" s="348" t="s">
        <v>1424</v>
      </c>
    </row>
    <row r="1291" spans="1:13" ht="38.25">
      <c r="A1291" s="75" t="e">
        <f>VLOOKUP(B1291,#REF!,3,FALSE)</f>
        <v>#REF!</v>
      </c>
      <c r="B1291" s="58">
        <v>1812</v>
      </c>
      <c r="C1291" s="24" t="s">
        <v>139</v>
      </c>
      <c r="D1291" s="39" t="s">
        <v>1318</v>
      </c>
      <c r="E1291" s="67" t="s">
        <v>1319</v>
      </c>
      <c r="F1291" s="39" t="s">
        <v>761</v>
      </c>
      <c r="G1291" s="20">
        <v>872.7</v>
      </c>
      <c r="H1291" s="20">
        <v>743.2</v>
      </c>
      <c r="I1291" s="20">
        <f t="shared" si="55"/>
        <v>85.160994614415031</v>
      </c>
      <c r="J1291" s="8">
        <f t="shared" si="56"/>
        <v>-129.5</v>
      </c>
      <c r="K1291" s="20">
        <v>-129.5</v>
      </c>
      <c r="L1291" s="52" t="s">
        <v>8</v>
      </c>
      <c r="M1291" s="348" t="s">
        <v>1425</v>
      </c>
    </row>
    <row r="1292" spans="1:13">
      <c r="A1292" s="75" t="e">
        <f>VLOOKUP(B1292,#REF!,3,FALSE)</f>
        <v>#REF!</v>
      </c>
      <c r="B1292" s="58">
        <v>1812</v>
      </c>
      <c r="C1292" s="24" t="s">
        <v>139</v>
      </c>
      <c r="D1292" s="34" t="s">
        <v>1318</v>
      </c>
      <c r="E1292" s="67" t="s">
        <v>1319</v>
      </c>
      <c r="F1292" s="39" t="s">
        <v>1249</v>
      </c>
      <c r="G1292" s="60">
        <v>29.4</v>
      </c>
      <c r="H1292" s="133">
        <v>0</v>
      </c>
      <c r="I1292" s="133">
        <f t="shared" si="55"/>
        <v>0</v>
      </c>
      <c r="J1292" s="8">
        <f t="shared" si="56"/>
        <v>-29.4</v>
      </c>
      <c r="K1292" s="8">
        <v>-29.4</v>
      </c>
      <c r="L1292" s="52" t="s">
        <v>8</v>
      </c>
      <c r="M1292" s="348" t="s">
        <v>1426</v>
      </c>
    </row>
    <row r="1293" spans="1:13" ht="25.5">
      <c r="A1293" s="75" t="e">
        <f>VLOOKUP(B1293,#REF!,3,FALSE)</f>
        <v>#REF!</v>
      </c>
      <c r="B1293" s="149">
        <v>1812</v>
      </c>
      <c r="C1293" s="62" t="s">
        <v>139</v>
      </c>
      <c r="D1293" s="150" t="s">
        <v>1318</v>
      </c>
      <c r="E1293" s="91" t="s">
        <v>1319</v>
      </c>
      <c r="F1293" s="49" t="s">
        <v>11</v>
      </c>
      <c r="G1293" s="26">
        <f>SUM(G1279:G1292)</f>
        <v>5959.9</v>
      </c>
      <c r="H1293" s="26">
        <f>SUM(H1279:H1292)</f>
        <v>5066.7</v>
      </c>
      <c r="I1293" s="26">
        <f t="shared" si="55"/>
        <v>85.013171361935605</v>
      </c>
      <c r="J1293" s="26">
        <f t="shared" si="56"/>
        <v>-893.19999999999982</v>
      </c>
      <c r="K1293" s="26">
        <f>SUM(K1279:K1292)</f>
        <v>-893.2</v>
      </c>
      <c r="L1293" s="113"/>
      <c r="M1293" s="348"/>
    </row>
    <row r="1294" spans="1:13" ht="25.5">
      <c r="A1294" s="75" t="e">
        <f>VLOOKUP(B1294,#REF!,3,FALSE)</f>
        <v>#REF!</v>
      </c>
      <c r="B1294" s="151">
        <v>1812</v>
      </c>
      <c r="C1294" s="87" t="s">
        <v>139</v>
      </c>
      <c r="D1294" s="102"/>
      <c r="E1294" s="152"/>
      <c r="F1294" s="90" t="s">
        <v>12</v>
      </c>
      <c r="G1294" s="134">
        <f>+G1293+G1278</f>
        <v>358385.5</v>
      </c>
      <c r="H1294" s="134">
        <f>+H1293+H1278</f>
        <v>212303.70000000004</v>
      </c>
      <c r="I1294" s="134">
        <f>IF(ISBLANK(H1294),"",+H1294/G1294*100)</f>
        <v>59.238920101399209</v>
      </c>
      <c r="J1294" s="134">
        <f>+H1294-G1294</f>
        <v>-146081.79999999996</v>
      </c>
      <c r="K1294" s="134">
        <f>+K1293+K1278</f>
        <v>-146081.79999999999</v>
      </c>
      <c r="L1294" s="186"/>
      <c r="M1294" s="348"/>
    </row>
    <row r="1295" spans="1:13" ht="25.5">
      <c r="A1295" s="75" t="e">
        <f>VLOOKUP(B1295,#REF!,3,FALSE)</f>
        <v>#REF!</v>
      </c>
      <c r="B1295" s="36">
        <v>927</v>
      </c>
      <c r="C1295" s="24" t="s">
        <v>312</v>
      </c>
      <c r="D1295" s="10" t="s">
        <v>37</v>
      </c>
      <c r="E1295" s="14" t="s">
        <v>783</v>
      </c>
      <c r="F1295" s="11" t="s">
        <v>7</v>
      </c>
      <c r="G1295" s="8">
        <v>10139.4</v>
      </c>
      <c r="H1295" s="8">
        <v>8122.3</v>
      </c>
      <c r="I1295" s="8">
        <f t="shared" si="55"/>
        <v>80.106317928082532</v>
      </c>
      <c r="J1295" s="8">
        <f t="shared" si="56"/>
        <v>-2017.0999999999995</v>
      </c>
      <c r="K1295" s="8">
        <v>-857.6</v>
      </c>
      <c r="L1295" s="10" t="s">
        <v>55</v>
      </c>
      <c r="M1295" s="348" t="s">
        <v>791</v>
      </c>
    </row>
    <row r="1296" spans="1:13" ht="25.5">
      <c r="A1296" s="75" t="e">
        <f>VLOOKUP(B1296,#REF!,3,FALSE)</f>
        <v>#REF!</v>
      </c>
      <c r="B1296" s="36">
        <v>927</v>
      </c>
      <c r="C1296" s="24" t="s">
        <v>312</v>
      </c>
      <c r="D1296" s="10" t="s">
        <v>37</v>
      </c>
      <c r="E1296" s="14" t="s">
        <v>783</v>
      </c>
      <c r="F1296" s="11" t="s">
        <v>7</v>
      </c>
      <c r="G1296" s="8"/>
      <c r="H1296" s="8"/>
      <c r="I1296" s="8"/>
      <c r="J1296" s="8"/>
      <c r="K1296" s="8">
        <v>-431.5</v>
      </c>
      <c r="L1296" s="217" t="s">
        <v>26</v>
      </c>
      <c r="M1296" s="348" t="s">
        <v>785</v>
      </c>
    </row>
    <row r="1297" spans="1:13" ht="25.5">
      <c r="A1297" s="75" t="e">
        <f>VLOOKUP(B1297,#REF!,3,FALSE)</f>
        <v>#REF!</v>
      </c>
      <c r="B1297" s="36">
        <v>927</v>
      </c>
      <c r="C1297" s="24" t="s">
        <v>312</v>
      </c>
      <c r="D1297" s="10" t="s">
        <v>37</v>
      </c>
      <c r="E1297" s="14" t="s">
        <v>783</v>
      </c>
      <c r="F1297" s="11" t="s">
        <v>7</v>
      </c>
      <c r="G1297" s="8"/>
      <c r="H1297" s="8"/>
      <c r="I1297" s="8"/>
      <c r="J1297" s="8"/>
      <c r="K1297" s="8">
        <v>-401</v>
      </c>
      <c r="L1297" s="10" t="s">
        <v>9</v>
      </c>
      <c r="M1297" s="348" t="s">
        <v>786</v>
      </c>
    </row>
    <row r="1298" spans="1:13" ht="38.25">
      <c r="A1298" s="75" t="e">
        <f>VLOOKUP(B1298,#REF!,3,FALSE)</f>
        <v>#REF!</v>
      </c>
      <c r="B1298" s="36">
        <v>927</v>
      </c>
      <c r="C1298" s="24" t="s">
        <v>312</v>
      </c>
      <c r="D1298" s="10" t="s">
        <v>37</v>
      </c>
      <c r="E1298" s="14" t="s">
        <v>783</v>
      </c>
      <c r="F1298" s="11" t="s">
        <v>7</v>
      </c>
      <c r="G1298" s="8"/>
      <c r="H1298" s="8"/>
      <c r="I1298" s="8"/>
      <c r="J1298" s="8"/>
      <c r="K1298" s="8">
        <v>-120</v>
      </c>
      <c r="L1298" s="10" t="s">
        <v>8</v>
      </c>
      <c r="M1298" s="348" t="s">
        <v>787</v>
      </c>
    </row>
    <row r="1299" spans="1:13" ht="25.5">
      <c r="A1299" s="75" t="e">
        <f>VLOOKUP(B1299,#REF!,3,FALSE)</f>
        <v>#REF!</v>
      </c>
      <c r="B1299" s="36">
        <v>927</v>
      </c>
      <c r="C1299" s="24" t="s">
        <v>312</v>
      </c>
      <c r="D1299" s="10" t="s">
        <v>37</v>
      </c>
      <c r="E1299" s="14" t="s">
        <v>783</v>
      </c>
      <c r="F1299" s="11" t="s">
        <v>7</v>
      </c>
      <c r="G1299" s="8"/>
      <c r="H1299" s="8"/>
      <c r="I1299" s="8"/>
      <c r="J1299" s="8"/>
      <c r="K1299" s="8">
        <v>-45.5</v>
      </c>
      <c r="L1299" s="10" t="s">
        <v>8</v>
      </c>
      <c r="M1299" s="348" t="s">
        <v>788</v>
      </c>
    </row>
    <row r="1300" spans="1:13" ht="25.5">
      <c r="A1300" s="75" t="e">
        <f>VLOOKUP(B1300,#REF!,3,FALSE)</f>
        <v>#REF!</v>
      </c>
      <c r="B1300" s="36">
        <v>927</v>
      </c>
      <c r="C1300" s="24" t="s">
        <v>312</v>
      </c>
      <c r="D1300" s="10" t="s">
        <v>37</v>
      </c>
      <c r="E1300" s="14" t="s">
        <v>783</v>
      </c>
      <c r="F1300" s="11" t="s">
        <v>7</v>
      </c>
      <c r="G1300" s="8"/>
      <c r="H1300" s="8"/>
      <c r="I1300" s="8"/>
      <c r="J1300" s="8"/>
      <c r="K1300" s="8">
        <v>-40.4</v>
      </c>
      <c r="L1300" s="10" t="s">
        <v>8</v>
      </c>
      <c r="M1300" s="348" t="s">
        <v>789</v>
      </c>
    </row>
    <row r="1301" spans="1:13" ht="25.5">
      <c r="A1301" s="75" t="e">
        <f>VLOOKUP(B1301,#REF!,3,FALSE)</f>
        <v>#REF!</v>
      </c>
      <c r="B1301" s="36">
        <v>927</v>
      </c>
      <c r="C1301" s="24" t="s">
        <v>312</v>
      </c>
      <c r="D1301" s="10" t="s">
        <v>37</v>
      </c>
      <c r="E1301" s="14" t="s">
        <v>783</v>
      </c>
      <c r="F1301" s="11" t="s">
        <v>7</v>
      </c>
      <c r="G1301" s="8"/>
      <c r="H1301" s="8"/>
      <c r="I1301" s="8"/>
      <c r="J1301" s="8"/>
      <c r="K1301" s="8">
        <v>-100.2</v>
      </c>
      <c r="L1301" s="10" t="s">
        <v>121</v>
      </c>
      <c r="M1301" s="348" t="s">
        <v>790</v>
      </c>
    </row>
    <row r="1302" spans="1:13" ht="25.5">
      <c r="A1302" s="75" t="e">
        <f>VLOOKUP(B1302,#REF!,3,FALSE)</f>
        <v>#REF!</v>
      </c>
      <c r="B1302" s="36">
        <v>927</v>
      </c>
      <c r="C1302" s="24" t="s">
        <v>312</v>
      </c>
      <c r="D1302" s="10" t="s">
        <v>37</v>
      </c>
      <c r="E1302" s="14" t="s">
        <v>783</v>
      </c>
      <c r="F1302" s="11" t="s">
        <v>7</v>
      </c>
      <c r="G1302" s="8"/>
      <c r="H1302" s="8"/>
      <c r="I1302" s="8"/>
      <c r="J1302" s="8"/>
      <c r="K1302" s="8">
        <v>-20.9</v>
      </c>
      <c r="L1302" s="10" t="s">
        <v>9</v>
      </c>
      <c r="M1302" s="348" t="s">
        <v>792</v>
      </c>
    </row>
    <row r="1303" spans="1:13" ht="25.5">
      <c r="A1303" s="75" t="e">
        <f>VLOOKUP(B1303,#REF!,3,FALSE)</f>
        <v>#REF!</v>
      </c>
      <c r="B1303" s="36">
        <v>927</v>
      </c>
      <c r="C1303" s="24" t="s">
        <v>312</v>
      </c>
      <c r="D1303" s="10" t="s">
        <v>37</v>
      </c>
      <c r="E1303" s="14" t="s">
        <v>783</v>
      </c>
      <c r="F1303" s="11" t="s">
        <v>10</v>
      </c>
      <c r="G1303" s="8">
        <v>5</v>
      </c>
      <c r="H1303" s="8">
        <v>5</v>
      </c>
      <c r="I1303" s="8">
        <f t="shared" si="55"/>
        <v>100</v>
      </c>
      <c r="J1303" s="8">
        <f t="shared" si="56"/>
        <v>0</v>
      </c>
      <c r="K1303" s="8"/>
      <c r="L1303" s="10"/>
      <c r="M1303" s="348"/>
    </row>
    <row r="1304" spans="1:13" ht="25.5">
      <c r="A1304" s="75" t="e">
        <f>VLOOKUP(B1304,#REF!,3,FALSE)</f>
        <v>#REF!</v>
      </c>
      <c r="B1304" s="135">
        <v>927</v>
      </c>
      <c r="C1304" s="62" t="s">
        <v>312</v>
      </c>
      <c r="D1304" s="49" t="s">
        <v>37</v>
      </c>
      <c r="E1304" s="51" t="s">
        <v>783</v>
      </c>
      <c r="F1304" s="49" t="s">
        <v>11</v>
      </c>
      <c r="G1304" s="26">
        <f>SUM(G1295:G1303)</f>
        <v>10144.4</v>
      </c>
      <c r="H1304" s="26">
        <f>SUM(H1295:H1303)</f>
        <v>8127.3</v>
      </c>
      <c r="I1304" s="26">
        <f t="shared" si="55"/>
        <v>80.11612318126258</v>
      </c>
      <c r="J1304" s="26">
        <f t="shared" si="56"/>
        <v>-2017.0999999999995</v>
      </c>
      <c r="K1304" s="26">
        <f>SUM(K1295:K1303)</f>
        <v>-2017.1000000000001</v>
      </c>
      <c r="L1304" s="185"/>
      <c r="M1304" s="185"/>
    </row>
    <row r="1305" spans="1:13" ht="25.5">
      <c r="A1305" s="75" t="e">
        <f>VLOOKUP(B1305,#REF!,3,FALSE)</f>
        <v>#REF!</v>
      </c>
      <c r="B1305" s="36">
        <v>927</v>
      </c>
      <c r="C1305" s="24" t="s">
        <v>312</v>
      </c>
      <c r="D1305" s="10" t="s">
        <v>172</v>
      </c>
      <c r="E1305" s="14" t="s">
        <v>784</v>
      </c>
      <c r="F1305" s="11" t="s">
        <v>7</v>
      </c>
      <c r="G1305" s="20">
        <v>233.8</v>
      </c>
      <c r="H1305" s="20">
        <v>230.3</v>
      </c>
      <c r="I1305" s="27">
        <f t="shared" si="55"/>
        <v>98.502994011976057</v>
      </c>
      <c r="J1305" s="8">
        <f t="shared" si="56"/>
        <v>-3.5</v>
      </c>
      <c r="K1305" s="20">
        <v>-3.5</v>
      </c>
      <c r="L1305" s="10" t="s">
        <v>55</v>
      </c>
      <c r="M1305" s="348" t="s">
        <v>791</v>
      </c>
    </row>
    <row r="1306" spans="1:13" ht="25.5">
      <c r="A1306" s="75" t="e">
        <f>VLOOKUP(B1306,#REF!,3,FALSE)</f>
        <v>#REF!</v>
      </c>
      <c r="B1306" s="135">
        <v>927</v>
      </c>
      <c r="C1306" s="62" t="s">
        <v>312</v>
      </c>
      <c r="D1306" s="49" t="s">
        <v>172</v>
      </c>
      <c r="E1306" s="51" t="s">
        <v>784</v>
      </c>
      <c r="F1306" s="49" t="s">
        <v>11</v>
      </c>
      <c r="G1306" s="26">
        <f>SUM(G1305)</f>
        <v>233.8</v>
      </c>
      <c r="H1306" s="26">
        <f>SUM(H1305)</f>
        <v>230.3</v>
      </c>
      <c r="I1306" s="26">
        <f t="shared" si="55"/>
        <v>98.502994011976057</v>
      </c>
      <c r="J1306" s="26">
        <f t="shared" si="56"/>
        <v>-3.5</v>
      </c>
      <c r="K1306" s="26">
        <f>SUM(K1305)</f>
        <v>-3.5</v>
      </c>
      <c r="L1306" s="185"/>
      <c r="M1306" s="185"/>
    </row>
    <row r="1307" spans="1:13" ht="25.5">
      <c r="A1307" s="75" t="e">
        <f>VLOOKUP(B1307,#REF!,3,FALSE)</f>
        <v>#REF!</v>
      </c>
      <c r="B1307" s="136">
        <v>927</v>
      </c>
      <c r="C1307" s="87" t="s">
        <v>312</v>
      </c>
      <c r="D1307" s="102"/>
      <c r="E1307" s="100"/>
      <c r="F1307" s="102" t="s">
        <v>12</v>
      </c>
      <c r="G1307" s="134">
        <f>+G1304+G1306</f>
        <v>10378.199999999999</v>
      </c>
      <c r="H1307" s="134">
        <f>+H1304+H1306</f>
        <v>8357.6</v>
      </c>
      <c r="I1307" s="134">
        <f t="shared" si="55"/>
        <v>80.530342448594183</v>
      </c>
      <c r="J1307" s="134">
        <f t="shared" si="56"/>
        <v>-2020.5999999999985</v>
      </c>
      <c r="K1307" s="134">
        <f>+K1304+K1306</f>
        <v>-2020.6000000000001</v>
      </c>
      <c r="L1307" s="186"/>
      <c r="M1307" s="186"/>
    </row>
    <row r="1308" spans="1:13" ht="38.25">
      <c r="A1308" s="75" t="e">
        <f>VLOOKUP(B1308,#REF!,3,FALSE)</f>
        <v>#REF!</v>
      </c>
      <c r="B1308" s="12">
        <v>1715</v>
      </c>
      <c r="C1308" s="44" t="s">
        <v>146</v>
      </c>
      <c r="D1308" s="10" t="s">
        <v>395</v>
      </c>
      <c r="E1308" s="373" t="s">
        <v>1501</v>
      </c>
      <c r="F1308" s="11" t="s">
        <v>7</v>
      </c>
      <c r="G1308" s="8">
        <v>4412.3999999999996</v>
      </c>
      <c r="H1308" s="8">
        <v>4246.7</v>
      </c>
      <c r="I1308" s="8">
        <f t="shared" si="55"/>
        <v>96.244674100262898</v>
      </c>
      <c r="J1308" s="8">
        <f t="shared" si="56"/>
        <v>-165.69999999999982</v>
      </c>
      <c r="K1308" s="8">
        <v>-164.4</v>
      </c>
      <c r="L1308" s="11" t="s">
        <v>9</v>
      </c>
      <c r="M1308" s="348" t="s">
        <v>781</v>
      </c>
    </row>
    <row r="1309" spans="1:13" ht="38.25">
      <c r="A1309" s="75" t="e">
        <f>VLOOKUP(B1309,#REF!,3,FALSE)</f>
        <v>#REF!</v>
      </c>
      <c r="B1309" s="12">
        <v>1715</v>
      </c>
      <c r="C1309" s="44" t="s">
        <v>146</v>
      </c>
      <c r="D1309" s="10" t="s">
        <v>395</v>
      </c>
      <c r="E1309" s="373" t="s">
        <v>1501</v>
      </c>
      <c r="F1309" s="11" t="s">
        <v>7</v>
      </c>
      <c r="G1309" s="8"/>
      <c r="H1309" s="8"/>
      <c r="I1309" s="8"/>
      <c r="J1309" s="8"/>
      <c r="K1309" s="8">
        <v>-1.3</v>
      </c>
      <c r="L1309" s="11" t="s">
        <v>8</v>
      </c>
      <c r="M1309" s="348" t="s">
        <v>782</v>
      </c>
    </row>
    <row r="1310" spans="1:13" ht="38.25">
      <c r="A1310" s="75" t="e">
        <f>VLOOKUP(B1310,#REF!,3,FALSE)</f>
        <v>#REF!</v>
      </c>
      <c r="B1310" s="12">
        <v>1715</v>
      </c>
      <c r="C1310" s="24" t="s">
        <v>146</v>
      </c>
      <c r="D1310" s="10" t="s">
        <v>395</v>
      </c>
      <c r="E1310" s="14" t="s">
        <v>1501</v>
      </c>
      <c r="F1310" s="437" t="s">
        <v>10</v>
      </c>
      <c r="G1310" s="20">
        <v>60.4</v>
      </c>
      <c r="H1310" s="20">
        <v>59</v>
      </c>
      <c r="I1310" s="20">
        <f t="shared" si="55"/>
        <v>97.682119205298008</v>
      </c>
      <c r="J1310" s="8">
        <f t="shared" si="56"/>
        <v>-1.3999999999999986</v>
      </c>
      <c r="K1310" s="20">
        <v>-1.4</v>
      </c>
      <c r="L1310" s="10" t="s">
        <v>8</v>
      </c>
      <c r="M1310" s="348" t="s">
        <v>782</v>
      </c>
    </row>
    <row r="1311" spans="1:13" ht="38.25">
      <c r="A1311" s="75" t="e">
        <f>VLOOKUP(B1311,#REF!,3,FALSE)</f>
        <v>#REF!</v>
      </c>
      <c r="B1311" s="103">
        <v>1715</v>
      </c>
      <c r="C1311" s="62" t="s">
        <v>146</v>
      </c>
      <c r="D1311" s="374" t="s">
        <v>395</v>
      </c>
      <c r="E1311" s="51" t="s">
        <v>1501</v>
      </c>
      <c r="F1311" s="49" t="s">
        <v>11</v>
      </c>
      <c r="G1311" s="26">
        <f>SUM(G1308:G1310)</f>
        <v>4472.7999999999993</v>
      </c>
      <c r="H1311" s="26">
        <f>SUM(H1308:H1310)</f>
        <v>4305.7</v>
      </c>
      <c r="I1311" s="26">
        <f t="shared" si="55"/>
        <v>96.264085136827063</v>
      </c>
      <c r="J1311" s="26">
        <f t="shared" si="56"/>
        <v>-167.09999999999945</v>
      </c>
      <c r="K1311" s="26">
        <f>SUM(K1308:K1310)</f>
        <v>-167.10000000000002</v>
      </c>
      <c r="L1311" s="185"/>
      <c r="M1311" s="185"/>
    </row>
    <row r="1312" spans="1:13" ht="38.25">
      <c r="A1312" s="75" t="e">
        <f>VLOOKUP(B1312,#REF!,3,FALSE)</f>
        <v>#REF!</v>
      </c>
      <c r="B1312" s="86">
        <v>1715</v>
      </c>
      <c r="C1312" s="87" t="s">
        <v>146</v>
      </c>
      <c r="D1312" s="102"/>
      <c r="E1312" s="102"/>
      <c r="F1312" s="102" t="s">
        <v>12</v>
      </c>
      <c r="G1312" s="134">
        <f>+G1311</f>
        <v>4472.7999999999993</v>
      </c>
      <c r="H1312" s="134">
        <f>+H1311</f>
        <v>4305.7</v>
      </c>
      <c r="I1312" s="134">
        <f t="shared" si="55"/>
        <v>96.264085136827063</v>
      </c>
      <c r="J1312" s="134">
        <f t="shared" si="56"/>
        <v>-167.09999999999945</v>
      </c>
      <c r="K1312" s="134">
        <f>+K1311</f>
        <v>-167.10000000000002</v>
      </c>
      <c r="L1312" s="186"/>
      <c r="M1312" s="186"/>
    </row>
    <row r="1313" spans="1:13" ht="114.75">
      <c r="A1313" s="75" t="e">
        <f>VLOOKUP(B1313,#REF!,3,FALSE)</f>
        <v>#REF!</v>
      </c>
      <c r="B1313" s="12">
        <v>1748</v>
      </c>
      <c r="C1313" s="24" t="s">
        <v>147</v>
      </c>
      <c r="D1313" s="10" t="s">
        <v>395</v>
      </c>
      <c r="E1313" s="47" t="s">
        <v>880</v>
      </c>
      <c r="F1313" s="11" t="s">
        <v>7</v>
      </c>
      <c r="G1313" s="8">
        <v>3538.7</v>
      </c>
      <c r="H1313" s="8">
        <v>2648.8</v>
      </c>
      <c r="I1313" s="8">
        <f t="shared" ref="I1313:I1375" si="57">IF(ISBLANK(H1313),"",+H1313/G1313*100)</f>
        <v>74.852346907056273</v>
      </c>
      <c r="J1313" s="8">
        <f t="shared" si="56"/>
        <v>-889.89999999999964</v>
      </c>
      <c r="K1313" s="33">
        <v>-511.9</v>
      </c>
      <c r="L1313" s="15" t="s">
        <v>9</v>
      </c>
      <c r="M1313" s="348" t="s">
        <v>884</v>
      </c>
    </row>
    <row r="1314" spans="1:13" ht="38.25">
      <c r="A1314" s="75" t="e">
        <f>VLOOKUP(B1314,#REF!,3,FALSE)</f>
        <v>#REF!</v>
      </c>
      <c r="B1314" s="12">
        <v>1748</v>
      </c>
      <c r="C1314" s="24" t="s">
        <v>147</v>
      </c>
      <c r="D1314" s="10" t="s">
        <v>395</v>
      </c>
      <c r="E1314" s="47" t="s">
        <v>880</v>
      </c>
      <c r="F1314" s="11" t="s">
        <v>7</v>
      </c>
      <c r="G1314" s="8"/>
      <c r="H1314" s="8"/>
      <c r="I1314" s="8" t="str">
        <f t="shared" si="57"/>
        <v/>
      </c>
      <c r="J1314" s="8"/>
      <c r="K1314" s="33">
        <v>-284.3</v>
      </c>
      <c r="L1314" s="10" t="s">
        <v>55</v>
      </c>
      <c r="M1314" s="348" t="s">
        <v>885</v>
      </c>
    </row>
    <row r="1315" spans="1:13" ht="38.25">
      <c r="A1315" s="75" t="e">
        <f>VLOOKUP(B1315,#REF!,3,FALSE)</f>
        <v>#REF!</v>
      </c>
      <c r="B1315" s="12">
        <v>1748</v>
      </c>
      <c r="C1315" s="24" t="s">
        <v>147</v>
      </c>
      <c r="D1315" s="10" t="s">
        <v>395</v>
      </c>
      <c r="E1315" s="47" t="s">
        <v>880</v>
      </c>
      <c r="F1315" s="11" t="s">
        <v>7</v>
      </c>
      <c r="G1315" s="8"/>
      <c r="H1315" s="8"/>
      <c r="I1315" s="8"/>
      <c r="J1315" s="8"/>
      <c r="K1315" s="33">
        <v>-93.7</v>
      </c>
      <c r="L1315" s="10" t="s">
        <v>154</v>
      </c>
      <c r="M1315" s="348" t="s">
        <v>1294</v>
      </c>
    </row>
    <row r="1316" spans="1:13" ht="51">
      <c r="A1316" s="75" t="e">
        <f>VLOOKUP(B1316,#REF!,3,FALSE)</f>
        <v>#REF!</v>
      </c>
      <c r="B1316" s="12">
        <v>1748</v>
      </c>
      <c r="C1316" s="24" t="s">
        <v>147</v>
      </c>
      <c r="D1316" s="10" t="s">
        <v>395</v>
      </c>
      <c r="E1316" s="47" t="s">
        <v>880</v>
      </c>
      <c r="F1316" s="11" t="s">
        <v>10</v>
      </c>
      <c r="G1316" s="8">
        <v>243.3</v>
      </c>
      <c r="H1316" s="8">
        <v>111</v>
      </c>
      <c r="I1316" s="8">
        <f t="shared" si="57"/>
        <v>45.622688039457458</v>
      </c>
      <c r="J1316" s="8">
        <f t="shared" si="56"/>
        <v>-132.30000000000001</v>
      </c>
      <c r="K1316" s="33">
        <v>-45</v>
      </c>
      <c r="L1316" s="15" t="s">
        <v>120</v>
      </c>
      <c r="M1316" s="348" t="s">
        <v>886</v>
      </c>
    </row>
    <row r="1317" spans="1:13" ht="38.25">
      <c r="A1317" s="75" t="e">
        <f>VLOOKUP(B1317,#REF!,3,FALSE)</f>
        <v>#REF!</v>
      </c>
      <c r="B1317" s="12">
        <v>1748</v>
      </c>
      <c r="C1317" s="24" t="s">
        <v>147</v>
      </c>
      <c r="D1317" s="10" t="s">
        <v>395</v>
      </c>
      <c r="E1317" s="47" t="s">
        <v>880</v>
      </c>
      <c r="F1317" s="11" t="s">
        <v>10</v>
      </c>
      <c r="G1317" s="8"/>
      <c r="H1317" s="8"/>
      <c r="I1317" s="8"/>
      <c r="J1317" s="8"/>
      <c r="K1317" s="33">
        <v>-78.8</v>
      </c>
      <c r="L1317" s="10" t="s">
        <v>55</v>
      </c>
      <c r="M1317" s="348" t="s">
        <v>887</v>
      </c>
    </row>
    <row r="1318" spans="1:13" ht="51">
      <c r="A1318" s="75" t="e">
        <f>VLOOKUP(B1318,#REF!,3,FALSE)</f>
        <v>#REF!</v>
      </c>
      <c r="B1318" s="12">
        <v>1748</v>
      </c>
      <c r="C1318" s="24" t="s">
        <v>147</v>
      </c>
      <c r="D1318" s="10" t="s">
        <v>395</v>
      </c>
      <c r="E1318" s="47" t="s">
        <v>880</v>
      </c>
      <c r="F1318" s="11" t="s">
        <v>10</v>
      </c>
      <c r="G1318" s="8"/>
      <c r="H1318" s="8"/>
      <c r="I1318" s="8" t="str">
        <f t="shared" si="57"/>
        <v/>
      </c>
      <c r="J1318" s="8"/>
      <c r="K1318" s="33">
        <v>-8.5</v>
      </c>
      <c r="L1318" s="34" t="s">
        <v>121</v>
      </c>
      <c r="M1318" s="348" t="s">
        <v>1308</v>
      </c>
    </row>
    <row r="1319" spans="1:13" ht="25.5">
      <c r="A1319" s="75" t="e">
        <f>VLOOKUP(B1319,#REF!,3,FALSE)</f>
        <v>#REF!</v>
      </c>
      <c r="B1319" s="103">
        <v>1748</v>
      </c>
      <c r="C1319" s="62" t="s">
        <v>147</v>
      </c>
      <c r="D1319" s="84" t="s">
        <v>395</v>
      </c>
      <c r="E1319" s="91" t="s">
        <v>880</v>
      </c>
      <c r="F1319" s="49" t="s">
        <v>11</v>
      </c>
      <c r="G1319" s="26">
        <f>SUM(G1313:G1318)</f>
        <v>3782</v>
      </c>
      <c r="H1319" s="26">
        <f>SUM(H1313:H1318)</f>
        <v>2759.8</v>
      </c>
      <c r="I1319" s="26">
        <f t="shared" si="57"/>
        <v>72.971972501322057</v>
      </c>
      <c r="J1319" s="26">
        <f t="shared" si="56"/>
        <v>-1022.1999999999998</v>
      </c>
      <c r="K1319" s="26">
        <f>SUM(K1313:K1318)</f>
        <v>-1022.2</v>
      </c>
      <c r="L1319" s="185"/>
      <c r="M1319" s="185"/>
    </row>
    <row r="1320" spans="1:13" ht="25.5">
      <c r="A1320" s="75" t="e">
        <f>VLOOKUP(B1320,#REF!,3,FALSE)</f>
        <v>#REF!</v>
      </c>
      <c r="B1320" s="86">
        <v>1748</v>
      </c>
      <c r="C1320" s="87" t="s">
        <v>147</v>
      </c>
      <c r="D1320" s="106"/>
      <c r="E1320" s="95"/>
      <c r="F1320" s="90" t="s">
        <v>12</v>
      </c>
      <c r="G1320" s="70">
        <f>+G1319</f>
        <v>3782</v>
      </c>
      <c r="H1320" s="70">
        <f t="shared" ref="H1320:K1320" si="58">+H1319</f>
        <v>2759.8</v>
      </c>
      <c r="I1320" s="70">
        <f t="shared" si="57"/>
        <v>72.971972501322057</v>
      </c>
      <c r="J1320" s="70">
        <f t="shared" si="56"/>
        <v>-1022.1999999999998</v>
      </c>
      <c r="K1320" s="70">
        <f t="shared" si="58"/>
        <v>-1022.2</v>
      </c>
      <c r="L1320" s="186"/>
      <c r="M1320" s="186"/>
    </row>
    <row r="1321" spans="1:13" ht="38.25">
      <c r="A1321" s="75" t="e">
        <f>VLOOKUP(B1321,#REF!,3,FALSE)</f>
        <v>#REF!</v>
      </c>
      <c r="B1321" s="12">
        <v>1749</v>
      </c>
      <c r="C1321" s="24" t="s">
        <v>148</v>
      </c>
      <c r="D1321" s="10" t="s">
        <v>395</v>
      </c>
      <c r="E1321" s="23" t="s">
        <v>149</v>
      </c>
      <c r="F1321" s="11" t="s">
        <v>7</v>
      </c>
      <c r="G1321" s="8">
        <v>3930.3</v>
      </c>
      <c r="H1321" s="8">
        <v>3336.9</v>
      </c>
      <c r="I1321" s="8">
        <f t="shared" si="57"/>
        <v>84.901915884283639</v>
      </c>
      <c r="J1321" s="8">
        <f t="shared" si="56"/>
        <v>-593.40000000000009</v>
      </c>
      <c r="K1321" s="8">
        <v>-56.2</v>
      </c>
      <c r="L1321" s="217" t="s">
        <v>26</v>
      </c>
      <c r="M1321" s="348" t="s">
        <v>1184</v>
      </c>
    </row>
    <row r="1322" spans="1:13" ht="63.75">
      <c r="A1322" s="75" t="e">
        <f>VLOOKUP(B1322,#REF!,3,FALSE)</f>
        <v>#REF!</v>
      </c>
      <c r="B1322" s="12">
        <v>1749</v>
      </c>
      <c r="C1322" s="24" t="s">
        <v>148</v>
      </c>
      <c r="D1322" s="10" t="s">
        <v>395</v>
      </c>
      <c r="E1322" s="23" t="s">
        <v>149</v>
      </c>
      <c r="F1322" s="11" t="s">
        <v>7</v>
      </c>
      <c r="G1322" s="8"/>
      <c r="H1322" s="8"/>
      <c r="I1322" s="8"/>
      <c r="J1322" s="8"/>
      <c r="K1322" s="8">
        <v>-262.60000000000002</v>
      </c>
      <c r="L1322" s="10" t="s">
        <v>55</v>
      </c>
      <c r="M1322" s="348" t="s">
        <v>1185</v>
      </c>
    </row>
    <row r="1323" spans="1:13" ht="25.5">
      <c r="A1323" s="75" t="e">
        <f>VLOOKUP(B1323,#REF!,3,FALSE)</f>
        <v>#REF!</v>
      </c>
      <c r="B1323" s="12">
        <v>1749</v>
      </c>
      <c r="C1323" s="24" t="s">
        <v>148</v>
      </c>
      <c r="D1323" s="10" t="s">
        <v>395</v>
      </c>
      <c r="E1323" s="23" t="s">
        <v>149</v>
      </c>
      <c r="F1323" s="11" t="s">
        <v>7</v>
      </c>
      <c r="G1323" s="8"/>
      <c r="H1323" s="8"/>
      <c r="I1323" s="8"/>
      <c r="J1323" s="8"/>
      <c r="K1323" s="8">
        <v>-29.6</v>
      </c>
      <c r="L1323" s="10" t="s">
        <v>9</v>
      </c>
      <c r="M1323" s="348" t="s">
        <v>1186</v>
      </c>
    </row>
    <row r="1324" spans="1:13" ht="38.25">
      <c r="A1324" s="75" t="e">
        <f>VLOOKUP(B1324,#REF!,3,FALSE)</f>
        <v>#REF!</v>
      </c>
      <c r="B1324" s="12">
        <v>1749</v>
      </c>
      <c r="C1324" s="24" t="s">
        <v>148</v>
      </c>
      <c r="D1324" s="10" t="s">
        <v>395</v>
      </c>
      <c r="E1324" s="23" t="s">
        <v>149</v>
      </c>
      <c r="F1324" s="11" t="s">
        <v>7</v>
      </c>
      <c r="G1324" s="8"/>
      <c r="H1324" s="8"/>
      <c r="I1324" s="8"/>
      <c r="J1324" s="8"/>
      <c r="K1324" s="8">
        <v>-28</v>
      </c>
      <c r="L1324" s="10" t="s">
        <v>49</v>
      </c>
      <c r="M1324" s="348" t="s">
        <v>1187</v>
      </c>
    </row>
    <row r="1325" spans="1:13" ht="51">
      <c r="A1325" s="75" t="e">
        <f>VLOOKUP(B1325,#REF!,3,FALSE)</f>
        <v>#REF!</v>
      </c>
      <c r="B1325" s="12">
        <v>1749</v>
      </c>
      <c r="C1325" s="24" t="s">
        <v>148</v>
      </c>
      <c r="D1325" s="10" t="s">
        <v>395</v>
      </c>
      <c r="E1325" s="23" t="s">
        <v>149</v>
      </c>
      <c r="F1325" s="11" t="s">
        <v>7</v>
      </c>
      <c r="G1325" s="8"/>
      <c r="H1325" s="8"/>
      <c r="I1325" s="8"/>
      <c r="J1325" s="8"/>
      <c r="K1325" s="8">
        <v>-217</v>
      </c>
      <c r="L1325" s="10" t="s">
        <v>9</v>
      </c>
      <c r="M1325" s="348" t="s">
        <v>1188</v>
      </c>
    </row>
    <row r="1326" spans="1:13" ht="63.75">
      <c r="A1326" s="75" t="e">
        <f>VLOOKUP(B1326,#REF!,3,FALSE)</f>
        <v>#REF!</v>
      </c>
      <c r="B1326" s="12">
        <v>1749</v>
      </c>
      <c r="C1326" s="24" t="s">
        <v>148</v>
      </c>
      <c r="D1326" s="10" t="s">
        <v>395</v>
      </c>
      <c r="E1326" s="23" t="s">
        <v>149</v>
      </c>
      <c r="F1326" s="11" t="s">
        <v>10</v>
      </c>
      <c r="G1326" s="8">
        <v>302.3</v>
      </c>
      <c r="H1326" s="8">
        <v>79.2</v>
      </c>
      <c r="I1326" s="8">
        <f>IF(ISBLANK(H1326),"",+H1326/G1326*100)</f>
        <v>26.199139927224614</v>
      </c>
      <c r="J1326" s="8">
        <f>+H1326-G1326</f>
        <v>-223.10000000000002</v>
      </c>
      <c r="K1326" s="8">
        <v>-71</v>
      </c>
      <c r="L1326" s="10" t="s">
        <v>55</v>
      </c>
      <c r="M1326" s="348" t="s">
        <v>1185</v>
      </c>
    </row>
    <row r="1327" spans="1:13" ht="51">
      <c r="A1327" s="75" t="e">
        <f>VLOOKUP(B1327,#REF!,3,FALSE)</f>
        <v>#REF!</v>
      </c>
      <c r="B1327" s="12">
        <v>1749</v>
      </c>
      <c r="C1327" s="24" t="s">
        <v>148</v>
      </c>
      <c r="D1327" s="10" t="s">
        <v>395</v>
      </c>
      <c r="E1327" s="23" t="s">
        <v>149</v>
      </c>
      <c r="F1327" s="11" t="s">
        <v>10</v>
      </c>
      <c r="G1327" s="8"/>
      <c r="H1327" s="8"/>
      <c r="I1327" s="8"/>
      <c r="J1327" s="8"/>
      <c r="K1327" s="8">
        <v>-64.5</v>
      </c>
      <c r="L1327" s="395" t="s">
        <v>49</v>
      </c>
      <c r="M1327" s="348" t="s">
        <v>1189</v>
      </c>
    </row>
    <row r="1328" spans="1:13" ht="25.5">
      <c r="A1328" s="75" t="e">
        <f>VLOOKUP(B1328,#REF!,3,FALSE)</f>
        <v>#REF!</v>
      </c>
      <c r="B1328" s="12">
        <v>1749</v>
      </c>
      <c r="C1328" s="24" t="s">
        <v>148</v>
      </c>
      <c r="D1328" s="10" t="s">
        <v>395</v>
      </c>
      <c r="E1328" s="23" t="s">
        <v>149</v>
      </c>
      <c r="F1328" s="11" t="s">
        <v>10</v>
      </c>
      <c r="G1328" s="8"/>
      <c r="H1328" s="8"/>
      <c r="I1328" s="8"/>
      <c r="J1328" s="8"/>
      <c r="K1328" s="8">
        <v>-24.3</v>
      </c>
      <c r="L1328" s="395" t="s">
        <v>9</v>
      </c>
      <c r="M1328" s="348" t="s">
        <v>1186</v>
      </c>
    </row>
    <row r="1329" spans="1:13" ht="25.5">
      <c r="A1329" s="75" t="e">
        <f>VLOOKUP(B1329,#REF!,3,FALSE)</f>
        <v>#REF!</v>
      </c>
      <c r="B1329" s="12">
        <v>1749</v>
      </c>
      <c r="C1329" s="24" t="s">
        <v>148</v>
      </c>
      <c r="D1329" s="10" t="s">
        <v>395</v>
      </c>
      <c r="E1329" s="23" t="s">
        <v>149</v>
      </c>
      <c r="F1329" s="11" t="s">
        <v>10</v>
      </c>
      <c r="G1329" s="8"/>
      <c r="H1329" s="8"/>
      <c r="I1329" s="8"/>
      <c r="J1329" s="8"/>
      <c r="K1329" s="8">
        <v>-63.3</v>
      </c>
      <c r="L1329" s="395" t="s">
        <v>8</v>
      </c>
      <c r="M1329" s="348" t="s">
        <v>1190</v>
      </c>
    </row>
    <row r="1330" spans="1:13" ht="25.5">
      <c r="A1330" s="75" t="e">
        <f>VLOOKUP(B1330,#REF!,3,FALSE)</f>
        <v>#REF!</v>
      </c>
      <c r="B1330" s="103">
        <v>1749</v>
      </c>
      <c r="C1330" s="62" t="s">
        <v>148</v>
      </c>
      <c r="D1330" s="84" t="s">
        <v>395</v>
      </c>
      <c r="E1330" s="85" t="s">
        <v>149</v>
      </c>
      <c r="F1330" s="49" t="s">
        <v>11</v>
      </c>
      <c r="G1330" s="26">
        <f>SUM(G1321:G1326)</f>
        <v>4232.6000000000004</v>
      </c>
      <c r="H1330" s="26">
        <f>SUM(H1321:H1326)</f>
        <v>3416.1</v>
      </c>
      <c r="I1330" s="26">
        <f t="shared" si="57"/>
        <v>80.70925672163682</v>
      </c>
      <c r="J1330" s="26">
        <f t="shared" si="56"/>
        <v>-816.50000000000045</v>
      </c>
      <c r="K1330" s="26">
        <f>SUM(K1321:K1329)</f>
        <v>-816.5</v>
      </c>
      <c r="L1330" s="185"/>
      <c r="M1330" s="185"/>
    </row>
    <row r="1331" spans="1:13" ht="25.5">
      <c r="A1331" s="75" t="e">
        <f>VLOOKUP(B1331,#REF!,3,FALSE)</f>
        <v>#REF!</v>
      </c>
      <c r="B1331" s="86">
        <v>1749</v>
      </c>
      <c r="C1331" s="87" t="s">
        <v>148</v>
      </c>
      <c r="D1331" s="102"/>
      <c r="E1331" s="102"/>
      <c r="F1331" s="102" t="s">
        <v>12</v>
      </c>
      <c r="G1331" s="134">
        <f>+G1330</f>
        <v>4232.6000000000004</v>
      </c>
      <c r="H1331" s="134">
        <f>+H1330</f>
        <v>3416.1</v>
      </c>
      <c r="I1331" s="134">
        <f t="shared" si="57"/>
        <v>80.70925672163682</v>
      </c>
      <c r="J1331" s="134">
        <f t="shared" si="56"/>
        <v>-816.50000000000045</v>
      </c>
      <c r="K1331" s="134">
        <f>+K1330</f>
        <v>-816.5</v>
      </c>
      <c r="L1331" s="186"/>
      <c r="M1331" s="186"/>
    </row>
    <row r="1332" spans="1:13" ht="38.25">
      <c r="A1332" s="75" t="e">
        <f>VLOOKUP(B1332,#REF!,3,FALSE)</f>
        <v>#REF!</v>
      </c>
      <c r="B1332" s="12">
        <v>1750</v>
      </c>
      <c r="C1332" s="24" t="s">
        <v>150</v>
      </c>
      <c r="D1332" s="10" t="s">
        <v>395</v>
      </c>
      <c r="E1332" s="23" t="s">
        <v>151</v>
      </c>
      <c r="F1332" s="11" t="s">
        <v>7</v>
      </c>
      <c r="G1332" s="8">
        <v>1793.9</v>
      </c>
      <c r="H1332" s="8">
        <v>1564.3</v>
      </c>
      <c r="I1332" s="8">
        <f t="shared" si="57"/>
        <v>87.201070293773327</v>
      </c>
      <c r="J1332" s="8">
        <f t="shared" si="56"/>
        <v>-229.60000000000014</v>
      </c>
      <c r="K1332" s="8">
        <v>-29.6</v>
      </c>
      <c r="L1332" s="10" t="s">
        <v>8</v>
      </c>
      <c r="M1332" s="348" t="s">
        <v>392</v>
      </c>
    </row>
    <row r="1333" spans="1:13" ht="38.25">
      <c r="A1333" s="75" t="s">
        <v>337</v>
      </c>
      <c r="B1333" s="12">
        <v>1750</v>
      </c>
      <c r="C1333" s="24" t="s">
        <v>150</v>
      </c>
      <c r="D1333" s="10" t="s">
        <v>395</v>
      </c>
      <c r="E1333" s="23" t="s">
        <v>151</v>
      </c>
      <c r="F1333" s="11" t="s">
        <v>7</v>
      </c>
      <c r="G1333" s="8"/>
      <c r="H1333" s="8"/>
      <c r="I1333" s="8"/>
      <c r="J1333" s="8"/>
      <c r="K1333" s="8">
        <v>-200</v>
      </c>
      <c r="L1333" s="10" t="s">
        <v>8</v>
      </c>
      <c r="M1333" s="348" t="s">
        <v>391</v>
      </c>
    </row>
    <row r="1334" spans="1:13" ht="51">
      <c r="A1334" s="75" t="e">
        <f>VLOOKUP(B1334,#REF!,3,FALSE)</f>
        <v>#REF!</v>
      </c>
      <c r="B1334" s="12">
        <v>1750</v>
      </c>
      <c r="C1334" s="24" t="s">
        <v>150</v>
      </c>
      <c r="D1334" s="10" t="s">
        <v>395</v>
      </c>
      <c r="E1334" s="23" t="s">
        <v>151</v>
      </c>
      <c r="F1334" s="11" t="s">
        <v>10</v>
      </c>
      <c r="G1334" s="8">
        <v>196.6</v>
      </c>
      <c r="H1334" s="8">
        <v>144.30000000000001</v>
      </c>
      <c r="I1334" s="8">
        <f t="shared" si="57"/>
        <v>73.397761953204494</v>
      </c>
      <c r="J1334" s="8">
        <f t="shared" si="56"/>
        <v>-52.299999999999983</v>
      </c>
      <c r="K1334" s="8">
        <v>-52.3</v>
      </c>
      <c r="L1334" s="10" t="s">
        <v>8</v>
      </c>
      <c r="M1334" s="348" t="s">
        <v>390</v>
      </c>
    </row>
    <row r="1335" spans="1:13" ht="38.25">
      <c r="A1335" s="75" t="e">
        <f>VLOOKUP(B1335,#REF!,3,FALSE)</f>
        <v>#REF!</v>
      </c>
      <c r="B1335" s="103">
        <v>1750</v>
      </c>
      <c r="C1335" s="62" t="s">
        <v>150</v>
      </c>
      <c r="D1335" s="84" t="s">
        <v>395</v>
      </c>
      <c r="E1335" s="85" t="s">
        <v>151</v>
      </c>
      <c r="F1335" s="49" t="s">
        <v>11</v>
      </c>
      <c r="G1335" s="26">
        <f>SUM(G1332:G1334)</f>
        <v>1990.5</v>
      </c>
      <c r="H1335" s="26">
        <f>SUM(H1332:H1334)</f>
        <v>1708.6</v>
      </c>
      <c r="I1335" s="26">
        <f t="shared" si="57"/>
        <v>85.837729213765385</v>
      </c>
      <c r="J1335" s="26">
        <f t="shared" si="56"/>
        <v>-281.90000000000009</v>
      </c>
      <c r="K1335" s="26">
        <f>SUM(K1332:K1334)</f>
        <v>-281.89999999999998</v>
      </c>
      <c r="L1335" s="188"/>
      <c r="M1335" s="188"/>
    </row>
    <row r="1336" spans="1:13" ht="38.25">
      <c r="A1336" s="75" t="e">
        <f>VLOOKUP(B1336,#REF!,3,FALSE)</f>
        <v>#REF!</v>
      </c>
      <c r="B1336" s="86">
        <v>1750</v>
      </c>
      <c r="C1336" s="87" t="s">
        <v>150</v>
      </c>
      <c r="D1336" s="88"/>
      <c r="E1336" s="89"/>
      <c r="F1336" s="90" t="s">
        <v>12</v>
      </c>
      <c r="G1336" s="134">
        <f>+G1335</f>
        <v>1990.5</v>
      </c>
      <c r="H1336" s="134">
        <f t="shared" ref="H1336:K1336" si="59">+H1335</f>
        <v>1708.6</v>
      </c>
      <c r="I1336" s="134">
        <f t="shared" si="57"/>
        <v>85.837729213765385</v>
      </c>
      <c r="J1336" s="134">
        <f t="shared" si="56"/>
        <v>-281.90000000000009</v>
      </c>
      <c r="K1336" s="134">
        <f t="shared" si="59"/>
        <v>-281.89999999999998</v>
      </c>
      <c r="L1336" s="186"/>
      <c r="M1336" s="186"/>
    </row>
    <row r="1337" spans="1:13" ht="38.25">
      <c r="A1337" s="75" t="e">
        <f>VLOOKUP(B1337,#REF!,3,FALSE)</f>
        <v>#REF!</v>
      </c>
      <c r="B1337" s="12">
        <v>2001</v>
      </c>
      <c r="C1337" s="13" t="s">
        <v>152</v>
      </c>
      <c r="D1337" s="10" t="s">
        <v>395</v>
      </c>
      <c r="E1337" s="14" t="s">
        <v>153</v>
      </c>
      <c r="F1337" s="11" t="s">
        <v>7</v>
      </c>
      <c r="G1337" s="8">
        <v>9828.5</v>
      </c>
      <c r="H1337" s="8">
        <v>6242.6</v>
      </c>
      <c r="I1337" s="8">
        <f t="shared" si="57"/>
        <v>63.515287175052151</v>
      </c>
      <c r="J1337" s="8">
        <f t="shared" si="56"/>
        <v>-3585.8999999999996</v>
      </c>
      <c r="K1337" s="8">
        <v>-2755.5</v>
      </c>
      <c r="L1337" s="10" t="s">
        <v>55</v>
      </c>
      <c r="M1337" s="348" t="s">
        <v>843</v>
      </c>
    </row>
    <row r="1338" spans="1:13" ht="127.5">
      <c r="A1338" s="75" t="e">
        <f>VLOOKUP(B1338,#REF!,3,FALSE)</f>
        <v>#REF!</v>
      </c>
      <c r="B1338" s="12">
        <v>2001</v>
      </c>
      <c r="C1338" s="13" t="s">
        <v>152</v>
      </c>
      <c r="D1338" s="10" t="s">
        <v>395</v>
      </c>
      <c r="E1338" s="14" t="s">
        <v>153</v>
      </c>
      <c r="F1338" s="11" t="s">
        <v>7</v>
      </c>
      <c r="G1338" s="8"/>
      <c r="H1338" s="8"/>
      <c r="I1338" s="8" t="str">
        <f t="shared" si="57"/>
        <v/>
      </c>
      <c r="J1338" s="8">
        <f t="shared" si="56"/>
        <v>0</v>
      </c>
      <c r="K1338" s="8">
        <v>-830.4</v>
      </c>
      <c r="L1338" s="10" t="s">
        <v>154</v>
      </c>
      <c r="M1338" s="348" t="s">
        <v>844</v>
      </c>
    </row>
    <row r="1339" spans="1:13" ht="140.25">
      <c r="A1339" s="75" t="e">
        <f>VLOOKUP(B1339,#REF!,3,FALSE)</f>
        <v>#REF!</v>
      </c>
      <c r="B1339" s="12">
        <v>2001</v>
      </c>
      <c r="C1339" s="24" t="s">
        <v>152</v>
      </c>
      <c r="D1339" s="10" t="s">
        <v>395</v>
      </c>
      <c r="E1339" s="23" t="s">
        <v>153</v>
      </c>
      <c r="F1339" s="11" t="s">
        <v>10</v>
      </c>
      <c r="G1339" s="8">
        <v>1303.7</v>
      </c>
      <c r="H1339" s="8">
        <v>930.1</v>
      </c>
      <c r="I1339" s="8">
        <f t="shared" si="57"/>
        <v>71.343100406535243</v>
      </c>
      <c r="J1339" s="8">
        <f t="shared" si="56"/>
        <v>-373.6</v>
      </c>
      <c r="K1339" s="8">
        <v>-373.6</v>
      </c>
      <c r="L1339" s="10" t="s">
        <v>154</v>
      </c>
      <c r="M1339" s="348" t="s">
        <v>845</v>
      </c>
    </row>
    <row r="1340" spans="1:13" ht="38.25">
      <c r="A1340" s="75" t="e">
        <f>VLOOKUP(B1340,#REF!,3,FALSE)</f>
        <v>#REF!</v>
      </c>
      <c r="B1340" s="103">
        <v>2001</v>
      </c>
      <c r="C1340" s="62" t="s">
        <v>152</v>
      </c>
      <c r="D1340" s="84" t="s">
        <v>395</v>
      </c>
      <c r="E1340" s="85" t="s">
        <v>153</v>
      </c>
      <c r="F1340" s="49" t="s">
        <v>11</v>
      </c>
      <c r="G1340" s="26">
        <f>SUM(G1337:G1339)</f>
        <v>11132.2</v>
      </c>
      <c r="H1340" s="26">
        <f>SUM(H1337:H1339)</f>
        <v>7172.7000000000007</v>
      </c>
      <c r="I1340" s="26">
        <f t="shared" si="57"/>
        <v>64.432008048723517</v>
      </c>
      <c r="J1340" s="26">
        <f t="shared" si="56"/>
        <v>-3959.5</v>
      </c>
      <c r="K1340" s="26">
        <f>SUM(K1337:K1339)</f>
        <v>-3959.5</v>
      </c>
      <c r="L1340" s="185"/>
      <c r="M1340" s="185"/>
    </row>
    <row r="1341" spans="1:13" ht="38.25">
      <c r="A1341" s="75" t="e">
        <f>VLOOKUP(B1341,#REF!,3,FALSE)</f>
        <v>#REF!</v>
      </c>
      <c r="B1341" s="86">
        <v>2001</v>
      </c>
      <c r="C1341" s="87" t="s">
        <v>152</v>
      </c>
      <c r="D1341" s="88"/>
      <c r="E1341" s="89"/>
      <c r="F1341" s="90" t="s">
        <v>12</v>
      </c>
      <c r="G1341" s="134">
        <f>+G1340</f>
        <v>11132.2</v>
      </c>
      <c r="H1341" s="134">
        <f t="shared" ref="H1341:K1341" si="60">+H1340</f>
        <v>7172.7000000000007</v>
      </c>
      <c r="I1341" s="134">
        <f t="shared" si="57"/>
        <v>64.432008048723517</v>
      </c>
      <c r="J1341" s="134">
        <f t="shared" si="56"/>
        <v>-3959.5</v>
      </c>
      <c r="K1341" s="134">
        <f t="shared" si="60"/>
        <v>-3959.5</v>
      </c>
      <c r="L1341" s="186"/>
      <c r="M1341" s="186"/>
    </row>
    <row r="1342" spans="1:13" ht="25.5">
      <c r="A1342" s="75" t="e">
        <f>VLOOKUP(B1342,#REF!,3,FALSE)</f>
        <v>#REF!</v>
      </c>
      <c r="B1342" s="12">
        <v>2002</v>
      </c>
      <c r="C1342" s="24" t="s">
        <v>155</v>
      </c>
      <c r="D1342" s="10" t="s">
        <v>395</v>
      </c>
      <c r="E1342" s="23" t="s">
        <v>156</v>
      </c>
      <c r="F1342" s="11" t="s">
        <v>7</v>
      </c>
      <c r="G1342" s="8">
        <v>8202.6</v>
      </c>
      <c r="H1342" s="8">
        <v>5419.6</v>
      </c>
      <c r="I1342" s="8">
        <f t="shared" si="57"/>
        <v>66.071733352839345</v>
      </c>
      <c r="J1342" s="8">
        <f t="shared" ref="J1342:J1422" si="61">+H1342-G1342</f>
        <v>-2783</v>
      </c>
      <c r="K1342" s="8">
        <v>-122.3</v>
      </c>
      <c r="L1342" s="10" t="s">
        <v>55</v>
      </c>
      <c r="M1342" s="348" t="s">
        <v>730</v>
      </c>
    </row>
    <row r="1343" spans="1:13" ht="25.5">
      <c r="A1343" s="75" t="e">
        <f>VLOOKUP(B1343,#REF!,3,FALSE)</f>
        <v>#REF!</v>
      </c>
      <c r="B1343" s="12">
        <v>2002</v>
      </c>
      <c r="C1343" s="24" t="s">
        <v>155</v>
      </c>
      <c r="D1343" s="10" t="s">
        <v>395</v>
      </c>
      <c r="E1343" s="23" t="s">
        <v>156</v>
      </c>
      <c r="F1343" s="11" t="s">
        <v>7</v>
      </c>
      <c r="G1343" s="8"/>
      <c r="H1343" s="8"/>
      <c r="I1343" s="8"/>
      <c r="J1343" s="8"/>
      <c r="K1343" s="8">
        <v>-0.6</v>
      </c>
      <c r="L1343" s="10" t="s">
        <v>154</v>
      </c>
      <c r="M1343" s="348" t="s">
        <v>727</v>
      </c>
    </row>
    <row r="1344" spans="1:13" ht="25.5">
      <c r="A1344" s="75" t="e">
        <f>VLOOKUP(B1344,#REF!,3,FALSE)</f>
        <v>#REF!</v>
      </c>
      <c r="B1344" s="12">
        <v>2002</v>
      </c>
      <c r="C1344" s="24" t="s">
        <v>155</v>
      </c>
      <c r="D1344" s="10" t="s">
        <v>395</v>
      </c>
      <c r="E1344" s="23" t="s">
        <v>156</v>
      </c>
      <c r="F1344" s="11" t="s">
        <v>7</v>
      </c>
      <c r="G1344" s="8"/>
      <c r="H1344" s="8"/>
      <c r="I1344" s="8"/>
      <c r="J1344" s="8"/>
      <c r="K1344" s="8">
        <v>-0.1</v>
      </c>
      <c r="L1344" s="217" t="s">
        <v>26</v>
      </c>
      <c r="M1344" s="348" t="s">
        <v>728</v>
      </c>
    </row>
    <row r="1345" spans="1:13" ht="25.5">
      <c r="A1345" s="75" t="e">
        <f>VLOOKUP(B1345,#REF!,3,FALSE)</f>
        <v>#REF!</v>
      </c>
      <c r="B1345" s="12">
        <v>2002</v>
      </c>
      <c r="C1345" s="24" t="s">
        <v>155</v>
      </c>
      <c r="D1345" s="10" t="s">
        <v>395</v>
      </c>
      <c r="E1345" s="23" t="s">
        <v>156</v>
      </c>
      <c r="F1345" s="11" t="s">
        <v>7</v>
      </c>
      <c r="G1345" s="8"/>
      <c r="H1345" s="8"/>
      <c r="I1345" s="8"/>
      <c r="J1345" s="8"/>
      <c r="K1345" s="8">
        <v>-2660</v>
      </c>
      <c r="L1345" s="10" t="s">
        <v>121</v>
      </c>
      <c r="M1345" s="348" t="s">
        <v>729</v>
      </c>
    </row>
    <row r="1346" spans="1:13" ht="25.5">
      <c r="A1346" s="75" t="e">
        <f>VLOOKUP(B1346,#REF!,3,FALSE)</f>
        <v>#REF!</v>
      </c>
      <c r="B1346" s="12">
        <v>2002</v>
      </c>
      <c r="C1346" s="24" t="s">
        <v>155</v>
      </c>
      <c r="D1346" s="10" t="s">
        <v>395</v>
      </c>
      <c r="E1346" s="23" t="s">
        <v>156</v>
      </c>
      <c r="F1346" s="11" t="s">
        <v>10</v>
      </c>
      <c r="G1346" s="8">
        <v>311</v>
      </c>
      <c r="H1346" s="8">
        <v>307.2</v>
      </c>
      <c r="I1346" s="8">
        <f t="shared" si="57"/>
        <v>98.778135048231505</v>
      </c>
      <c r="J1346" s="8">
        <f t="shared" si="61"/>
        <v>-3.8000000000000114</v>
      </c>
      <c r="K1346" s="8">
        <v>-3.8</v>
      </c>
      <c r="L1346" s="10" t="s">
        <v>154</v>
      </c>
      <c r="M1346" s="348" t="s">
        <v>727</v>
      </c>
    </row>
    <row r="1347" spans="1:13" ht="25.5">
      <c r="A1347" s="75" t="e">
        <f>VLOOKUP(B1347,#REF!,3,FALSE)</f>
        <v>#REF!</v>
      </c>
      <c r="B1347" s="103">
        <v>2002</v>
      </c>
      <c r="C1347" s="62" t="s">
        <v>155</v>
      </c>
      <c r="D1347" s="84" t="s">
        <v>395</v>
      </c>
      <c r="E1347" s="85" t="s">
        <v>156</v>
      </c>
      <c r="F1347" s="49" t="s">
        <v>11</v>
      </c>
      <c r="G1347" s="26">
        <f>SUM(G1342:G1346)</f>
        <v>8513.6</v>
      </c>
      <c r="H1347" s="26">
        <f>SUM(H1342:H1346)</f>
        <v>5726.8</v>
      </c>
      <c r="I1347" s="26">
        <f t="shared" si="57"/>
        <v>67.266491261041168</v>
      </c>
      <c r="J1347" s="26">
        <f t="shared" si="61"/>
        <v>-2786.8</v>
      </c>
      <c r="K1347" s="26">
        <f>SUM(K1342:K1346)</f>
        <v>-2786.8</v>
      </c>
      <c r="L1347" s="185"/>
      <c r="M1347" s="185"/>
    </row>
    <row r="1348" spans="1:13" ht="25.5">
      <c r="A1348" s="75" t="e">
        <f>VLOOKUP(B1348,#REF!,3,FALSE)</f>
        <v>#REF!</v>
      </c>
      <c r="B1348" s="86">
        <v>2002</v>
      </c>
      <c r="C1348" s="87" t="s">
        <v>155</v>
      </c>
      <c r="D1348" s="88"/>
      <c r="E1348" s="89"/>
      <c r="F1348" s="90" t="s">
        <v>12</v>
      </c>
      <c r="G1348" s="134">
        <f>+G1347</f>
        <v>8513.6</v>
      </c>
      <c r="H1348" s="134">
        <f t="shared" ref="H1348:K1348" si="62">+H1347</f>
        <v>5726.8</v>
      </c>
      <c r="I1348" s="134">
        <f t="shared" si="57"/>
        <v>67.266491261041168</v>
      </c>
      <c r="J1348" s="134">
        <f t="shared" si="61"/>
        <v>-2786.8</v>
      </c>
      <c r="K1348" s="134">
        <f t="shared" si="62"/>
        <v>-2786.8</v>
      </c>
      <c r="L1348" s="186"/>
      <c r="M1348" s="186"/>
    </row>
    <row r="1349" spans="1:13" ht="25.5">
      <c r="A1349" s="75" t="e">
        <f>VLOOKUP(B1349,#REF!,3,FALSE)</f>
        <v>#REF!</v>
      </c>
      <c r="B1349" s="12">
        <v>2993</v>
      </c>
      <c r="C1349" s="24" t="s">
        <v>157</v>
      </c>
      <c r="D1349" s="10" t="s">
        <v>395</v>
      </c>
      <c r="E1349" s="47" t="s">
        <v>1291</v>
      </c>
      <c r="F1349" s="11" t="s">
        <v>7</v>
      </c>
      <c r="G1349" s="8">
        <v>1611.5</v>
      </c>
      <c r="H1349" s="8">
        <v>1496.2</v>
      </c>
      <c r="I1349" s="8">
        <f t="shared" si="57"/>
        <v>92.845175302513198</v>
      </c>
      <c r="J1349" s="8">
        <f t="shared" si="61"/>
        <v>-115.29999999999995</v>
      </c>
      <c r="K1349" s="8">
        <v>-115.3</v>
      </c>
      <c r="L1349" s="10" t="s">
        <v>55</v>
      </c>
      <c r="M1349" s="348" t="s">
        <v>1292</v>
      </c>
    </row>
    <row r="1350" spans="1:13" ht="25.5">
      <c r="A1350" s="75" t="e">
        <f>VLOOKUP(B1350,#REF!,3,FALSE)</f>
        <v>#REF!</v>
      </c>
      <c r="B1350" s="12">
        <v>2993</v>
      </c>
      <c r="C1350" s="24" t="s">
        <v>157</v>
      </c>
      <c r="D1350" s="10" t="s">
        <v>395</v>
      </c>
      <c r="E1350" s="47" t="s">
        <v>1291</v>
      </c>
      <c r="F1350" s="11" t="s">
        <v>10</v>
      </c>
      <c r="G1350" s="8">
        <v>501.4</v>
      </c>
      <c r="H1350" s="8">
        <v>37.299999999999997</v>
      </c>
      <c r="I1350" s="8">
        <f t="shared" si="57"/>
        <v>7.4391703230953325</v>
      </c>
      <c r="J1350" s="8">
        <f t="shared" si="61"/>
        <v>-464.09999999999997</v>
      </c>
      <c r="K1350" s="8">
        <v>-311.89999999999998</v>
      </c>
      <c r="L1350" s="10" t="s">
        <v>55</v>
      </c>
      <c r="M1350" s="348" t="s">
        <v>1292</v>
      </c>
    </row>
    <row r="1351" spans="1:13" ht="51">
      <c r="A1351" s="75" t="e">
        <f>VLOOKUP(B1351,#REF!,3,FALSE)</f>
        <v>#REF!</v>
      </c>
      <c r="B1351" s="12">
        <v>2993</v>
      </c>
      <c r="C1351" s="24" t="s">
        <v>157</v>
      </c>
      <c r="D1351" s="10" t="s">
        <v>395</v>
      </c>
      <c r="E1351" s="47" t="s">
        <v>1291</v>
      </c>
      <c r="F1351" s="11" t="s">
        <v>10</v>
      </c>
      <c r="G1351" s="27"/>
      <c r="H1351" s="27"/>
      <c r="I1351" s="16" t="str">
        <f t="shared" si="57"/>
        <v/>
      </c>
      <c r="J1351" s="8"/>
      <c r="K1351" s="8">
        <v>-152.19999999999999</v>
      </c>
      <c r="L1351" s="197" t="s">
        <v>49</v>
      </c>
      <c r="M1351" s="348" t="s">
        <v>1293</v>
      </c>
    </row>
    <row r="1352" spans="1:13" ht="25.5">
      <c r="A1352" s="75" t="e">
        <f>VLOOKUP(B1352,#REF!,3,FALSE)</f>
        <v>#REF!</v>
      </c>
      <c r="B1352" s="103">
        <v>2993</v>
      </c>
      <c r="C1352" s="62" t="s">
        <v>157</v>
      </c>
      <c r="D1352" s="84" t="s">
        <v>395</v>
      </c>
      <c r="E1352" s="91" t="s">
        <v>301</v>
      </c>
      <c r="F1352" s="49" t="s">
        <v>11</v>
      </c>
      <c r="G1352" s="26">
        <f>SUM(G1349:G1351)</f>
        <v>2112.9</v>
      </c>
      <c r="H1352" s="26">
        <f>SUM(H1349:H1351)</f>
        <v>1533.5</v>
      </c>
      <c r="I1352" s="26">
        <f t="shared" si="57"/>
        <v>72.577973401486105</v>
      </c>
      <c r="J1352" s="26">
        <f t="shared" si="61"/>
        <v>-579.40000000000009</v>
      </c>
      <c r="K1352" s="26">
        <f>SUM(K1349:K1351)</f>
        <v>-579.4</v>
      </c>
      <c r="L1352" s="185"/>
      <c r="M1352" s="185"/>
    </row>
    <row r="1353" spans="1:13" ht="25.5">
      <c r="A1353" s="75" t="e">
        <f>VLOOKUP(B1353,#REF!,3,FALSE)</f>
        <v>#REF!</v>
      </c>
      <c r="B1353" s="86">
        <v>2993</v>
      </c>
      <c r="C1353" s="87" t="s">
        <v>157</v>
      </c>
      <c r="D1353" s="88"/>
      <c r="E1353" s="89"/>
      <c r="F1353" s="90" t="s">
        <v>12</v>
      </c>
      <c r="G1353" s="134">
        <f>+G1352</f>
        <v>2112.9</v>
      </c>
      <c r="H1353" s="134">
        <f t="shared" ref="H1353:K1353" si="63">+H1352</f>
        <v>1533.5</v>
      </c>
      <c r="I1353" s="134">
        <f t="shared" si="57"/>
        <v>72.577973401486105</v>
      </c>
      <c r="J1353" s="134">
        <f t="shared" si="61"/>
        <v>-579.40000000000009</v>
      </c>
      <c r="K1353" s="134">
        <f t="shared" si="63"/>
        <v>-579.4</v>
      </c>
      <c r="L1353" s="186"/>
      <c r="M1353" s="186"/>
    </row>
    <row r="1354" spans="1:13" ht="38.25">
      <c r="A1354" s="75" t="e">
        <f>VLOOKUP(B1354,#REF!,3,FALSE)</f>
        <v>#REF!</v>
      </c>
      <c r="B1354" s="12">
        <v>2003</v>
      </c>
      <c r="C1354" s="13" t="s">
        <v>158</v>
      </c>
      <c r="D1354" s="138" t="s">
        <v>395</v>
      </c>
      <c r="E1354" s="153" t="s">
        <v>159</v>
      </c>
      <c r="F1354" s="11" t="s">
        <v>7</v>
      </c>
      <c r="G1354" s="8">
        <v>3114</v>
      </c>
      <c r="H1354" s="8">
        <v>3082.4</v>
      </c>
      <c r="I1354" s="8">
        <f t="shared" si="57"/>
        <v>98.985228002569045</v>
      </c>
      <c r="J1354" s="8">
        <f t="shared" si="61"/>
        <v>-31.599999999999909</v>
      </c>
      <c r="K1354" s="8">
        <v>-31.6</v>
      </c>
      <c r="L1354" s="10" t="s">
        <v>8</v>
      </c>
      <c r="M1354" s="348" t="s">
        <v>849</v>
      </c>
    </row>
    <row r="1355" spans="1:13" ht="38.25">
      <c r="A1355" s="75" t="e">
        <f>VLOOKUP(B1355,#REF!,3,FALSE)</f>
        <v>#REF!</v>
      </c>
      <c r="B1355" s="12">
        <v>2003</v>
      </c>
      <c r="C1355" s="24" t="s">
        <v>158</v>
      </c>
      <c r="D1355" s="138" t="s">
        <v>395</v>
      </c>
      <c r="E1355" s="153" t="s">
        <v>159</v>
      </c>
      <c r="F1355" s="11" t="s">
        <v>10</v>
      </c>
      <c r="G1355" s="8">
        <v>363.6</v>
      </c>
      <c r="H1355" s="8">
        <v>325.7</v>
      </c>
      <c r="I1355" s="8">
        <f t="shared" si="57"/>
        <v>89.576457645764563</v>
      </c>
      <c r="J1355" s="8">
        <f t="shared" si="61"/>
        <v>-37.900000000000034</v>
      </c>
      <c r="K1355" s="8">
        <v>-37.9</v>
      </c>
      <c r="L1355" s="10" t="s">
        <v>8</v>
      </c>
      <c r="M1355" s="348" t="s">
        <v>849</v>
      </c>
    </row>
    <row r="1356" spans="1:13" ht="38.25">
      <c r="A1356" s="75" t="e">
        <f>VLOOKUP(B1356,#REF!,3,FALSE)</f>
        <v>#REF!</v>
      </c>
      <c r="B1356" s="103">
        <v>2003</v>
      </c>
      <c r="C1356" s="62" t="s">
        <v>158</v>
      </c>
      <c r="D1356" s="135" t="s">
        <v>395</v>
      </c>
      <c r="E1356" s="154" t="s">
        <v>159</v>
      </c>
      <c r="F1356" s="49" t="s">
        <v>11</v>
      </c>
      <c r="G1356" s="26">
        <f>SUM(G1354:G1355)</f>
        <v>3477.6</v>
      </c>
      <c r="H1356" s="26">
        <f>SUM(H1354:H1355)</f>
        <v>3408.1</v>
      </c>
      <c r="I1356" s="26">
        <f t="shared" si="57"/>
        <v>98.001495284103981</v>
      </c>
      <c r="J1356" s="26">
        <f t="shared" si="61"/>
        <v>-69.5</v>
      </c>
      <c r="K1356" s="26">
        <f>SUM(K1354:K1355)</f>
        <v>-69.5</v>
      </c>
      <c r="L1356" s="185"/>
      <c r="M1356" s="185"/>
    </row>
    <row r="1357" spans="1:13" ht="38.25">
      <c r="A1357" s="75" t="e">
        <f>VLOOKUP(B1357,#REF!,3,FALSE)</f>
        <v>#REF!</v>
      </c>
      <c r="B1357" s="86">
        <v>2003</v>
      </c>
      <c r="C1357" s="87" t="s">
        <v>158</v>
      </c>
      <c r="D1357" s="136"/>
      <c r="E1357" s="155"/>
      <c r="F1357" s="90" t="s">
        <v>12</v>
      </c>
      <c r="G1357" s="134">
        <f>+G1356</f>
        <v>3477.6</v>
      </c>
      <c r="H1357" s="134">
        <f t="shared" ref="H1357:K1357" si="64">+H1356</f>
        <v>3408.1</v>
      </c>
      <c r="I1357" s="134">
        <f t="shared" si="57"/>
        <v>98.001495284103981</v>
      </c>
      <c r="J1357" s="134">
        <f t="shared" si="61"/>
        <v>-69.5</v>
      </c>
      <c r="K1357" s="134">
        <f t="shared" si="64"/>
        <v>-69.5</v>
      </c>
      <c r="L1357" s="186"/>
      <c r="M1357" s="186"/>
    </row>
    <row r="1358" spans="1:13" ht="51">
      <c r="A1358" s="75" t="e">
        <f>VLOOKUP(B1358,#REF!,3,FALSE)</f>
        <v>#REF!</v>
      </c>
      <c r="B1358" s="12">
        <v>2755</v>
      </c>
      <c r="C1358" s="24" t="s">
        <v>160</v>
      </c>
      <c r="D1358" s="10" t="s">
        <v>395</v>
      </c>
      <c r="E1358" s="14" t="s">
        <v>850</v>
      </c>
      <c r="F1358" s="11" t="s">
        <v>7</v>
      </c>
      <c r="G1358" s="20">
        <v>2046.9</v>
      </c>
      <c r="H1358" s="20">
        <v>1683.9</v>
      </c>
      <c r="I1358" s="8">
        <f t="shared" si="57"/>
        <v>82.265865455078412</v>
      </c>
      <c r="J1358" s="8">
        <f t="shared" si="61"/>
        <v>-363</v>
      </c>
      <c r="K1358" s="8">
        <v>-26.4</v>
      </c>
      <c r="L1358" s="15" t="s">
        <v>121</v>
      </c>
      <c r="M1358" s="348" t="s">
        <v>851</v>
      </c>
    </row>
    <row r="1359" spans="1:13" ht="51">
      <c r="A1359" s="75" t="e">
        <f>VLOOKUP(B1359,#REF!,3,FALSE)</f>
        <v>#REF!</v>
      </c>
      <c r="B1359" s="12">
        <v>2755</v>
      </c>
      <c r="C1359" s="24" t="s">
        <v>160</v>
      </c>
      <c r="D1359" s="10" t="s">
        <v>395</v>
      </c>
      <c r="E1359" s="14" t="s">
        <v>850</v>
      </c>
      <c r="F1359" s="11" t="s">
        <v>7</v>
      </c>
      <c r="G1359" s="20"/>
      <c r="H1359" s="20"/>
      <c r="I1359" s="8" t="str">
        <f t="shared" si="57"/>
        <v/>
      </c>
      <c r="J1359" s="8"/>
      <c r="K1359" s="8">
        <v>-336.6</v>
      </c>
      <c r="L1359" s="15" t="s">
        <v>8</v>
      </c>
      <c r="M1359" s="348" t="s">
        <v>852</v>
      </c>
    </row>
    <row r="1360" spans="1:13" ht="51">
      <c r="A1360" s="75" t="e">
        <f>VLOOKUP(B1360,#REF!,3,FALSE)</f>
        <v>#REF!</v>
      </c>
      <c r="B1360" s="12">
        <v>2755</v>
      </c>
      <c r="C1360" s="24" t="s">
        <v>160</v>
      </c>
      <c r="D1360" s="10" t="s">
        <v>395</v>
      </c>
      <c r="E1360" s="14" t="s">
        <v>850</v>
      </c>
      <c r="F1360" s="11" t="s">
        <v>10</v>
      </c>
      <c r="G1360" s="8">
        <v>419.2</v>
      </c>
      <c r="H1360" s="8">
        <v>108.2</v>
      </c>
      <c r="I1360" s="8">
        <f t="shared" si="57"/>
        <v>25.811068702290079</v>
      </c>
      <c r="J1360" s="8">
        <f t="shared" si="61"/>
        <v>-311</v>
      </c>
      <c r="K1360" s="8">
        <v>-93</v>
      </c>
      <c r="L1360" s="15" t="s">
        <v>121</v>
      </c>
      <c r="M1360" s="348" t="s">
        <v>851</v>
      </c>
    </row>
    <row r="1361" spans="1:13" ht="51">
      <c r="A1361" s="75" t="e">
        <f>VLOOKUP(B1361,#REF!,3,FALSE)</f>
        <v>#REF!</v>
      </c>
      <c r="B1361" s="12">
        <v>2755</v>
      </c>
      <c r="C1361" s="24" t="s">
        <v>160</v>
      </c>
      <c r="D1361" s="10" t="s">
        <v>395</v>
      </c>
      <c r="E1361" s="14" t="s">
        <v>850</v>
      </c>
      <c r="F1361" s="11" t="s">
        <v>10</v>
      </c>
      <c r="G1361" s="20"/>
      <c r="H1361" s="20"/>
      <c r="I1361" s="8" t="str">
        <f t="shared" si="57"/>
        <v/>
      </c>
      <c r="J1361" s="8"/>
      <c r="K1361" s="8">
        <v>-218</v>
      </c>
      <c r="L1361" s="15" t="s">
        <v>8</v>
      </c>
      <c r="M1361" s="348" t="s">
        <v>852</v>
      </c>
    </row>
    <row r="1362" spans="1:13" ht="63.75">
      <c r="A1362" s="75" t="e">
        <f>VLOOKUP(B1362,#REF!,3,FALSE)</f>
        <v>#REF!</v>
      </c>
      <c r="B1362" s="103">
        <v>2755</v>
      </c>
      <c r="C1362" s="62" t="s">
        <v>160</v>
      </c>
      <c r="D1362" s="84" t="s">
        <v>395</v>
      </c>
      <c r="E1362" s="94" t="s">
        <v>850</v>
      </c>
      <c r="F1362" s="49" t="s">
        <v>11</v>
      </c>
      <c r="G1362" s="26">
        <f>SUM(G1358:G1361)</f>
        <v>2466.1</v>
      </c>
      <c r="H1362" s="26">
        <f>SUM(H1358:H1361)</f>
        <v>1792.1000000000001</v>
      </c>
      <c r="I1362" s="26">
        <f t="shared" si="57"/>
        <v>72.66939702364057</v>
      </c>
      <c r="J1362" s="26">
        <f t="shared" si="61"/>
        <v>-673.99999999999977</v>
      </c>
      <c r="K1362" s="26">
        <f>SUM(K1358:K1361)</f>
        <v>-674</v>
      </c>
      <c r="L1362" s="185"/>
      <c r="M1362" s="185"/>
    </row>
    <row r="1363" spans="1:13" ht="63.75">
      <c r="A1363" s="75" t="e">
        <f>VLOOKUP(B1363,#REF!,3,FALSE)</f>
        <v>#REF!</v>
      </c>
      <c r="B1363" s="86">
        <v>2755</v>
      </c>
      <c r="C1363" s="87" t="s">
        <v>160</v>
      </c>
      <c r="D1363" s="136"/>
      <c r="E1363" s="155"/>
      <c r="F1363" s="90" t="s">
        <v>12</v>
      </c>
      <c r="G1363" s="134">
        <f>+G1362</f>
        <v>2466.1</v>
      </c>
      <c r="H1363" s="134">
        <f t="shared" ref="H1363:K1363" si="65">+H1362</f>
        <v>1792.1000000000001</v>
      </c>
      <c r="I1363" s="134">
        <f t="shared" si="57"/>
        <v>72.66939702364057</v>
      </c>
      <c r="J1363" s="134">
        <f t="shared" si="61"/>
        <v>-673.99999999999977</v>
      </c>
      <c r="K1363" s="134">
        <f t="shared" si="65"/>
        <v>-674</v>
      </c>
      <c r="L1363" s="186"/>
      <c r="M1363" s="186"/>
    </row>
    <row r="1364" spans="1:13" ht="51">
      <c r="A1364" s="75" t="e">
        <f>VLOOKUP(B1364,#REF!,3,FALSE)</f>
        <v>#REF!</v>
      </c>
      <c r="B1364" s="156">
        <v>1751</v>
      </c>
      <c r="C1364" s="24" t="s">
        <v>306</v>
      </c>
      <c r="D1364" s="10" t="s">
        <v>395</v>
      </c>
      <c r="E1364" s="47" t="s">
        <v>307</v>
      </c>
      <c r="F1364" s="11" t="s">
        <v>7</v>
      </c>
      <c r="G1364" s="8">
        <v>1798.4</v>
      </c>
      <c r="H1364" s="8">
        <v>1649.2</v>
      </c>
      <c r="I1364" s="8">
        <f t="shared" si="57"/>
        <v>91.703736654804274</v>
      </c>
      <c r="J1364" s="8">
        <f t="shared" si="61"/>
        <v>-149.20000000000005</v>
      </c>
      <c r="K1364" s="8">
        <v>-149.19999999999999</v>
      </c>
      <c r="L1364" s="15"/>
      <c r="M1364" s="348" t="s">
        <v>308</v>
      </c>
    </row>
    <row r="1365" spans="1:13" ht="63.75">
      <c r="A1365" s="75" t="e">
        <f>VLOOKUP(B1365,#REF!,3,FALSE)</f>
        <v>#REF!</v>
      </c>
      <c r="B1365" s="103">
        <v>1751</v>
      </c>
      <c r="C1365" s="62" t="s">
        <v>306</v>
      </c>
      <c r="D1365" s="84" t="s">
        <v>395</v>
      </c>
      <c r="E1365" s="91" t="s">
        <v>307</v>
      </c>
      <c r="F1365" s="63" t="s">
        <v>11</v>
      </c>
      <c r="G1365" s="26">
        <f>SUM(G1364)</f>
        <v>1798.4</v>
      </c>
      <c r="H1365" s="26">
        <f>SUM(H1364)</f>
        <v>1649.2</v>
      </c>
      <c r="I1365" s="26">
        <f t="shared" si="57"/>
        <v>91.703736654804274</v>
      </c>
      <c r="J1365" s="26">
        <f t="shared" si="61"/>
        <v>-149.20000000000005</v>
      </c>
      <c r="K1365" s="26">
        <f>SUM(K1364)</f>
        <v>-149.19999999999999</v>
      </c>
      <c r="L1365" s="185"/>
      <c r="M1365" s="405" t="s">
        <v>308</v>
      </c>
    </row>
    <row r="1366" spans="1:13" ht="63.75">
      <c r="A1366" s="75" t="e">
        <f>VLOOKUP(B1366,#REF!,3,FALSE)</f>
        <v>#REF!</v>
      </c>
      <c r="B1366" s="86">
        <v>1751</v>
      </c>
      <c r="C1366" s="87" t="s">
        <v>306</v>
      </c>
      <c r="D1366" s="88"/>
      <c r="E1366" s="98"/>
      <c r="F1366" s="90" t="s">
        <v>12</v>
      </c>
      <c r="G1366" s="70">
        <f>+G1365</f>
        <v>1798.4</v>
      </c>
      <c r="H1366" s="70">
        <f t="shared" ref="H1366:K1366" si="66">+H1365</f>
        <v>1649.2</v>
      </c>
      <c r="I1366" s="70">
        <f t="shared" si="57"/>
        <v>91.703736654804274</v>
      </c>
      <c r="J1366" s="70">
        <f t="shared" si="61"/>
        <v>-149.20000000000005</v>
      </c>
      <c r="K1366" s="70">
        <f t="shared" si="66"/>
        <v>-149.19999999999999</v>
      </c>
      <c r="L1366" s="186"/>
      <c r="M1366" s="339" t="s">
        <v>308</v>
      </c>
    </row>
    <row r="1367" spans="1:13" ht="51">
      <c r="A1367" s="75" t="e">
        <f>VLOOKUP(B1367,#REF!,3,FALSE)</f>
        <v>#REF!</v>
      </c>
      <c r="B1367" s="22">
        <v>2992</v>
      </c>
      <c r="C1367" s="24" t="s">
        <v>161</v>
      </c>
      <c r="D1367" s="10" t="s">
        <v>396</v>
      </c>
      <c r="E1367" s="23" t="s">
        <v>163</v>
      </c>
      <c r="F1367" s="11" t="s">
        <v>7</v>
      </c>
      <c r="G1367" s="8">
        <v>1494.2</v>
      </c>
      <c r="H1367" s="8">
        <v>1394.2</v>
      </c>
      <c r="I1367" s="8">
        <f t="shared" si="57"/>
        <v>93.307455494579045</v>
      </c>
      <c r="J1367" s="8">
        <f t="shared" si="61"/>
        <v>-100</v>
      </c>
      <c r="K1367" s="8">
        <v>-56.2</v>
      </c>
      <c r="L1367" s="10" t="s">
        <v>121</v>
      </c>
      <c r="M1367" s="348" t="s">
        <v>387</v>
      </c>
    </row>
    <row r="1368" spans="1:13" ht="51">
      <c r="A1368" s="75" t="e">
        <f>VLOOKUP(B1368,#REF!,3,FALSE)</f>
        <v>#REF!</v>
      </c>
      <c r="B1368" s="22">
        <v>2992</v>
      </c>
      <c r="C1368" s="24" t="s">
        <v>161</v>
      </c>
      <c r="D1368" s="10" t="s">
        <v>396</v>
      </c>
      <c r="E1368" s="23" t="s">
        <v>163</v>
      </c>
      <c r="F1368" s="11" t="s">
        <v>7</v>
      </c>
      <c r="G1368" s="8"/>
      <c r="H1368" s="8"/>
      <c r="I1368" s="8"/>
      <c r="J1368" s="8"/>
      <c r="K1368" s="8">
        <v>-43.8</v>
      </c>
      <c r="L1368" s="10" t="s">
        <v>49</v>
      </c>
      <c r="M1368" s="348" t="s">
        <v>388</v>
      </c>
    </row>
    <row r="1369" spans="1:13" ht="51">
      <c r="A1369" s="75" t="e">
        <f>VLOOKUP(B1369,#REF!,3,FALSE)</f>
        <v>#REF!</v>
      </c>
      <c r="B1369" s="101">
        <v>2992</v>
      </c>
      <c r="C1369" s="62" t="s">
        <v>161</v>
      </c>
      <c r="D1369" s="84" t="s">
        <v>396</v>
      </c>
      <c r="E1369" s="85" t="s">
        <v>163</v>
      </c>
      <c r="F1369" s="49" t="s">
        <v>11</v>
      </c>
      <c r="G1369" s="26">
        <f>SUM(G1367:G1367)</f>
        <v>1494.2</v>
      </c>
      <c r="H1369" s="26">
        <f>SUM(H1367:H1367)</f>
        <v>1394.2</v>
      </c>
      <c r="I1369" s="26">
        <f t="shared" si="57"/>
        <v>93.307455494579045</v>
      </c>
      <c r="J1369" s="26">
        <f t="shared" si="61"/>
        <v>-100</v>
      </c>
      <c r="K1369" s="26">
        <f>SUM(K1367:K1368)</f>
        <v>-100</v>
      </c>
      <c r="L1369" s="185"/>
      <c r="M1369" s="185"/>
    </row>
    <row r="1370" spans="1:13" ht="51">
      <c r="A1370" s="75" t="e">
        <f>VLOOKUP(B1370,#REF!,3,FALSE)</f>
        <v>#REF!</v>
      </c>
      <c r="B1370" s="22">
        <v>2992</v>
      </c>
      <c r="C1370" s="24" t="s">
        <v>161</v>
      </c>
      <c r="D1370" s="10" t="s">
        <v>397</v>
      </c>
      <c r="E1370" s="23" t="s">
        <v>162</v>
      </c>
      <c r="F1370" s="11" t="s">
        <v>7</v>
      </c>
      <c r="G1370" s="8">
        <v>25280.6</v>
      </c>
      <c r="H1370" s="8">
        <v>22740.1</v>
      </c>
      <c r="I1370" s="8">
        <f t="shared" si="57"/>
        <v>89.95079230714461</v>
      </c>
      <c r="J1370" s="8">
        <f t="shared" si="61"/>
        <v>-2540.5</v>
      </c>
      <c r="K1370" s="8">
        <v>-1867.3</v>
      </c>
      <c r="L1370" s="462" t="s">
        <v>1313</v>
      </c>
      <c r="M1370" s="348" t="s">
        <v>385</v>
      </c>
    </row>
    <row r="1371" spans="1:13" ht="51">
      <c r="A1371" s="75" t="e">
        <f>VLOOKUP(B1371,#REF!,3,FALSE)</f>
        <v>#REF!</v>
      </c>
      <c r="B1371" s="22">
        <v>2992</v>
      </c>
      <c r="C1371" s="24" t="s">
        <v>161</v>
      </c>
      <c r="D1371" s="10" t="s">
        <v>397</v>
      </c>
      <c r="E1371" s="23" t="s">
        <v>162</v>
      </c>
      <c r="F1371" s="11" t="s">
        <v>7</v>
      </c>
      <c r="G1371" s="8"/>
      <c r="H1371" s="8"/>
      <c r="I1371" s="8"/>
      <c r="J1371" s="8"/>
      <c r="K1371" s="8">
        <v>-673.2</v>
      </c>
      <c r="L1371" s="10" t="s">
        <v>9</v>
      </c>
      <c r="M1371" s="348" t="s">
        <v>386</v>
      </c>
    </row>
    <row r="1372" spans="1:13" ht="51">
      <c r="A1372" s="75" t="e">
        <f>VLOOKUP(B1372,#REF!,3,FALSE)</f>
        <v>#REF!</v>
      </c>
      <c r="B1372" s="101">
        <v>2992</v>
      </c>
      <c r="C1372" s="62" t="s">
        <v>161</v>
      </c>
      <c r="D1372" s="84" t="s">
        <v>397</v>
      </c>
      <c r="E1372" s="85" t="s">
        <v>162</v>
      </c>
      <c r="F1372" s="49" t="s">
        <v>11</v>
      </c>
      <c r="G1372" s="26">
        <f>SUM(G1370:G1370)</f>
        <v>25280.6</v>
      </c>
      <c r="H1372" s="26">
        <f>SUM(H1370:H1370)</f>
        <v>22740.1</v>
      </c>
      <c r="I1372" s="26">
        <f t="shared" si="57"/>
        <v>89.95079230714461</v>
      </c>
      <c r="J1372" s="26">
        <f t="shared" si="61"/>
        <v>-2540.5</v>
      </c>
      <c r="K1372" s="26">
        <f>SUM(,K1370:K1371)</f>
        <v>-2540.5</v>
      </c>
      <c r="L1372" s="185"/>
      <c r="M1372" s="185"/>
    </row>
    <row r="1373" spans="1:13" ht="51">
      <c r="A1373" s="75" t="e">
        <f>VLOOKUP(B1373,#REF!,3,FALSE)</f>
        <v>#REF!</v>
      </c>
      <c r="B1373" s="157">
        <v>2992</v>
      </c>
      <c r="C1373" s="87" t="s">
        <v>161</v>
      </c>
      <c r="D1373" s="106"/>
      <c r="E1373" s="158"/>
      <c r="F1373" s="90" t="s">
        <v>12</v>
      </c>
      <c r="G1373" s="70">
        <f>+G1372+G1369</f>
        <v>26774.799999999999</v>
      </c>
      <c r="H1373" s="70">
        <f>+H1372+H1369</f>
        <v>24134.3</v>
      </c>
      <c r="I1373" s="70">
        <f t="shared" si="57"/>
        <v>90.138114943902465</v>
      </c>
      <c r="J1373" s="70">
        <f t="shared" si="61"/>
        <v>-2640.5</v>
      </c>
      <c r="K1373" s="70">
        <f>+K1372+K1369</f>
        <v>-2640.5</v>
      </c>
      <c r="L1373" s="186"/>
      <c r="M1373" s="186"/>
    </row>
    <row r="1374" spans="1:13" ht="38.25">
      <c r="A1374" s="75" t="e">
        <f>VLOOKUP(B1374,#REF!,3,FALSE)</f>
        <v>#REF!</v>
      </c>
      <c r="B1374" s="22">
        <v>1140</v>
      </c>
      <c r="C1374" s="13" t="s">
        <v>164</v>
      </c>
      <c r="D1374" s="10" t="s">
        <v>395</v>
      </c>
      <c r="E1374" s="13" t="s">
        <v>864</v>
      </c>
      <c r="F1374" s="11" t="s">
        <v>7</v>
      </c>
      <c r="G1374" s="8">
        <v>6525.8</v>
      </c>
      <c r="H1374" s="8">
        <v>5423.1</v>
      </c>
      <c r="I1374" s="8">
        <f t="shared" si="57"/>
        <v>83.102454871433395</v>
      </c>
      <c r="J1374" s="8">
        <f t="shared" si="61"/>
        <v>-1102.6999999999998</v>
      </c>
      <c r="K1374" s="8">
        <v>-97.9</v>
      </c>
      <c r="L1374" s="217" t="s">
        <v>26</v>
      </c>
      <c r="M1374" s="348" t="s">
        <v>505</v>
      </c>
    </row>
    <row r="1375" spans="1:13" ht="38.25">
      <c r="A1375" s="75" t="e">
        <f>VLOOKUP(B1375,#REF!,3,FALSE)</f>
        <v>#REF!</v>
      </c>
      <c r="B1375" s="22">
        <v>1140</v>
      </c>
      <c r="C1375" s="24" t="s">
        <v>164</v>
      </c>
      <c r="D1375" s="10" t="s">
        <v>395</v>
      </c>
      <c r="E1375" s="13" t="s">
        <v>864</v>
      </c>
      <c r="F1375" s="11" t="s">
        <v>7</v>
      </c>
      <c r="G1375" s="8"/>
      <c r="H1375" s="8"/>
      <c r="I1375" s="8" t="str">
        <f t="shared" si="57"/>
        <v/>
      </c>
      <c r="J1375" s="8"/>
      <c r="K1375" s="8">
        <v>-417.2</v>
      </c>
      <c r="L1375" s="10" t="s">
        <v>55</v>
      </c>
      <c r="M1375" s="348" t="s">
        <v>869</v>
      </c>
    </row>
    <row r="1376" spans="1:13" ht="38.25">
      <c r="A1376" s="75" t="e">
        <f>VLOOKUP(B1376,#REF!,3,FALSE)</f>
        <v>#REF!</v>
      </c>
      <c r="B1376" s="22">
        <v>1140</v>
      </c>
      <c r="C1376" s="13" t="s">
        <v>164</v>
      </c>
      <c r="D1376" s="10" t="s">
        <v>395</v>
      </c>
      <c r="E1376" s="13" t="s">
        <v>864</v>
      </c>
      <c r="F1376" s="11" t="s">
        <v>7</v>
      </c>
      <c r="G1376" s="8"/>
      <c r="H1376" s="8"/>
      <c r="I1376" s="8"/>
      <c r="J1376" s="8"/>
      <c r="K1376" s="8">
        <v>-214.5</v>
      </c>
      <c r="L1376" s="10" t="s">
        <v>49</v>
      </c>
      <c r="M1376" s="348" t="s">
        <v>368</v>
      </c>
    </row>
    <row r="1377" spans="1:13" ht="38.25">
      <c r="A1377" s="75" t="e">
        <f>VLOOKUP(B1377,#REF!,3,FALSE)</f>
        <v>#REF!</v>
      </c>
      <c r="B1377" s="22">
        <v>1140</v>
      </c>
      <c r="C1377" s="13" t="s">
        <v>164</v>
      </c>
      <c r="D1377" s="10" t="s">
        <v>395</v>
      </c>
      <c r="E1377" s="13" t="s">
        <v>864</v>
      </c>
      <c r="F1377" s="11" t="s">
        <v>7</v>
      </c>
      <c r="G1377" s="8"/>
      <c r="H1377" s="8"/>
      <c r="I1377" s="8"/>
      <c r="J1377" s="8"/>
      <c r="K1377" s="8">
        <v>-63.3</v>
      </c>
      <c r="L1377" s="10" t="s">
        <v>154</v>
      </c>
      <c r="M1377" s="348" t="s">
        <v>870</v>
      </c>
    </row>
    <row r="1378" spans="1:13" ht="38.25">
      <c r="A1378" s="75" t="e">
        <f>VLOOKUP(B1378,#REF!,3,FALSE)</f>
        <v>#REF!</v>
      </c>
      <c r="B1378" s="22">
        <v>1140</v>
      </c>
      <c r="C1378" s="13" t="s">
        <v>164</v>
      </c>
      <c r="D1378" s="10" t="s">
        <v>395</v>
      </c>
      <c r="E1378" s="13" t="s">
        <v>864</v>
      </c>
      <c r="F1378" s="11" t="s">
        <v>7</v>
      </c>
      <c r="G1378" s="8"/>
      <c r="H1378" s="8"/>
      <c r="I1378" s="8"/>
      <c r="J1378" s="8"/>
      <c r="K1378" s="8">
        <v>-233.9</v>
      </c>
      <c r="L1378" s="10" t="s">
        <v>121</v>
      </c>
      <c r="M1378" s="348" t="s">
        <v>440</v>
      </c>
    </row>
    <row r="1379" spans="1:13" ht="38.25">
      <c r="A1379" s="75" t="e">
        <f>VLOOKUP(B1379,#REF!,3,FALSE)</f>
        <v>#REF!</v>
      </c>
      <c r="B1379" s="22">
        <v>1140</v>
      </c>
      <c r="C1379" s="13" t="s">
        <v>164</v>
      </c>
      <c r="D1379" s="10" t="s">
        <v>395</v>
      </c>
      <c r="E1379" s="13" t="s">
        <v>864</v>
      </c>
      <c r="F1379" s="11" t="s">
        <v>7</v>
      </c>
      <c r="G1379" s="8"/>
      <c r="H1379" s="8"/>
      <c r="I1379" s="8"/>
      <c r="J1379" s="8"/>
      <c r="K1379" s="8">
        <v>-34.200000000000003</v>
      </c>
      <c r="L1379" s="10" t="s">
        <v>120</v>
      </c>
      <c r="M1379" s="348" t="s">
        <v>871</v>
      </c>
    </row>
    <row r="1380" spans="1:13" ht="38.25">
      <c r="A1380" s="75" t="e">
        <f>VLOOKUP(B1380,#REF!,3,FALSE)</f>
        <v>#REF!</v>
      </c>
      <c r="B1380" s="22">
        <v>1140</v>
      </c>
      <c r="C1380" s="24" t="s">
        <v>164</v>
      </c>
      <c r="D1380" s="10" t="s">
        <v>395</v>
      </c>
      <c r="E1380" s="13" t="s">
        <v>864</v>
      </c>
      <c r="F1380" s="11" t="s">
        <v>7</v>
      </c>
      <c r="G1380" s="8"/>
      <c r="H1380" s="8"/>
      <c r="I1380" s="8" t="str">
        <f t="shared" ref="I1380:I1460" si="67">IF(ISBLANK(H1380),"",+H1380/G1380*100)</f>
        <v/>
      </c>
      <c r="J1380" s="8"/>
      <c r="K1380" s="8">
        <v>-41.7</v>
      </c>
      <c r="L1380" s="10" t="s">
        <v>8</v>
      </c>
      <c r="M1380" s="348" t="s">
        <v>872</v>
      </c>
    </row>
    <row r="1381" spans="1:13" ht="38.25">
      <c r="A1381" s="75" t="e">
        <f>VLOOKUP(B1381,#REF!,3,FALSE)</f>
        <v>#REF!</v>
      </c>
      <c r="B1381" s="22">
        <v>1140</v>
      </c>
      <c r="C1381" s="13" t="s">
        <v>164</v>
      </c>
      <c r="D1381" s="10" t="s">
        <v>395</v>
      </c>
      <c r="E1381" s="13" t="s">
        <v>864</v>
      </c>
      <c r="F1381" s="11" t="s">
        <v>10</v>
      </c>
      <c r="G1381" s="8">
        <v>479.2</v>
      </c>
      <c r="H1381" s="8">
        <v>171.8</v>
      </c>
      <c r="I1381" s="8">
        <f t="shared" si="67"/>
        <v>35.85141903171953</v>
      </c>
      <c r="J1381" s="8">
        <f t="shared" si="61"/>
        <v>-307.39999999999998</v>
      </c>
      <c r="K1381" s="8">
        <v>-11.6</v>
      </c>
      <c r="L1381" s="217" t="s">
        <v>1312</v>
      </c>
      <c r="M1381" s="348" t="s">
        <v>505</v>
      </c>
    </row>
    <row r="1382" spans="1:13" ht="38.25">
      <c r="A1382" s="75" t="e">
        <f>VLOOKUP(B1382,#REF!,3,FALSE)</f>
        <v>#REF!</v>
      </c>
      <c r="B1382" s="22">
        <v>1140</v>
      </c>
      <c r="C1382" s="13" t="s">
        <v>164</v>
      </c>
      <c r="D1382" s="10" t="s">
        <v>395</v>
      </c>
      <c r="E1382" s="13" t="s">
        <v>864</v>
      </c>
      <c r="F1382" s="11" t="s">
        <v>10</v>
      </c>
      <c r="G1382" s="8"/>
      <c r="H1382" s="8"/>
      <c r="I1382" s="8" t="str">
        <f t="shared" si="67"/>
        <v/>
      </c>
      <c r="J1382" s="8"/>
      <c r="K1382" s="8">
        <v>-118.6</v>
      </c>
      <c r="L1382" s="10" t="s">
        <v>1311</v>
      </c>
      <c r="M1382" s="348" t="s">
        <v>873</v>
      </c>
    </row>
    <row r="1383" spans="1:13" ht="38.25">
      <c r="A1383" s="75" t="e">
        <f>VLOOKUP(B1383,#REF!,3,FALSE)</f>
        <v>#REF!</v>
      </c>
      <c r="B1383" s="22">
        <v>1140</v>
      </c>
      <c r="C1383" s="13" t="s">
        <v>164</v>
      </c>
      <c r="D1383" s="10" t="s">
        <v>395</v>
      </c>
      <c r="E1383" s="13" t="s">
        <v>864</v>
      </c>
      <c r="F1383" s="11" t="s">
        <v>10</v>
      </c>
      <c r="G1383" s="8"/>
      <c r="H1383" s="8"/>
      <c r="I1383" s="8" t="str">
        <f t="shared" si="67"/>
        <v/>
      </c>
      <c r="J1383" s="8"/>
      <c r="K1383" s="8">
        <v>-1.7</v>
      </c>
      <c r="L1383" s="10" t="s">
        <v>291</v>
      </c>
      <c r="M1383" s="348" t="s">
        <v>874</v>
      </c>
    </row>
    <row r="1384" spans="1:13" ht="38.25">
      <c r="A1384" s="75" t="e">
        <f>VLOOKUP(B1384,#REF!,3,FALSE)</f>
        <v>#REF!</v>
      </c>
      <c r="B1384" s="22">
        <v>1140</v>
      </c>
      <c r="C1384" s="13" t="s">
        <v>164</v>
      </c>
      <c r="D1384" s="10" t="s">
        <v>395</v>
      </c>
      <c r="E1384" s="13" t="s">
        <v>864</v>
      </c>
      <c r="F1384" s="11" t="s">
        <v>10</v>
      </c>
      <c r="G1384" s="8"/>
      <c r="H1384" s="8"/>
      <c r="I1384" s="8" t="str">
        <f t="shared" si="67"/>
        <v/>
      </c>
      <c r="J1384" s="8"/>
      <c r="K1384" s="8">
        <v>-1.3</v>
      </c>
      <c r="L1384" s="10" t="s">
        <v>17</v>
      </c>
      <c r="M1384" s="348" t="s">
        <v>875</v>
      </c>
    </row>
    <row r="1385" spans="1:13" ht="38.25">
      <c r="A1385" s="75" t="e">
        <f>VLOOKUP(B1385,#REF!,3,FALSE)</f>
        <v>#REF!</v>
      </c>
      <c r="B1385" s="22">
        <v>1140</v>
      </c>
      <c r="C1385" s="13" t="s">
        <v>164</v>
      </c>
      <c r="D1385" s="10" t="s">
        <v>395</v>
      </c>
      <c r="E1385" s="13" t="s">
        <v>864</v>
      </c>
      <c r="F1385" s="11" t="s">
        <v>10</v>
      </c>
      <c r="G1385" s="8"/>
      <c r="H1385" s="8"/>
      <c r="I1385" s="8"/>
      <c r="J1385" s="8"/>
      <c r="K1385" s="8">
        <v>-94.3</v>
      </c>
      <c r="L1385" s="10" t="s">
        <v>1306</v>
      </c>
      <c r="M1385" s="348" t="s">
        <v>876</v>
      </c>
    </row>
    <row r="1386" spans="1:13" ht="38.25">
      <c r="A1386" s="75" t="e">
        <f>VLOOKUP(B1386,#REF!,3,FALSE)</f>
        <v>#REF!</v>
      </c>
      <c r="B1386" s="22">
        <v>1140</v>
      </c>
      <c r="C1386" s="13" t="s">
        <v>164</v>
      </c>
      <c r="D1386" s="10" t="s">
        <v>395</v>
      </c>
      <c r="E1386" s="13" t="s">
        <v>864</v>
      </c>
      <c r="F1386" s="11" t="s">
        <v>10</v>
      </c>
      <c r="G1386" s="8"/>
      <c r="H1386" s="8"/>
      <c r="I1386" s="8" t="str">
        <f t="shared" si="67"/>
        <v/>
      </c>
      <c r="J1386" s="8"/>
      <c r="K1386" s="8">
        <v>-73</v>
      </c>
      <c r="L1386" s="10" t="s">
        <v>154</v>
      </c>
      <c r="M1386" s="348" t="s">
        <v>877</v>
      </c>
    </row>
    <row r="1387" spans="1:13" ht="38.25">
      <c r="A1387" s="75" t="e">
        <f>VLOOKUP(B1387,#REF!,3,FALSE)</f>
        <v>#REF!</v>
      </c>
      <c r="B1387" s="22">
        <v>1140</v>
      </c>
      <c r="C1387" s="13" t="s">
        <v>164</v>
      </c>
      <c r="D1387" s="10" t="s">
        <v>395</v>
      </c>
      <c r="E1387" s="13" t="s">
        <v>864</v>
      </c>
      <c r="F1387" s="11" t="s">
        <v>10</v>
      </c>
      <c r="G1387" s="16"/>
      <c r="H1387" s="16"/>
      <c r="I1387" s="16" t="str">
        <f t="shared" si="67"/>
        <v/>
      </c>
      <c r="J1387" s="8"/>
      <c r="K1387" s="8">
        <v>-6.9</v>
      </c>
      <c r="L1387" s="10" t="s">
        <v>8</v>
      </c>
      <c r="M1387" s="348" t="s">
        <v>354</v>
      </c>
    </row>
    <row r="1388" spans="1:13" ht="38.25">
      <c r="A1388" s="75" t="e">
        <f>VLOOKUP(B1388,#REF!,3,FALSE)</f>
        <v>#REF!</v>
      </c>
      <c r="B1388" s="101">
        <v>1140</v>
      </c>
      <c r="C1388" s="62" t="s">
        <v>164</v>
      </c>
      <c r="D1388" s="84" t="s">
        <v>395</v>
      </c>
      <c r="E1388" s="94" t="s">
        <v>864</v>
      </c>
      <c r="F1388" s="49" t="s">
        <v>11</v>
      </c>
      <c r="G1388" s="26">
        <f>SUM(G1374:G1387)</f>
        <v>7005</v>
      </c>
      <c r="H1388" s="26">
        <f>SUM(H1374:H1387)</f>
        <v>5594.9000000000005</v>
      </c>
      <c r="I1388" s="26">
        <f t="shared" si="67"/>
        <v>79.87009279086368</v>
      </c>
      <c r="J1388" s="26">
        <f t="shared" si="61"/>
        <v>-1410.0999999999995</v>
      </c>
      <c r="K1388" s="26">
        <f>SUM(K1374:K1387)</f>
        <v>-1410.1</v>
      </c>
      <c r="L1388" s="185"/>
      <c r="M1388" s="185"/>
    </row>
    <row r="1389" spans="1:13" ht="25.5">
      <c r="A1389" s="75" t="e">
        <f>VLOOKUP(B1389,#REF!,3,FALSE)</f>
        <v>#REF!</v>
      </c>
      <c r="B1389" s="22">
        <v>1140</v>
      </c>
      <c r="C1389" s="24" t="s">
        <v>164</v>
      </c>
      <c r="D1389" s="10" t="s">
        <v>419</v>
      </c>
      <c r="E1389" s="14" t="s">
        <v>865</v>
      </c>
      <c r="F1389" s="11" t="s">
        <v>7</v>
      </c>
      <c r="G1389" s="8">
        <v>344.1</v>
      </c>
      <c r="H1389" s="8">
        <v>225.9</v>
      </c>
      <c r="I1389" s="8">
        <f>IF(ISBLANK(H1389),"",+H1389/G1389*100)</f>
        <v>65.649520488230166</v>
      </c>
      <c r="J1389" s="8">
        <f>+H1389-G1389</f>
        <v>-118.20000000000002</v>
      </c>
      <c r="K1389" s="8">
        <v>-28.3</v>
      </c>
      <c r="L1389" s="10" t="s">
        <v>55</v>
      </c>
      <c r="M1389" s="348" t="s">
        <v>878</v>
      </c>
    </row>
    <row r="1390" spans="1:13" ht="25.5">
      <c r="A1390" s="75" t="e">
        <f>VLOOKUP(B1390,#REF!,3,FALSE)</f>
        <v>#REF!</v>
      </c>
      <c r="B1390" s="22">
        <v>1140</v>
      </c>
      <c r="C1390" s="24" t="s">
        <v>164</v>
      </c>
      <c r="D1390" s="10" t="s">
        <v>419</v>
      </c>
      <c r="E1390" s="14" t="s">
        <v>865</v>
      </c>
      <c r="F1390" s="11" t="s">
        <v>7</v>
      </c>
      <c r="G1390" s="8"/>
      <c r="H1390" s="8"/>
      <c r="I1390" s="8"/>
      <c r="J1390" s="8"/>
      <c r="K1390" s="8">
        <v>-10.199999999999999</v>
      </c>
      <c r="L1390" s="10" t="s">
        <v>8</v>
      </c>
      <c r="M1390" s="348" t="s">
        <v>879</v>
      </c>
    </row>
    <row r="1391" spans="1:13" ht="25.5">
      <c r="A1391" s="75" t="e">
        <f>VLOOKUP(B1391,#REF!,3,FALSE)</f>
        <v>#REF!</v>
      </c>
      <c r="B1391" s="166">
        <v>1140</v>
      </c>
      <c r="C1391" s="44" t="s">
        <v>164</v>
      </c>
      <c r="D1391" s="38" t="s">
        <v>419</v>
      </c>
      <c r="E1391" s="334" t="s">
        <v>865</v>
      </c>
      <c r="F1391" s="213" t="s">
        <v>7</v>
      </c>
      <c r="G1391" s="75"/>
      <c r="H1391" s="75"/>
      <c r="I1391" s="75"/>
      <c r="J1391" s="75"/>
      <c r="K1391" s="8">
        <v>-79.7</v>
      </c>
      <c r="L1391" s="10" t="s">
        <v>49</v>
      </c>
      <c r="M1391" s="348" t="s">
        <v>639</v>
      </c>
    </row>
    <row r="1392" spans="1:13" ht="25.5">
      <c r="A1392" s="75" t="e">
        <f>VLOOKUP(B1392,#REF!,3,FALSE)</f>
        <v>#REF!</v>
      </c>
      <c r="B1392" s="149">
        <v>1140</v>
      </c>
      <c r="C1392" s="51" t="s">
        <v>164</v>
      </c>
      <c r="D1392" s="63" t="s">
        <v>419</v>
      </c>
      <c r="E1392" s="94" t="s">
        <v>865</v>
      </c>
      <c r="F1392" s="49" t="s">
        <v>11</v>
      </c>
      <c r="G1392" s="26">
        <f>SUM(G1389:G1391)</f>
        <v>344.1</v>
      </c>
      <c r="H1392" s="26">
        <f>SUM(H1389:H1391)</f>
        <v>225.9</v>
      </c>
      <c r="I1392" s="26">
        <f t="shared" si="67"/>
        <v>65.649520488230166</v>
      </c>
      <c r="J1392" s="26">
        <f t="shared" si="61"/>
        <v>-118.20000000000002</v>
      </c>
      <c r="K1392" s="26">
        <f>SUM(K1389:K1391)</f>
        <v>-118.2</v>
      </c>
      <c r="L1392" s="185"/>
      <c r="M1392" s="185"/>
    </row>
    <row r="1393" spans="1:13" ht="25.5">
      <c r="A1393" s="75" t="e">
        <f>VLOOKUP(B1393,#REF!,3,FALSE)</f>
        <v>#REF!</v>
      </c>
      <c r="B1393" s="157">
        <v>1140</v>
      </c>
      <c r="C1393" s="87" t="s">
        <v>164</v>
      </c>
      <c r="D1393" s="88"/>
      <c r="E1393" s="93"/>
      <c r="F1393" s="90" t="s">
        <v>12</v>
      </c>
      <c r="G1393" s="70">
        <f>+G1392+G1388</f>
        <v>7349.1</v>
      </c>
      <c r="H1393" s="70">
        <f>+H1392+H1388</f>
        <v>5820.8</v>
      </c>
      <c r="I1393" s="70">
        <f t="shared" si="67"/>
        <v>79.204256303492954</v>
      </c>
      <c r="J1393" s="70">
        <f t="shared" si="61"/>
        <v>-1528.3000000000002</v>
      </c>
      <c r="K1393" s="70">
        <f>+K1392+K1388</f>
        <v>-1528.3</v>
      </c>
      <c r="L1393" s="186"/>
      <c r="M1393" s="186"/>
    </row>
    <row r="1394" spans="1:13" ht="51">
      <c r="A1394" s="75" t="e">
        <f>VLOOKUP(B1394,#REF!,3,FALSE)</f>
        <v>#REF!</v>
      </c>
      <c r="B1394" s="22">
        <v>3002</v>
      </c>
      <c r="C1394" s="13" t="s">
        <v>166</v>
      </c>
      <c r="D1394" s="10" t="s">
        <v>395</v>
      </c>
      <c r="E1394" s="373"/>
      <c r="F1394" s="11" t="s">
        <v>7</v>
      </c>
      <c r="G1394" s="8">
        <v>1011.9</v>
      </c>
      <c r="H1394" s="8">
        <v>803</v>
      </c>
      <c r="I1394" s="8">
        <f t="shared" si="67"/>
        <v>79.355667556082622</v>
      </c>
      <c r="J1394" s="8">
        <f t="shared" si="61"/>
        <v>-208.89999999999998</v>
      </c>
      <c r="K1394" s="8">
        <v>-118</v>
      </c>
      <c r="L1394" s="10" t="s">
        <v>121</v>
      </c>
      <c r="M1394" s="348" t="s">
        <v>1287</v>
      </c>
    </row>
    <row r="1395" spans="1:13" ht="51">
      <c r="A1395" s="75" t="e">
        <f>VLOOKUP(B1395,#REF!,3,FALSE)</f>
        <v>#REF!</v>
      </c>
      <c r="B1395" s="22">
        <v>3002</v>
      </c>
      <c r="C1395" s="13" t="s">
        <v>166</v>
      </c>
      <c r="D1395" s="10" t="s">
        <v>395</v>
      </c>
      <c r="E1395" s="373" t="s">
        <v>778</v>
      </c>
      <c r="F1395" s="11" t="s">
        <v>7</v>
      </c>
      <c r="G1395" s="16"/>
      <c r="H1395" s="16"/>
      <c r="I1395" s="16" t="str">
        <f t="shared" si="67"/>
        <v/>
      </c>
      <c r="J1395" s="8">
        <f t="shared" si="61"/>
        <v>0</v>
      </c>
      <c r="K1395" s="8">
        <v>-90.9</v>
      </c>
      <c r="L1395" s="10" t="s">
        <v>8</v>
      </c>
      <c r="M1395" s="348" t="s">
        <v>1288</v>
      </c>
    </row>
    <row r="1396" spans="1:13" ht="51">
      <c r="A1396" s="75" t="e">
        <f>VLOOKUP(B1396,#REF!,3,FALSE)</f>
        <v>#REF!</v>
      </c>
      <c r="B1396" s="101">
        <v>3002</v>
      </c>
      <c r="C1396" s="51" t="s">
        <v>166</v>
      </c>
      <c r="D1396" s="84" t="s">
        <v>395</v>
      </c>
      <c r="E1396" s="94" t="s">
        <v>778</v>
      </c>
      <c r="F1396" s="49" t="s">
        <v>11</v>
      </c>
      <c r="G1396" s="26">
        <f>SUM(G1394:G1395)</f>
        <v>1011.9</v>
      </c>
      <c r="H1396" s="26">
        <f>SUM(H1394:H1395)</f>
        <v>803</v>
      </c>
      <c r="I1396" s="26">
        <f t="shared" si="67"/>
        <v>79.355667556082622</v>
      </c>
      <c r="J1396" s="26">
        <f t="shared" si="61"/>
        <v>-208.89999999999998</v>
      </c>
      <c r="K1396" s="26">
        <f>SUM(K1394:K1395)</f>
        <v>-208.9</v>
      </c>
      <c r="L1396" s="185"/>
      <c r="M1396" s="185"/>
    </row>
    <row r="1397" spans="1:13" ht="51">
      <c r="A1397" s="75" t="e">
        <f>VLOOKUP(B1397,#REF!,3,FALSE)</f>
        <v>#REF!</v>
      </c>
      <c r="B1397" s="22">
        <v>3002</v>
      </c>
      <c r="C1397" s="13" t="s">
        <v>166</v>
      </c>
      <c r="D1397" s="10" t="s">
        <v>419</v>
      </c>
      <c r="E1397" s="373" t="s">
        <v>779</v>
      </c>
      <c r="F1397" s="11" t="s">
        <v>7</v>
      </c>
      <c r="G1397" s="8">
        <v>262.39999999999998</v>
      </c>
      <c r="H1397" s="8">
        <v>185.2</v>
      </c>
      <c r="I1397" s="8">
        <f t="shared" si="67"/>
        <v>70.579268292682926</v>
      </c>
      <c r="J1397" s="8">
        <f t="shared" si="61"/>
        <v>-77.199999999999989</v>
      </c>
      <c r="K1397" s="8">
        <v>-40.6</v>
      </c>
      <c r="L1397" s="217" t="s">
        <v>26</v>
      </c>
      <c r="M1397" s="348" t="s">
        <v>1289</v>
      </c>
    </row>
    <row r="1398" spans="1:13" ht="51">
      <c r="A1398" s="75" t="e">
        <f>VLOOKUP(B1398,#REF!,3,FALSE)</f>
        <v>#REF!</v>
      </c>
      <c r="B1398" s="22">
        <v>3002</v>
      </c>
      <c r="C1398" s="13" t="s">
        <v>166</v>
      </c>
      <c r="D1398" s="10" t="s">
        <v>419</v>
      </c>
      <c r="E1398" s="373" t="s">
        <v>779</v>
      </c>
      <c r="F1398" s="11" t="s">
        <v>7</v>
      </c>
      <c r="G1398" s="16"/>
      <c r="H1398" s="16"/>
      <c r="I1398" s="16" t="str">
        <f t="shared" si="67"/>
        <v/>
      </c>
      <c r="J1398" s="8">
        <f t="shared" si="61"/>
        <v>0</v>
      </c>
      <c r="K1398" s="8">
        <v>-36.6</v>
      </c>
      <c r="L1398" s="10" t="s">
        <v>17</v>
      </c>
      <c r="M1398" s="348" t="s">
        <v>1290</v>
      </c>
    </row>
    <row r="1399" spans="1:13" ht="51">
      <c r="A1399" s="75" t="e">
        <f>VLOOKUP(B1399,#REF!,3,FALSE)</f>
        <v>#REF!</v>
      </c>
      <c r="B1399" s="101">
        <v>3002</v>
      </c>
      <c r="C1399" s="51" t="s">
        <v>166</v>
      </c>
      <c r="D1399" s="84" t="s">
        <v>419</v>
      </c>
      <c r="E1399" s="94" t="s">
        <v>779</v>
      </c>
      <c r="F1399" s="49" t="s">
        <v>11</v>
      </c>
      <c r="G1399" s="26">
        <f>SUM(G1397:G1398)</f>
        <v>262.39999999999998</v>
      </c>
      <c r="H1399" s="26">
        <f>SUM(H1397:H1398)</f>
        <v>185.2</v>
      </c>
      <c r="I1399" s="26">
        <f t="shared" si="67"/>
        <v>70.579268292682926</v>
      </c>
      <c r="J1399" s="26">
        <f t="shared" si="61"/>
        <v>-77.199999999999989</v>
      </c>
      <c r="K1399" s="26">
        <f>SUM(K1397:K1398)</f>
        <v>-77.2</v>
      </c>
      <c r="L1399" s="185"/>
      <c r="M1399" s="185"/>
    </row>
    <row r="1400" spans="1:13" ht="51">
      <c r="A1400" s="75" t="e">
        <f>VLOOKUP(B1400,#REF!,3,FALSE)</f>
        <v>#REF!</v>
      </c>
      <c r="B1400" s="157">
        <v>3002</v>
      </c>
      <c r="C1400" s="100" t="s">
        <v>166</v>
      </c>
      <c r="D1400" s="88"/>
      <c r="E1400" s="159"/>
      <c r="F1400" s="90" t="s">
        <v>12</v>
      </c>
      <c r="G1400" s="70">
        <f>+G1396+G1399</f>
        <v>1274.3</v>
      </c>
      <c r="H1400" s="70">
        <f>+H1396+H1399</f>
        <v>988.2</v>
      </c>
      <c r="I1400" s="70">
        <f t="shared" si="67"/>
        <v>77.548457976928518</v>
      </c>
      <c r="J1400" s="70">
        <f t="shared" si="61"/>
        <v>-286.09999999999991</v>
      </c>
      <c r="K1400" s="70">
        <f>+K1396+K1399</f>
        <v>-286.10000000000002</v>
      </c>
      <c r="L1400" s="186"/>
      <c r="M1400" s="186"/>
    </row>
    <row r="1401" spans="1:13" ht="38.25">
      <c r="A1401" s="75" t="e">
        <f>VLOOKUP(B1401,#REF!,3,FALSE)</f>
        <v>#REF!</v>
      </c>
      <c r="B1401" s="22">
        <v>2937</v>
      </c>
      <c r="C1401" s="13" t="s">
        <v>167</v>
      </c>
      <c r="D1401" s="10" t="s">
        <v>107</v>
      </c>
      <c r="E1401" s="14" t="s">
        <v>426</v>
      </c>
      <c r="F1401" s="11" t="s">
        <v>7</v>
      </c>
      <c r="G1401" s="8">
        <v>23</v>
      </c>
      <c r="H1401" s="8">
        <v>13.7</v>
      </c>
      <c r="I1401" s="8">
        <f t="shared" si="67"/>
        <v>59.565217391304351</v>
      </c>
      <c r="J1401" s="8">
        <f t="shared" si="61"/>
        <v>-9.3000000000000007</v>
      </c>
      <c r="K1401" s="8">
        <v>-9.3000000000000007</v>
      </c>
      <c r="L1401" s="10" t="s">
        <v>1310</v>
      </c>
      <c r="M1401" s="348" t="s">
        <v>440</v>
      </c>
    </row>
    <row r="1402" spans="1:13" ht="38.25">
      <c r="A1402" s="75" t="e">
        <f>VLOOKUP(B1402,#REF!,3,FALSE)</f>
        <v>#REF!</v>
      </c>
      <c r="B1402" s="101">
        <v>2937</v>
      </c>
      <c r="C1402" s="51" t="s">
        <v>167</v>
      </c>
      <c r="D1402" s="84" t="s">
        <v>107</v>
      </c>
      <c r="E1402" s="94" t="s">
        <v>426</v>
      </c>
      <c r="F1402" s="49" t="s">
        <v>11</v>
      </c>
      <c r="G1402" s="26">
        <f>SUM(G1401:G1401)</f>
        <v>23</v>
      </c>
      <c r="H1402" s="26">
        <f>SUM(H1401:H1401)</f>
        <v>13.7</v>
      </c>
      <c r="I1402" s="26">
        <f>IF(ISBLANK(H1402),"",+H1402/G1402*100)</f>
        <v>59.565217391304351</v>
      </c>
      <c r="J1402" s="26">
        <f>+H1402-G1402</f>
        <v>-9.3000000000000007</v>
      </c>
      <c r="K1402" s="26">
        <f>SUM(,K1401:K1401)</f>
        <v>-9.3000000000000007</v>
      </c>
      <c r="L1402" s="189"/>
      <c r="M1402" s="348"/>
    </row>
    <row r="1403" spans="1:13" ht="38.25">
      <c r="A1403" s="281" t="e">
        <f>VLOOKUP(B1403,#REF!,3,FALSE)</f>
        <v>#REF!</v>
      </c>
      <c r="B1403" s="290">
        <v>2937</v>
      </c>
      <c r="C1403" s="286" t="s">
        <v>167</v>
      </c>
      <c r="D1403" s="38" t="s">
        <v>110</v>
      </c>
      <c r="E1403" s="287" t="s">
        <v>427</v>
      </c>
      <c r="F1403" s="213" t="s">
        <v>7</v>
      </c>
      <c r="G1403" s="288">
        <v>517.79999999999995</v>
      </c>
      <c r="H1403" s="288">
        <v>474.6</v>
      </c>
      <c r="I1403" s="211">
        <f>IF(ISBLANK(H1403),"",+H1403/G1403*100)</f>
        <v>91.657010428736967</v>
      </c>
      <c r="J1403" s="288">
        <f>H1403-G1403</f>
        <v>-43.199999999999932</v>
      </c>
      <c r="K1403" s="288">
        <v>-16.399999999999999</v>
      </c>
      <c r="L1403" s="291" t="s">
        <v>1312</v>
      </c>
      <c r="M1403" s="348" t="s">
        <v>441</v>
      </c>
    </row>
    <row r="1404" spans="1:13" ht="38.25">
      <c r="A1404" s="281" t="e">
        <f>VLOOKUP(B1404,#REF!,3,FALSE)</f>
        <v>#REF!</v>
      </c>
      <c r="B1404" s="290">
        <v>2937</v>
      </c>
      <c r="C1404" s="286" t="s">
        <v>167</v>
      </c>
      <c r="D1404" s="38" t="s">
        <v>110</v>
      </c>
      <c r="E1404" s="287" t="s">
        <v>427</v>
      </c>
      <c r="F1404" s="213" t="s">
        <v>7</v>
      </c>
      <c r="G1404" s="279"/>
      <c r="H1404" s="279"/>
      <c r="I1404" s="166" t="str">
        <f>IF(ISBLANK(H1404),"",+H1404/G1404*100)</f>
        <v/>
      </c>
      <c r="J1404" s="288">
        <f t="shared" ref="J1404:J1406" si="68">H1404-G1404</f>
        <v>0</v>
      </c>
      <c r="K1404" s="288">
        <v>-9.8000000000000007</v>
      </c>
      <c r="L1404" s="291" t="s">
        <v>1313</v>
      </c>
      <c r="M1404" s="348" t="s">
        <v>354</v>
      </c>
    </row>
    <row r="1405" spans="1:13" ht="38.25">
      <c r="A1405" s="281" t="s">
        <v>339</v>
      </c>
      <c r="B1405" s="290">
        <v>2937</v>
      </c>
      <c r="C1405" s="286" t="s">
        <v>167</v>
      </c>
      <c r="D1405" s="38" t="s">
        <v>110</v>
      </c>
      <c r="E1405" s="287" t="s">
        <v>427</v>
      </c>
      <c r="F1405" s="213" t="s">
        <v>7</v>
      </c>
      <c r="G1405" s="279"/>
      <c r="H1405" s="279"/>
      <c r="I1405" s="166"/>
      <c r="J1405" s="288">
        <f t="shared" si="68"/>
        <v>0</v>
      </c>
      <c r="K1405" s="288">
        <v>-2</v>
      </c>
      <c r="L1405" s="291" t="s">
        <v>1313</v>
      </c>
      <c r="M1405" s="348" t="s">
        <v>442</v>
      </c>
    </row>
    <row r="1406" spans="1:13" ht="38.25">
      <c r="A1406" s="281" t="s">
        <v>339</v>
      </c>
      <c r="B1406" s="290">
        <v>2937</v>
      </c>
      <c r="C1406" s="286" t="s">
        <v>167</v>
      </c>
      <c r="D1406" s="38" t="s">
        <v>110</v>
      </c>
      <c r="E1406" s="287" t="s">
        <v>427</v>
      </c>
      <c r="F1406" s="213" t="s">
        <v>7</v>
      </c>
      <c r="G1406" s="279"/>
      <c r="H1406" s="279"/>
      <c r="I1406" s="166"/>
      <c r="J1406" s="288">
        <f t="shared" si="68"/>
        <v>0</v>
      </c>
      <c r="K1406" s="288">
        <v>-15</v>
      </c>
      <c r="L1406" s="291" t="s">
        <v>1309</v>
      </c>
      <c r="M1406" s="348" t="s">
        <v>443</v>
      </c>
    </row>
    <row r="1407" spans="1:13" ht="38.25">
      <c r="A1407" s="281" t="e">
        <f>VLOOKUP(B1407,#REF!,3,FALSE)</f>
        <v>#REF!</v>
      </c>
      <c r="B1407" s="167">
        <v>2937</v>
      </c>
      <c r="C1407" s="51" t="s">
        <v>167</v>
      </c>
      <c r="D1407" s="167" t="s">
        <v>110</v>
      </c>
      <c r="E1407" s="94" t="s">
        <v>427</v>
      </c>
      <c r="F1407" s="167" t="s">
        <v>11</v>
      </c>
      <c r="G1407" s="280">
        <f>SUM(G1403:G1404)</f>
        <v>517.79999999999995</v>
      </c>
      <c r="H1407" s="280">
        <f>SUM(H1403:H1404)</f>
        <v>474.6</v>
      </c>
      <c r="I1407" s="280">
        <f>IF(ISBLANK(H1407),"",+H1407/G1407*100)</f>
        <v>91.657010428736967</v>
      </c>
      <c r="J1407" s="280">
        <f>+H1407-G1407</f>
        <v>-43.199999999999932</v>
      </c>
      <c r="K1407" s="280">
        <f>SUBTOTAL(9,K1403:K1406)</f>
        <v>-43.2</v>
      </c>
      <c r="L1407" s="167"/>
      <c r="M1407" s="348"/>
    </row>
    <row r="1408" spans="1:13" ht="38.25">
      <c r="A1408" s="75" t="e">
        <f>VLOOKUP(B1408,#REF!,3,FALSE)</f>
        <v>#REF!</v>
      </c>
      <c r="B1408" s="157">
        <v>2937</v>
      </c>
      <c r="C1408" s="100" t="s">
        <v>167</v>
      </c>
      <c r="D1408" s="88"/>
      <c r="E1408" s="159"/>
      <c r="F1408" s="90" t="s">
        <v>12</v>
      </c>
      <c r="G1408" s="70">
        <f>+G1402+G1407</f>
        <v>540.79999999999995</v>
      </c>
      <c r="H1408" s="70">
        <f>+H1402+H1407</f>
        <v>488.3</v>
      </c>
      <c r="I1408" s="70">
        <f>IF(ISBLANK(H1408),"",+H1408/G1408*100)</f>
        <v>90.29215976331362</v>
      </c>
      <c r="J1408" s="70">
        <f>+H1408-G1408</f>
        <v>-52.499999999999943</v>
      </c>
      <c r="K1408" s="70">
        <f>+K1402+K1407</f>
        <v>-52.5</v>
      </c>
      <c r="L1408" s="186"/>
      <c r="M1408" s="348"/>
    </row>
    <row r="1409" spans="1:13" ht="25.5">
      <c r="A1409" s="75" t="e">
        <f>VLOOKUP(B1409,#REF!,3,FALSE)</f>
        <v>#REF!</v>
      </c>
      <c r="B1409" s="22">
        <v>1768</v>
      </c>
      <c r="C1409" s="13" t="s">
        <v>168</v>
      </c>
      <c r="D1409" s="10" t="s">
        <v>413</v>
      </c>
      <c r="E1409" s="23" t="s">
        <v>169</v>
      </c>
      <c r="F1409" s="11" t="s">
        <v>7</v>
      </c>
      <c r="G1409" s="71">
        <v>704</v>
      </c>
      <c r="H1409" s="8">
        <v>547.79999999999995</v>
      </c>
      <c r="I1409" s="8">
        <f t="shared" si="67"/>
        <v>77.8125</v>
      </c>
      <c r="J1409" s="8">
        <f t="shared" si="61"/>
        <v>-156.20000000000005</v>
      </c>
      <c r="K1409" s="361">
        <v>-64.599999999999994</v>
      </c>
      <c r="L1409" s="326" t="s">
        <v>1312</v>
      </c>
      <c r="M1409" s="348" t="s">
        <v>557</v>
      </c>
    </row>
    <row r="1410" spans="1:13" ht="25.5">
      <c r="A1410" s="75" t="e">
        <f>VLOOKUP(B1410,#REF!,3,FALSE)</f>
        <v>#REF!</v>
      </c>
      <c r="B1410" s="22">
        <v>1768</v>
      </c>
      <c r="C1410" s="13" t="s">
        <v>168</v>
      </c>
      <c r="D1410" s="10" t="s">
        <v>413</v>
      </c>
      <c r="E1410" s="23" t="s">
        <v>169</v>
      </c>
      <c r="F1410" s="11" t="s">
        <v>7</v>
      </c>
      <c r="G1410" s="16"/>
      <c r="H1410" s="16"/>
      <c r="I1410" s="8" t="str">
        <f t="shared" si="67"/>
        <v/>
      </c>
      <c r="J1410" s="8">
        <f t="shared" si="61"/>
        <v>0</v>
      </c>
      <c r="K1410" s="361">
        <v>-82.6</v>
      </c>
      <c r="L1410" s="326" t="s">
        <v>1307</v>
      </c>
      <c r="M1410" s="348" t="s">
        <v>558</v>
      </c>
    </row>
    <row r="1411" spans="1:13" ht="25.5">
      <c r="A1411" s="75" t="e">
        <f>VLOOKUP(B1411,#REF!,3,FALSE)</f>
        <v>#REF!</v>
      </c>
      <c r="B1411" s="22">
        <v>1768</v>
      </c>
      <c r="C1411" s="13" t="s">
        <v>168</v>
      </c>
      <c r="D1411" s="10" t="s">
        <v>413</v>
      </c>
      <c r="E1411" s="23" t="s">
        <v>169</v>
      </c>
      <c r="F1411" s="11" t="s">
        <v>7</v>
      </c>
      <c r="G1411" s="16"/>
      <c r="H1411" s="16"/>
      <c r="I1411" s="8"/>
      <c r="J1411" s="8"/>
      <c r="K1411" s="361">
        <v>-4.4000000000000004</v>
      </c>
      <c r="L1411" s="326" t="s">
        <v>1313</v>
      </c>
      <c r="M1411" s="348" t="s">
        <v>354</v>
      </c>
    </row>
    <row r="1412" spans="1:13" ht="25.5">
      <c r="A1412" s="75" t="e">
        <f>VLOOKUP(B1412,#REF!,3,FALSE)</f>
        <v>#REF!</v>
      </c>
      <c r="B1412" s="22">
        <v>1768</v>
      </c>
      <c r="C1412" s="13" t="s">
        <v>168</v>
      </c>
      <c r="D1412" s="10" t="s">
        <v>413</v>
      </c>
      <c r="E1412" s="23" t="s">
        <v>169</v>
      </c>
      <c r="F1412" s="11" t="s">
        <v>7</v>
      </c>
      <c r="G1412" s="16"/>
      <c r="H1412" s="16"/>
      <c r="I1412" s="8" t="str">
        <f t="shared" si="67"/>
        <v/>
      </c>
      <c r="J1412" s="8">
        <f t="shared" si="61"/>
        <v>0</v>
      </c>
      <c r="K1412" s="361">
        <v>-4.5999999999999996</v>
      </c>
      <c r="L1412" s="326" t="s">
        <v>1304</v>
      </c>
      <c r="M1412" s="348" t="s">
        <v>559</v>
      </c>
    </row>
    <row r="1413" spans="1:13" ht="25.5">
      <c r="A1413" s="75" t="e">
        <f>VLOOKUP(B1413,#REF!,3,FALSE)</f>
        <v>#REF!</v>
      </c>
      <c r="B1413" s="101">
        <v>1768</v>
      </c>
      <c r="C1413" s="132" t="s">
        <v>168</v>
      </c>
      <c r="D1413" s="84" t="s">
        <v>413</v>
      </c>
      <c r="E1413" s="85" t="s">
        <v>169</v>
      </c>
      <c r="F1413" s="49" t="s">
        <v>11</v>
      </c>
      <c r="G1413" s="26">
        <f>SUM(G1409:G1412)</f>
        <v>704</v>
      </c>
      <c r="H1413" s="26">
        <f>SUM(H1409:H1412)</f>
        <v>547.79999999999995</v>
      </c>
      <c r="I1413" s="26">
        <f t="shared" si="67"/>
        <v>77.8125</v>
      </c>
      <c r="J1413" s="26">
        <f t="shared" si="61"/>
        <v>-156.20000000000005</v>
      </c>
      <c r="K1413" s="26">
        <f>SUM(K1409:K1412)</f>
        <v>-156.19999999999999</v>
      </c>
      <c r="L1413" s="185"/>
      <c r="M1413" s="348"/>
    </row>
    <row r="1414" spans="1:13" ht="25.5">
      <c r="A1414" s="75" t="e">
        <f>VLOOKUP(B1414,#REF!,3,FALSE)</f>
        <v>#REF!</v>
      </c>
      <c r="B1414" s="157">
        <v>1768</v>
      </c>
      <c r="C1414" s="100" t="s">
        <v>168</v>
      </c>
      <c r="D1414" s="88"/>
      <c r="E1414" s="90"/>
      <c r="F1414" s="90" t="s">
        <v>12</v>
      </c>
      <c r="G1414" s="70">
        <f>+G1413</f>
        <v>704</v>
      </c>
      <c r="H1414" s="70">
        <f t="shared" ref="H1414:K1414" si="69">+H1413</f>
        <v>547.79999999999995</v>
      </c>
      <c r="I1414" s="70">
        <f t="shared" si="67"/>
        <v>77.8125</v>
      </c>
      <c r="J1414" s="70">
        <f t="shared" si="61"/>
        <v>-156.20000000000005</v>
      </c>
      <c r="K1414" s="70">
        <f t="shared" si="69"/>
        <v>-156.19999999999999</v>
      </c>
      <c r="L1414" s="186"/>
      <c r="M1414" s="348"/>
    </row>
    <row r="1415" spans="1:13" ht="25.5">
      <c r="A1415" s="75" t="e">
        <f>VLOOKUP(B1415,#REF!,3,FALSE)</f>
        <v>#REF!</v>
      </c>
      <c r="B1415" s="22">
        <v>2212</v>
      </c>
      <c r="C1415" s="13" t="s">
        <v>173</v>
      </c>
      <c r="D1415" s="11" t="s">
        <v>1316</v>
      </c>
      <c r="E1415" s="23" t="s">
        <v>1443</v>
      </c>
      <c r="F1415" s="11" t="s">
        <v>7</v>
      </c>
      <c r="G1415" s="8">
        <v>14386</v>
      </c>
      <c r="H1415" s="8">
        <v>11058.9</v>
      </c>
      <c r="I1415" s="8">
        <f t="shared" si="67"/>
        <v>76.872653969136664</v>
      </c>
      <c r="J1415" s="8">
        <f t="shared" si="61"/>
        <v>-3327.1000000000004</v>
      </c>
      <c r="K1415" s="8">
        <v>-12.7</v>
      </c>
      <c r="L1415" s="59" t="s">
        <v>55</v>
      </c>
      <c r="M1415" s="348" t="s">
        <v>1481</v>
      </c>
    </row>
    <row r="1416" spans="1:13" ht="25.5">
      <c r="A1416" s="75" t="e">
        <f>VLOOKUP(B1416,#REF!,3,FALSE)</f>
        <v>#REF!</v>
      </c>
      <c r="B1416" s="22">
        <v>2212</v>
      </c>
      <c r="C1416" s="13" t="s">
        <v>173</v>
      </c>
      <c r="D1416" s="11" t="s">
        <v>1316</v>
      </c>
      <c r="E1416" s="23" t="s">
        <v>1443</v>
      </c>
      <c r="F1416" s="11" t="s">
        <v>7</v>
      </c>
      <c r="G1416" s="8"/>
      <c r="H1416" s="8"/>
      <c r="I1416" s="8"/>
      <c r="J1416" s="8"/>
      <c r="K1416" s="8">
        <v>-1874.6</v>
      </c>
      <c r="L1416" s="59" t="s">
        <v>55</v>
      </c>
      <c r="M1416" s="348" t="s">
        <v>1479</v>
      </c>
    </row>
    <row r="1417" spans="1:13" ht="25.5">
      <c r="A1417" s="75" t="e">
        <f>VLOOKUP(B1417,#REF!,3,FALSE)</f>
        <v>#REF!</v>
      </c>
      <c r="B1417" s="22">
        <v>2212</v>
      </c>
      <c r="C1417" s="13" t="s">
        <v>173</v>
      </c>
      <c r="D1417" s="11" t="s">
        <v>1316</v>
      </c>
      <c r="E1417" s="23" t="s">
        <v>1443</v>
      </c>
      <c r="F1417" s="11" t="s">
        <v>7</v>
      </c>
      <c r="G1417" s="8"/>
      <c r="H1417" s="8"/>
      <c r="I1417" s="8"/>
      <c r="J1417" s="8"/>
      <c r="K1417" s="8">
        <v>-1100.5999999999999</v>
      </c>
      <c r="L1417" s="59" t="s">
        <v>9</v>
      </c>
      <c r="M1417" s="348" t="s">
        <v>1480</v>
      </c>
    </row>
    <row r="1418" spans="1:13" ht="25.5">
      <c r="A1418" s="75" t="e">
        <f>VLOOKUP(B1418,#REF!,3,FALSE)</f>
        <v>#REF!</v>
      </c>
      <c r="B1418" s="22">
        <v>2212</v>
      </c>
      <c r="C1418" s="13" t="s">
        <v>173</v>
      </c>
      <c r="D1418" s="11" t="s">
        <v>1316</v>
      </c>
      <c r="E1418" s="23" t="s">
        <v>1443</v>
      </c>
      <c r="F1418" s="11" t="s">
        <v>7</v>
      </c>
      <c r="G1418" s="8"/>
      <c r="H1418" s="8"/>
      <c r="I1418" s="8"/>
      <c r="J1418" s="8"/>
      <c r="K1418" s="8">
        <v>-339.2</v>
      </c>
      <c r="L1418" s="59" t="s">
        <v>154</v>
      </c>
      <c r="M1418" s="348" t="s">
        <v>1482</v>
      </c>
    </row>
    <row r="1419" spans="1:13" ht="25.5">
      <c r="A1419" s="75" t="e">
        <f>VLOOKUP(B1419,#REF!,3,FALSE)</f>
        <v>#REF!</v>
      </c>
      <c r="B1419" s="22">
        <v>2212</v>
      </c>
      <c r="C1419" s="13" t="s">
        <v>173</v>
      </c>
      <c r="D1419" s="11" t="s">
        <v>1316</v>
      </c>
      <c r="E1419" s="23" t="s">
        <v>1443</v>
      </c>
      <c r="F1419" s="11" t="s">
        <v>60</v>
      </c>
      <c r="G1419" s="8">
        <v>142</v>
      </c>
      <c r="H1419" s="8">
        <v>104.3</v>
      </c>
      <c r="I1419" s="8">
        <f t="shared" si="67"/>
        <v>73.450704225352112</v>
      </c>
      <c r="J1419" s="8">
        <f t="shared" si="61"/>
        <v>-37.700000000000003</v>
      </c>
      <c r="K1419" s="8">
        <v>-3.3</v>
      </c>
      <c r="L1419" s="74" t="s">
        <v>154</v>
      </c>
      <c r="M1419" s="348" t="s">
        <v>1483</v>
      </c>
    </row>
    <row r="1420" spans="1:13" ht="38.25">
      <c r="A1420" s="75" t="e">
        <f>VLOOKUP(B1420,#REF!,3,FALSE)</f>
        <v>#REF!</v>
      </c>
      <c r="B1420" s="22">
        <v>2212</v>
      </c>
      <c r="C1420" s="13" t="s">
        <v>173</v>
      </c>
      <c r="D1420" s="11" t="s">
        <v>1316</v>
      </c>
      <c r="E1420" s="23" t="s">
        <v>1443</v>
      </c>
      <c r="F1420" s="11" t="s">
        <v>60</v>
      </c>
      <c r="G1420" s="8"/>
      <c r="H1420" s="8"/>
      <c r="I1420" s="8"/>
      <c r="J1420" s="8"/>
      <c r="K1420" s="8">
        <v>-34.4</v>
      </c>
      <c r="L1420" s="74" t="s">
        <v>154</v>
      </c>
      <c r="M1420" s="348" t="s">
        <v>1484</v>
      </c>
    </row>
    <row r="1421" spans="1:13" ht="38.25">
      <c r="A1421" s="75" t="e">
        <f>VLOOKUP(B1421,#REF!,3,FALSE)</f>
        <v>#REF!</v>
      </c>
      <c r="B1421" s="22">
        <v>2212</v>
      </c>
      <c r="C1421" s="13" t="s">
        <v>173</v>
      </c>
      <c r="D1421" s="11" t="s">
        <v>1316</v>
      </c>
      <c r="E1421" s="23" t="s">
        <v>1443</v>
      </c>
      <c r="F1421" s="11" t="s">
        <v>144</v>
      </c>
      <c r="G1421" s="8">
        <v>380</v>
      </c>
      <c r="H1421" s="8">
        <v>196.5</v>
      </c>
      <c r="I1421" s="8">
        <f t="shared" si="67"/>
        <v>51.710526315789473</v>
      </c>
      <c r="J1421" s="8">
        <f t="shared" si="61"/>
        <v>-183.5</v>
      </c>
      <c r="K1421" s="8">
        <v>-183.5</v>
      </c>
      <c r="L1421" s="74" t="s">
        <v>154</v>
      </c>
      <c r="M1421" s="348" t="s">
        <v>1484</v>
      </c>
    </row>
    <row r="1422" spans="1:13" ht="38.25">
      <c r="A1422" s="75" t="e">
        <f>VLOOKUP(B1422,#REF!,3,FALSE)</f>
        <v>#REF!</v>
      </c>
      <c r="B1422" s="22">
        <v>2212</v>
      </c>
      <c r="C1422" s="13" t="s">
        <v>173</v>
      </c>
      <c r="D1422" s="11" t="s">
        <v>1316</v>
      </c>
      <c r="E1422" s="23" t="s">
        <v>1443</v>
      </c>
      <c r="F1422" s="11" t="s">
        <v>145</v>
      </c>
      <c r="G1422" s="18">
        <v>1010</v>
      </c>
      <c r="H1422" s="18">
        <v>342.4</v>
      </c>
      <c r="I1422" s="8">
        <f t="shared" si="67"/>
        <v>33.900990099009896</v>
      </c>
      <c r="J1422" s="8">
        <f t="shared" si="61"/>
        <v>-667.6</v>
      </c>
      <c r="K1422" s="8">
        <v>-667.6</v>
      </c>
      <c r="L1422" s="52" t="s">
        <v>154</v>
      </c>
      <c r="M1422" s="348" t="s">
        <v>1484</v>
      </c>
    </row>
    <row r="1423" spans="1:13" ht="25.5">
      <c r="A1423" s="75" t="e">
        <f>VLOOKUP(B1423,#REF!,3,FALSE)</f>
        <v>#REF!</v>
      </c>
      <c r="B1423" s="22">
        <v>2212</v>
      </c>
      <c r="C1423" s="13" t="s">
        <v>173</v>
      </c>
      <c r="D1423" s="11" t="s">
        <v>1316</v>
      </c>
      <c r="E1423" s="23" t="s">
        <v>1443</v>
      </c>
      <c r="F1423" s="11" t="s">
        <v>10</v>
      </c>
      <c r="G1423" s="18">
        <v>1957.8</v>
      </c>
      <c r="H1423" s="18">
        <v>1548</v>
      </c>
      <c r="I1423" s="8">
        <f t="shared" si="67"/>
        <v>79.068342016549181</v>
      </c>
      <c r="J1423" s="8">
        <f t="shared" ref="J1423:J1507" si="70">+H1423-G1423</f>
        <v>-409.79999999999995</v>
      </c>
      <c r="K1423" s="8">
        <v>-326.10000000000002</v>
      </c>
      <c r="L1423" s="52" t="s">
        <v>55</v>
      </c>
      <c r="M1423" s="348" t="s">
        <v>1485</v>
      </c>
    </row>
    <row r="1424" spans="1:13" ht="25.5">
      <c r="A1424" s="75" t="e">
        <f>VLOOKUP(B1424,#REF!,3,FALSE)</f>
        <v>#REF!</v>
      </c>
      <c r="B1424" s="22">
        <v>2212</v>
      </c>
      <c r="C1424" s="13" t="s">
        <v>173</v>
      </c>
      <c r="D1424" s="11" t="s">
        <v>1316</v>
      </c>
      <c r="E1424" s="23" t="s">
        <v>1443</v>
      </c>
      <c r="F1424" s="11" t="s">
        <v>10</v>
      </c>
      <c r="G1424" s="18"/>
      <c r="H1424" s="18"/>
      <c r="I1424" s="8"/>
      <c r="J1424" s="8"/>
      <c r="K1424" s="8">
        <v>-5.7</v>
      </c>
      <c r="L1424" s="52" t="s">
        <v>55</v>
      </c>
      <c r="M1424" s="348" t="s">
        <v>1485</v>
      </c>
    </row>
    <row r="1425" spans="1:13" ht="25.5">
      <c r="A1425" s="75" t="e">
        <f>VLOOKUP(B1425,#REF!,3,FALSE)</f>
        <v>#REF!</v>
      </c>
      <c r="B1425" s="22">
        <v>2212</v>
      </c>
      <c r="C1425" s="13" t="s">
        <v>173</v>
      </c>
      <c r="D1425" s="11" t="s">
        <v>1316</v>
      </c>
      <c r="E1425" s="23" t="s">
        <v>1443</v>
      </c>
      <c r="F1425" s="11" t="s">
        <v>10</v>
      </c>
      <c r="G1425" s="18"/>
      <c r="H1425" s="18"/>
      <c r="I1425" s="8"/>
      <c r="J1425" s="8"/>
      <c r="K1425" s="8">
        <v>-4.0999999999999996</v>
      </c>
      <c r="L1425" s="52" t="s">
        <v>9</v>
      </c>
      <c r="M1425" s="348" t="s">
        <v>1480</v>
      </c>
    </row>
    <row r="1426" spans="1:13" ht="25.5">
      <c r="A1426" s="75" t="e">
        <f>VLOOKUP(B1426,#REF!,3,FALSE)</f>
        <v>#REF!</v>
      </c>
      <c r="B1426" s="22">
        <v>2212</v>
      </c>
      <c r="C1426" s="13" t="s">
        <v>173</v>
      </c>
      <c r="D1426" s="11" t="s">
        <v>1316</v>
      </c>
      <c r="E1426" s="23" t="s">
        <v>1443</v>
      </c>
      <c r="F1426" s="11" t="s">
        <v>10</v>
      </c>
      <c r="G1426" s="18"/>
      <c r="H1426" s="18"/>
      <c r="I1426" s="8" t="str">
        <f t="shared" si="67"/>
        <v/>
      </c>
      <c r="J1426" s="8"/>
      <c r="K1426" s="8">
        <v>-73.900000000000006</v>
      </c>
      <c r="L1426" s="59" t="s">
        <v>8</v>
      </c>
      <c r="M1426" s="348" t="s">
        <v>1486</v>
      </c>
    </row>
    <row r="1427" spans="1:13" ht="25.5">
      <c r="A1427" s="75" t="e">
        <f>VLOOKUP(B1427,#REF!,3,FALSE)</f>
        <v>#REF!</v>
      </c>
      <c r="B1427" s="22">
        <v>2212</v>
      </c>
      <c r="C1427" s="13" t="s">
        <v>173</v>
      </c>
      <c r="D1427" s="11" t="s">
        <v>1316</v>
      </c>
      <c r="E1427" s="23" t="s">
        <v>1443</v>
      </c>
      <c r="F1427" s="10" t="s">
        <v>594</v>
      </c>
      <c r="G1427" s="18">
        <v>46.8</v>
      </c>
      <c r="H1427" s="18">
        <v>46</v>
      </c>
      <c r="I1427" s="8">
        <f t="shared" si="67"/>
        <v>98.290598290598297</v>
      </c>
      <c r="J1427" s="8">
        <f>+H1427-G1427</f>
        <v>-0.79999999999999716</v>
      </c>
      <c r="K1427" s="8">
        <v>-0.8</v>
      </c>
      <c r="L1427" s="59" t="s">
        <v>154</v>
      </c>
      <c r="M1427" s="348" t="s">
        <v>1487</v>
      </c>
    </row>
    <row r="1428" spans="1:13" ht="25.5">
      <c r="A1428" s="75" t="e">
        <f>VLOOKUP(B1428,#REF!,3,FALSE)</f>
        <v>#REF!</v>
      </c>
      <c r="B1428" s="101">
        <v>2212</v>
      </c>
      <c r="C1428" s="51" t="s">
        <v>173</v>
      </c>
      <c r="D1428" s="63" t="s">
        <v>1316</v>
      </c>
      <c r="E1428" s="85" t="s">
        <v>1443</v>
      </c>
      <c r="F1428" s="49" t="s">
        <v>11</v>
      </c>
      <c r="G1428" s="26">
        <f>SUM(G1415:G1427)</f>
        <v>17922.599999999999</v>
      </c>
      <c r="H1428" s="26">
        <f>SUM(H1415:H1427)</f>
        <v>13296.099999999999</v>
      </c>
      <c r="I1428" s="26">
        <f t="shared" si="67"/>
        <v>74.1862229810407</v>
      </c>
      <c r="J1428" s="26">
        <f t="shared" si="70"/>
        <v>-4626.5</v>
      </c>
      <c r="K1428" s="26">
        <f>SUM(K1415:K1427)</f>
        <v>-4626.5</v>
      </c>
      <c r="L1428" s="185"/>
      <c r="M1428" s="348"/>
    </row>
    <row r="1429" spans="1:13" ht="25.5">
      <c r="A1429" s="75" t="s">
        <v>340</v>
      </c>
      <c r="B1429" s="58">
        <v>2212</v>
      </c>
      <c r="C1429" s="426" t="s">
        <v>173</v>
      </c>
      <c r="D1429" s="58" t="s">
        <v>1318</v>
      </c>
      <c r="E1429" s="426" t="s">
        <v>1444</v>
      </c>
      <c r="F1429" s="22" t="s">
        <v>7</v>
      </c>
      <c r="G1429" s="18">
        <v>1467</v>
      </c>
      <c r="H1429" s="18">
        <v>1277.9000000000001</v>
      </c>
      <c r="I1429" s="8">
        <f>IF(ISBLANK(H1429),"",+H1429/G1429*100)</f>
        <v>87.109747784594418</v>
      </c>
      <c r="J1429" s="8">
        <f>+H1429-G1429</f>
        <v>-189.09999999999991</v>
      </c>
      <c r="K1429" s="18">
        <v>-108.1</v>
      </c>
      <c r="L1429" s="59" t="s">
        <v>1309</v>
      </c>
      <c r="M1429" s="348" t="s">
        <v>1488</v>
      </c>
    </row>
    <row r="1430" spans="1:13" ht="25.5">
      <c r="A1430" s="75" t="s">
        <v>340</v>
      </c>
      <c r="B1430" s="58">
        <v>2212</v>
      </c>
      <c r="C1430" s="426" t="s">
        <v>173</v>
      </c>
      <c r="D1430" s="58" t="s">
        <v>1318</v>
      </c>
      <c r="E1430" s="426" t="s">
        <v>1444</v>
      </c>
      <c r="F1430" s="22" t="s">
        <v>7</v>
      </c>
      <c r="G1430" s="18"/>
      <c r="H1430" s="18"/>
      <c r="I1430" s="22"/>
      <c r="J1430" s="22"/>
      <c r="K1430" s="18">
        <v>-81</v>
      </c>
      <c r="L1430" s="59" t="s">
        <v>154</v>
      </c>
      <c r="M1430" s="348" t="s">
        <v>1489</v>
      </c>
    </row>
    <row r="1431" spans="1:13" ht="25.5">
      <c r="A1431" s="75" t="s">
        <v>340</v>
      </c>
      <c r="B1431" s="101">
        <v>2212</v>
      </c>
      <c r="C1431" s="51" t="s">
        <v>173</v>
      </c>
      <c r="D1431" s="63" t="s">
        <v>1318</v>
      </c>
      <c r="E1431" s="85" t="s">
        <v>1444</v>
      </c>
      <c r="F1431" s="49" t="s">
        <v>11</v>
      </c>
      <c r="G1431" s="26">
        <f>SUM(G1429:G1430)</f>
        <v>1467</v>
      </c>
      <c r="H1431" s="26">
        <f>SUM(H1429:H1430)</f>
        <v>1277.9000000000001</v>
      </c>
      <c r="I1431" s="26">
        <f>IF(ISBLANK(H1431),"",+H1431/G1431*100)</f>
        <v>87.109747784594418</v>
      </c>
      <c r="J1431" s="26">
        <f>+H1431-G1431</f>
        <v>-189.09999999999991</v>
      </c>
      <c r="K1431" s="26">
        <f>SUM(K1429:K1430)</f>
        <v>-189.1</v>
      </c>
      <c r="L1431" s="185"/>
      <c r="M1431" s="348"/>
    </row>
    <row r="1432" spans="1:13" ht="25.5">
      <c r="A1432" s="75" t="e">
        <f>VLOOKUP(B1432,#REF!,3,FALSE)</f>
        <v>#REF!</v>
      </c>
      <c r="B1432" s="157">
        <v>2212</v>
      </c>
      <c r="C1432" s="100" t="s">
        <v>173</v>
      </c>
      <c r="D1432" s="88"/>
      <c r="E1432" s="93"/>
      <c r="F1432" s="90" t="s">
        <v>12</v>
      </c>
      <c r="G1432" s="70">
        <f>+G1428+G1431</f>
        <v>19389.599999999999</v>
      </c>
      <c r="H1432" s="70">
        <f>+H1428+H1431</f>
        <v>14573.999999999998</v>
      </c>
      <c r="I1432" s="244">
        <f>IF(ISBLANK(H1432),"",+H1432/G1432*100)</f>
        <v>75.164005446218582</v>
      </c>
      <c r="J1432" s="244">
        <f>+H1432-G1432</f>
        <v>-4815.6000000000004</v>
      </c>
      <c r="K1432" s="70">
        <f>+K1428+K1431</f>
        <v>-4815.6000000000004</v>
      </c>
      <c r="L1432" s="186"/>
      <c r="M1432" s="348"/>
    </row>
    <row r="1433" spans="1:13" ht="25.5">
      <c r="A1433" s="75" t="e">
        <f>VLOOKUP(B1433,#REF!,3,FALSE)</f>
        <v>#REF!</v>
      </c>
      <c r="B1433" s="12">
        <v>5</v>
      </c>
      <c r="C1433" s="24" t="s">
        <v>259</v>
      </c>
      <c r="D1433" s="228" t="s">
        <v>412</v>
      </c>
      <c r="E1433" s="47" t="s">
        <v>289</v>
      </c>
      <c r="F1433" s="11" t="s">
        <v>7</v>
      </c>
      <c r="G1433" s="238">
        <v>1073.5</v>
      </c>
      <c r="H1433" s="270">
        <v>1023.9</v>
      </c>
      <c r="I1433" s="282">
        <f t="shared" si="67"/>
        <v>95.379599441080572</v>
      </c>
      <c r="J1433" s="282">
        <f t="shared" si="70"/>
        <v>-49.600000000000023</v>
      </c>
      <c r="K1433" s="362">
        <v>-42.9</v>
      </c>
      <c r="L1433" s="352" t="s">
        <v>26</v>
      </c>
      <c r="M1433" s="348" t="s">
        <v>401</v>
      </c>
    </row>
    <row r="1434" spans="1:13" ht="25.5">
      <c r="A1434" s="75" t="e">
        <f>VLOOKUP(B1434,#REF!,3,FALSE)</f>
        <v>#REF!</v>
      </c>
      <c r="B1434" s="12">
        <v>5</v>
      </c>
      <c r="C1434" s="24" t="s">
        <v>259</v>
      </c>
      <c r="D1434" s="228" t="s">
        <v>412</v>
      </c>
      <c r="E1434" s="13" t="s">
        <v>289</v>
      </c>
      <c r="F1434" s="11" t="s">
        <v>7</v>
      </c>
      <c r="G1434" s="271"/>
      <c r="H1434" s="272"/>
      <c r="I1434" s="485" t="str">
        <f t="shared" si="67"/>
        <v/>
      </c>
      <c r="J1434" s="485"/>
      <c r="K1434" s="362">
        <v>-0.1</v>
      </c>
      <c r="L1434" s="352" t="s">
        <v>49</v>
      </c>
      <c r="M1434" s="348" t="s">
        <v>368</v>
      </c>
    </row>
    <row r="1435" spans="1:13" ht="25.5">
      <c r="A1435" s="75" t="e">
        <f>VLOOKUP(B1435,#REF!,3,FALSE)</f>
        <v>#REF!</v>
      </c>
      <c r="B1435" s="12">
        <v>5</v>
      </c>
      <c r="C1435" s="24" t="s">
        <v>259</v>
      </c>
      <c r="D1435" s="228" t="s">
        <v>412</v>
      </c>
      <c r="E1435" s="13" t="s">
        <v>289</v>
      </c>
      <c r="F1435" s="11" t="s">
        <v>7</v>
      </c>
      <c r="G1435" s="271"/>
      <c r="H1435" s="272"/>
      <c r="I1435" s="485" t="str">
        <f t="shared" si="67"/>
        <v/>
      </c>
      <c r="J1435" s="485"/>
      <c r="K1435" s="362">
        <v>-0.7</v>
      </c>
      <c r="L1435" s="352" t="s">
        <v>154</v>
      </c>
      <c r="M1435" s="348" t="s">
        <v>402</v>
      </c>
    </row>
    <row r="1436" spans="1:13" ht="25.5">
      <c r="A1436" s="75" t="s">
        <v>338</v>
      </c>
      <c r="B1436" s="12">
        <v>5</v>
      </c>
      <c r="C1436" s="24" t="s">
        <v>259</v>
      </c>
      <c r="D1436" s="228" t="s">
        <v>412</v>
      </c>
      <c r="E1436" s="13" t="s">
        <v>289</v>
      </c>
      <c r="F1436" s="11" t="s">
        <v>7</v>
      </c>
      <c r="G1436" s="273"/>
      <c r="H1436" s="274"/>
      <c r="I1436" s="480"/>
      <c r="J1436" s="480"/>
      <c r="K1436" s="362">
        <v>-5.8</v>
      </c>
      <c r="L1436" s="352" t="s">
        <v>154</v>
      </c>
      <c r="M1436" s="348" t="s">
        <v>403</v>
      </c>
    </row>
    <row r="1437" spans="1:13" ht="25.5">
      <c r="A1437" s="75" t="e">
        <f>VLOOKUP(B1437,#REF!,3,FALSE)</f>
        <v>#REF!</v>
      </c>
      <c r="B1437" s="12">
        <v>5</v>
      </c>
      <c r="C1437" s="24" t="s">
        <v>259</v>
      </c>
      <c r="D1437" s="228" t="s">
        <v>412</v>
      </c>
      <c r="E1437" s="13" t="s">
        <v>289</v>
      </c>
      <c r="F1437" s="11" t="s">
        <v>18</v>
      </c>
      <c r="G1437" s="283">
        <v>3.2</v>
      </c>
      <c r="H1437" s="283">
        <v>3.2</v>
      </c>
      <c r="I1437" s="465">
        <f t="shared" si="67"/>
        <v>100</v>
      </c>
      <c r="J1437" s="467">
        <f t="shared" si="70"/>
        <v>0</v>
      </c>
      <c r="K1437" s="178"/>
      <c r="L1437" s="352"/>
      <c r="M1437" s="348"/>
    </row>
    <row r="1438" spans="1:13" ht="25.5">
      <c r="A1438" s="75" t="e">
        <f>VLOOKUP(B1438,#REF!,3,FALSE)</f>
        <v>#REF!</v>
      </c>
      <c r="B1438" s="103">
        <v>5</v>
      </c>
      <c r="C1438" s="53" t="s">
        <v>259</v>
      </c>
      <c r="D1438" s="84" t="s">
        <v>412</v>
      </c>
      <c r="E1438" s="51" t="s">
        <v>289</v>
      </c>
      <c r="F1438" s="49" t="s">
        <v>11</v>
      </c>
      <c r="G1438" s="26">
        <f>SUM(G1433:G1437)</f>
        <v>1076.7</v>
      </c>
      <c r="H1438" s="26">
        <f>SUM(H1433:H1437)</f>
        <v>1027.0999999999999</v>
      </c>
      <c r="I1438" s="26">
        <f t="shared" si="67"/>
        <v>95.393331475805681</v>
      </c>
      <c r="J1438" s="26">
        <f t="shared" si="70"/>
        <v>-49.600000000000136</v>
      </c>
      <c r="K1438" s="26">
        <f>SUM(K1433:K1437)</f>
        <v>-49.5</v>
      </c>
      <c r="L1438" s="185"/>
      <c r="M1438" s="348"/>
    </row>
    <row r="1439" spans="1:13" ht="25.5">
      <c r="A1439" s="75" t="e">
        <f>VLOOKUP(B1439,#REF!,3,FALSE)</f>
        <v>#REF!</v>
      </c>
      <c r="B1439" s="86">
        <v>5</v>
      </c>
      <c r="C1439" s="87" t="s">
        <v>259</v>
      </c>
      <c r="D1439" s="106"/>
      <c r="E1439" s="161"/>
      <c r="F1439" s="90" t="s">
        <v>12</v>
      </c>
      <c r="G1439" s="70">
        <f>+G1438</f>
        <v>1076.7</v>
      </c>
      <c r="H1439" s="70">
        <f t="shared" ref="H1439:K1439" si="71">+H1438</f>
        <v>1027.0999999999999</v>
      </c>
      <c r="I1439" s="70">
        <f t="shared" si="67"/>
        <v>95.393331475805681</v>
      </c>
      <c r="J1439" s="70">
        <f t="shared" si="70"/>
        <v>-49.600000000000136</v>
      </c>
      <c r="K1439" s="70">
        <f t="shared" si="71"/>
        <v>-49.5</v>
      </c>
      <c r="L1439" s="186"/>
      <c r="M1439" s="348"/>
    </row>
    <row r="1440" spans="1:13" ht="38.25">
      <c r="A1440" s="75" t="e">
        <f>VLOOKUP(B1440,#REF!,3,FALSE)</f>
        <v>#REF!</v>
      </c>
      <c r="B1440" s="12">
        <v>1569</v>
      </c>
      <c r="C1440" s="24" t="s">
        <v>175</v>
      </c>
      <c r="D1440" s="276" t="s">
        <v>412</v>
      </c>
      <c r="E1440" s="43" t="s">
        <v>176</v>
      </c>
      <c r="F1440" s="213" t="s">
        <v>7</v>
      </c>
      <c r="G1440" s="277">
        <v>15992</v>
      </c>
      <c r="H1440" s="277">
        <v>14053</v>
      </c>
      <c r="I1440" s="8">
        <f t="shared" si="67"/>
        <v>87.875187593796895</v>
      </c>
      <c r="J1440" s="8">
        <f t="shared" si="70"/>
        <v>-1939</v>
      </c>
      <c r="K1440" s="277">
        <v>-890</v>
      </c>
      <c r="L1440" s="276" t="s">
        <v>26</v>
      </c>
      <c r="M1440" s="348" t="s">
        <v>404</v>
      </c>
    </row>
    <row r="1441" spans="1:13" ht="38.25">
      <c r="A1441" s="75" t="e">
        <f>VLOOKUP(B1441,#REF!,3,FALSE)</f>
        <v>#REF!</v>
      </c>
      <c r="B1441" s="12">
        <v>1569</v>
      </c>
      <c r="C1441" s="24" t="s">
        <v>175</v>
      </c>
      <c r="D1441" s="276" t="s">
        <v>412</v>
      </c>
      <c r="E1441" s="43" t="s">
        <v>176</v>
      </c>
      <c r="F1441" s="213" t="s">
        <v>7</v>
      </c>
      <c r="G1441" s="28"/>
      <c r="H1441" s="28"/>
      <c r="I1441" s="8"/>
      <c r="J1441" s="8"/>
      <c r="K1441" s="277">
        <v>-1049</v>
      </c>
      <c r="L1441" s="276" t="s">
        <v>55</v>
      </c>
      <c r="M1441" s="348" t="s">
        <v>405</v>
      </c>
    </row>
    <row r="1442" spans="1:13" ht="38.25">
      <c r="A1442" s="75" t="e">
        <f>VLOOKUP(B1442,#REF!,3,FALSE)</f>
        <v>#REF!</v>
      </c>
      <c r="B1442" s="12">
        <v>1569</v>
      </c>
      <c r="C1442" s="24" t="s">
        <v>175</v>
      </c>
      <c r="D1442" s="276" t="s">
        <v>412</v>
      </c>
      <c r="E1442" s="43" t="s">
        <v>176</v>
      </c>
      <c r="F1442" s="213" t="s">
        <v>332</v>
      </c>
      <c r="G1442" s="277">
        <v>24</v>
      </c>
      <c r="H1442" s="277">
        <v>23.9</v>
      </c>
      <c r="I1442" s="8">
        <f t="shared" si="67"/>
        <v>99.583333333333329</v>
      </c>
      <c r="J1442" s="8">
        <f t="shared" si="70"/>
        <v>-0.10000000000000142</v>
      </c>
      <c r="K1442" s="277">
        <v>-0.1</v>
      </c>
      <c r="L1442" s="276" t="s">
        <v>55</v>
      </c>
      <c r="M1442" s="348" t="s">
        <v>410</v>
      </c>
    </row>
    <row r="1443" spans="1:13" ht="38.25">
      <c r="A1443" s="75" t="e">
        <f>VLOOKUP(B1443,#REF!,3,FALSE)</f>
        <v>#REF!</v>
      </c>
      <c r="B1443" s="12">
        <v>1569</v>
      </c>
      <c r="C1443" s="24" t="s">
        <v>175</v>
      </c>
      <c r="D1443" s="276" t="s">
        <v>412</v>
      </c>
      <c r="E1443" s="43" t="s">
        <v>176</v>
      </c>
      <c r="F1443" s="213" t="s">
        <v>601</v>
      </c>
      <c r="G1443" s="277">
        <v>1.5</v>
      </c>
      <c r="H1443" s="277">
        <v>0.4</v>
      </c>
      <c r="I1443" s="8">
        <f t="shared" si="67"/>
        <v>26.666666666666668</v>
      </c>
      <c r="J1443" s="8">
        <f t="shared" si="70"/>
        <v>-1.1000000000000001</v>
      </c>
      <c r="K1443" s="277">
        <v>-0.2</v>
      </c>
      <c r="L1443" s="276" t="s">
        <v>8</v>
      </c>
      <c r="M1443" s="348" t="s">
        <v>405</v>
      </c>
    </row>
    <row r="1444" spans="1:13" ht="51">
      <c r="A1444" s="75" t="e">
        <f>VLOOKUP(B1444,#REF!,3,FALSE)</f>
        <v>#REF!</v>
      </c>
      <c r="B1444" s="12">
        <v>1569</v>
      </c>
      <c r="C1444" s="24" t="s">
        <v>175</v>
      </c>
      <c r="D1444" s="276" t="s">
        <v>412</v>
      </c>
      <c r="E1444" s="43" t="s">
        <v>176</v>
      </c>
      <c r="F1444" s="213" t="s">
        <v>601</v>
      </c>
      <c r="G1444" s="27"/>
      <c r="H1444" s="27"/>
      <c r="I1444" s="8" t="str">
        <f t="shared" si="67"/>
        <v/>
      </c>
      <c r="J1444" s="8">
        <f t="shared" si="70"/>
        <v>0</v>
      </c>
      <c r="K1444" s="277">
        <v>-0.9</v>
      </c>
      <c r="L1444" s="276" t="s">
        <v>55</v>
      </c>
      <c r="M1444" s="348" t="s">
        <v>406</v>
      </c>
    </row>
    <row r="1445" spans="1:13" ht="38.25">
      <c r="A1445" s="75" t="e">
        <f>VLOOKUP(B1445,#REF!,3,FALSE)</f>
        <v>#REF!</v>
      </c>
      <c r="B1445" s="12">
        <v>1569</v>
      </c>
      <c r="C1445" s="24" t="s">
        <v>175</v>
      </c>
      <c r="D1445" s="276" t="s">
        <v>412</v>
      </c>
      <c r="E1445" s="43" t="s">
        <v>176</v>
      </c>
      <c r="F1445" s="213" t="s">
        <v>70</v>
      </c>
      <c r="G1445" s="277">
        <v>6.4</v>
      </c>
      <c r="H1445" s="277">
        <v>2.1</v>
      </c>
      <c r="I1445" s="8">
        <f t="shared" si="67"/>
        <v>32.8125</v>
      </c>
      <c r="J1445" s="8">
        <f t="shared" si="70"/>
        <v>-4.3000000000000007</v>
      </c>
      <c r="K1445" s="277">
        <v>-0.5</v>
      </c>
      <c r="L1445" s="276" t="s">
        <v>8</v>
      </c>
      <c r="M1445" s="348" t="s">
        <v>405</v>
      </c>
    </row>
    <row r="1446" spans="1:13" ht="38.25">
      <c r="A1446" s="75" t="e">
        <f>VLOOKUP(B1446,#REF!,3,FALSE)</f>
        <v>#REF!</v>
      </c>
      <c r="B1446" s="12">
        <v>1569</v>
      </c>
      <c r="C1446" s="24" t="s">
        <v>175</v>
      </c>
      <c r="D1446" s="276" t="s">
        <v>412</v>
      </c>
      <c r="E1446" s="43" t="s">
        <v>176</v>
      </c>
      <c r="F1446" s="213" t="s">
        <v>70</v>
      </c>
      <c r="G1446" s="27"/>
      <c r="H1446" s="27"/>
      <c r="I1446" s="8" t="str">
        <f t="shared" si="67"/>
        <v/>
      </c>
      <c r="J1446" s="8">
        <f t="shared" si="70"/>
        <v>0</v>
      </c>
      <c r="K1446" s="277">
        <v>-3.8</v>
      </c>
      <c r="L1446" s="276" t="s">
        <v>55</v>
      </c>
      <c r="M1446" s="348" t="s">
        <v>407</v>
      </c>
    </row>
    <row r="1447" spans="1:13" ht="38.25">
      <c r="A1447" s="75" t="e">
        <f>VLOOKUP(B1447,#REF!,3,FALSE)</f>
        <v>#REF!</v>
      </c>
      <c r="B1447" s="12">
        <v>1569</v>
      </c>
      <c r="C1447" s="24" t="s">
        <v>175</v>
      </c>
      <c r="D1447" s="276" t="s">
        <v>412</v>
      </c>
      <c r="E1447" s="43" t="s">
        <v>176</v>
      </c>
      <c r="F1447" s="213" t="s">
        <v>755</v>
      </c>
      <c r="G1447" s="277">
        <v>137</v>
      </c>
      <c r="H1447" s="277">
        <v>135.4</v>
      </c>
      <c r="I1447" s="8">
        <f t="shared" si="67"/>
        <v>98.832116788321173</v>
      </c>
      <c r="J1447" s="8">
        <f t="shared" si="70"/>
        <v>-1.5999999999999943</v>
      </c>
      <c r="K1447" s="277">
        <v>-1.6</v>
      </c>
      <c r="L1447" s="276" t="s">
        <v>8</v>
      </c>
      <c r="M1447" s="348" t="s">
        <v>410</v>
      </c>
    </row>
    <row r="1448" spans="1:13" ht="38.25">
      <c r="A1448" s="75" t="e">
        <f>VLOOKUP(B1448,#REF!,3,FALSE)</f>
        <v>#REF!</v>
      </c>
      <c r="B1448" s="12">
        <v>1569</v>
      </c>
      <c r="C1448" s="24" t="s">
        <v>175</v>
      </c>
      <c r="D1448" s="276" t="s">
        <v>412</v>
      </c>
      <c r="E1448" s="43" t="s">
        <v>176</v>
      </c>
      <c r="F1448" s="213" t="s">
        <v>331</v>
      </c>
      <c r="G1448" s="277">
        <v>6.5</v>
      </c>
      <c r="H1448" s="277">
        <v>2.1</v>
      </c>
      <c r="I1448" s="8">
        <f t="shared" si="67"/>
        <v>32.307692307692307</v>
      </c>
      <c r="J1448" s="8">
        <f t="shared" si="70"/>
        <v>-4.4000000000000004</v>
      </c>
      <c r="K1448" s="277">
        <v>-0.5</v>
      </c>
      <c r="L1448" s="276" t="s">
        <v>55</v>
      </c>
      <c r="M1448" s="348" t="s">
        <v>405</v>
      </c>
    </row>
    <row r="1449" spans="1:13" ht="51">
      <c r="A1449" s="75" t="e">
        <f>VLOOKUP(B1449,#REF!,3,FALSE)</f>
        <v>#REF!</v>
      </c>
      <c r="B1449" s="12">
        <v>1569</v>
      </c>
      <c r="C1449" s="24" t="s">
        <v>175</v>
      </c>
      <c r="D1449" s="276" t="s">
        <v>412</v>
      </c>
      <c r="E1449" s="43" t="s">
        <v>176</v>
      </c>
      <c r="F1449" s="213" t="s">
        <v>331</v>
      </c>
      <c r="G1449" s="27"/>
      <c r="H1449" s="27"/>
      <c r="I1449" s="8" t="str">
        <f t="shared" si="67"/>
        <v/>
      </c>
      <c r="J1449" s="8">
        <f t="shared" si="70"/>
        <v>0</v>
      </c>
      <c r="K1449" s="277">
        <v>-3.9</v>
      </c>
      <c r="L1449" s="276" t="s">
        <v>8</v>
      </c>
      <c r="M1449" s="348" t="s">
        <v>408</v>
      </c>
    </row>
    <row r="1450" spans="1:13" ht="38.25">
      <c r="A1450" s="75" t="e">
        <f>VLOOKUP(B1450,#REF!,3,FALSE)</f>
        <v>#REF!</v>
      </c>
      <c r="B1450" s="12">
        <v>1569</v>
      </c>
      <c r="C1450" s="24" t="s">
        <v>175</v>
      </c>
      <c r="D1450" s="276" t="s">
        <v>412</v>
      </c>
      <c r="E1450" s="43" t="s">
        <v>176</v>
      </c>
      <c r="F1450" s="213" t="s">
        <v>71</v>
      </c>
      <c r="G1450" s="277">
        <v>33.9</v>
      </c>
      <c r="H1450" s="277">
        <v>12</v>
      </c>
      <c r="I1450" s="8">
        <f t="shared" si="67"/>
        <v>35.398230088495573</v>
      </c>
      <c r="J1450" s="8">
        <f t="shared" si="70"/>
        <v>-21.9</v>
      </c>
      <c r="K1450" s="277">
        <v>-3.1</v>
      </c>
      <c r="L1450" s="276" t="s">
        <v>17</v>
      </c>
      <c r="M1450" s="348" t="s">
        <v>405</v>
      </c>
    </row>
    <row r="1451" spans="1:13" ht="51">
      <c r="A1451" s="75" t="e">
        <f>VLOOKUP(B1451,#REF!,3,FALSE)</f>
        <v>#REF!</v>
      </c>
      <c r="B1451" s="12">
        <v>1569</v>
      </c>
      <c r="C1451" s="24" t="s">
        <v>175</v>
      </c>
      <c r="D1451" s="276" t="s">
        <v>412</v>
      </c>
      <c r="E1451" s="43" t="s">
        <v>176</v>
      </c>
      <c r="F1451" s="213" t="s">
        <v>71</v>
      </c>
      <c r="G1451" s="28"/>
      <c r="H1451" s="16"/>
      <c r="I1451" s="8" t="str">
        <f t="shared" si="67"/>
        <v/>
      </c>
      <c r="J1451" s="8">
        <f t="shared" si="70"/>
        <v>0</v>
      </c>
      <c r="K1451" s="277">
        <v>-18.8</v>
      </c>
      <c r="L1451" s="276" t="s">
        <v>17</v>
      </c>
      <c r="M1451" s="348" t="s">
        <v>409</v>
      </c>
    </row>
    <row r="1452" spans="1:13" ht="38.25">
      <c r="A1452" s="75" t="e">
        <f>VLOOKUP(B1452,#REF!,3,FALSE)</f>
        <v>#REF!</v>
      </c>
      <c r="B1452" s="103">
        <v>1569</v>
      </c>
      <c r="C1452" s="62" t="s">
        <v>175</v>
      </c>
      <c r="D1452" s="84" t="s">
        <v>412</v>
      </c>
      <c r="E1452" s="162" t="s">
        <v>176</v>
      </c>
      <c r="F1452" s="49" t="s">
        <v>11</v>
      </c>
      <c r="G1452" s="26">
        <f>SUM(G1440:G1451)</f>
        <v>16201.3</v>
      </c>
      <c r="H1452" s="26">
        <f>SUM(H1440:H1451)</f>
        <v>14228.9</v>
      </c>
      <c r="I1452" s="26">
        <f t="shared" si="67"/>
        <v>87.825668310567679</v>
      </c>
      <c r="J1452" s="26">
        <f t="shared" si="70"/>
        <v>-1972.3999999999996</v>
      </c>
      <c r="K1452" s="26">
        <f>SUM(K1440:K1451)</f>
        <v>-1972.3999999999999</v>
      </c>
      <c r="L1452" s="189"/>
      <c r="M1452" s="348"/>
    </row>
    <row r="1453" spans="1:13" ht="38.25">
      <c r="A1453" s="75" t="e">
        <f>VLOOKUP(B1453,#REF!,3,FALSE)</f>
        <v>#REF!</v>
      </c>
      <c r="B1453" s="12">
        <v>1569</v>
      </c>
      <c r="C1453" s="24" t="s">
        <v>175</v>
      </c>
      <c r="D1453" s="276" t="s">
        <v>413</v>
      </c>
      <c r="E1453" s="43" t="s">
        <v>177</v>
      </c>
      <c r="F1453" s="213" t="s">
        <v>7</v>
      </c>
      <c r="G1453" s="277">
        <v>831</v>
      </c>
      <c r="H1453" s="277">
        <v>811.6</v>
      </c>
      <c r="I1453" s="8">
        <f t="shared" si="67"/>
        <v>97.665463297232264</v>
      </c>
      <c r="J1453" s="8">
        <f t="shared" si="70"/>
        <v>-19.399999999999977</v>
      </c>
      <c r="K1453" s="277">
        <v>-6.4</v>
      </c>
      <c r="L1453" s="276" t="s">
        <v>26</v>
      </c>
      <c r="M1453" s="348" t="s">
        <v>411</v>
      </c>
    </row>
    <row r="1454" spans="1:13" ht="38.25">
      <c r="A1454" s="75" t="s">
        <v>338</v>
      </c>
      <c r="B1454" s="12">
        <v>1569</v>
      </c>
      <c r="C1454" s="24" t="s">
        <v>175</v>
      </c>
      <c r="D1454" s="276" t="s">
        <v>413</v>
      </c>
      <c r="E1454" s="43" t="s">
        <v>177</v>
      </c>
      <c r="F1454" s="213" t="s">
        <v>7</v>
      </c>
      <c r="G1454" s="277"/>
      <c r="H1454" s="277"/>
      <c r="I1454" s="8"/>
      <c r="J1454" s="8"/>
      <c r="K1454" s="277">
        <v>-13</v>
      </c>
      <c r="L1454" s="276" t="s">
        <v>55</v>
      </c>
      <c r="M1454" s="348" t="s">
        <v>405</v>
      </c>
    </row>
    <row r="1455" spans="1:13" ht="38.25">
      <c r="A1455" s="75" t="e">
        <f>VLOOKUP(B1455,#REF!,3,FALSE)</f>
        <v>#REF!</v>
      </c>
      <c r="B1455" s="103">
        <v>1569</v>
      </c>
      <c r="C1455" s="62" t="s">
        <v>175</v>
      </c>
      <c r="D1455" s="84" t="s">
        <v>413</v>
      </c>
      <c r="E1455" s="162" t="s">
        <v>177</v>
      </c>
      <c r="F1455" s="49" t="s">
        <v>11</v>
      </c>
      <c r="G1455" s="26">
        <f>SUM(G1453)</f>
        <v>831</v>
      </c>
      <c r="H1455" s="26">
        <f>SUM(H1453)</f>
        <v>811.6</v>
      </c>
      <c r="I1455" s="26">
        <f t="shared" si="67"/>
        <v>97.665463297232264</v>
      </c>
      <c r="J1455" s="26">
        <f t="shared" si="70"/>
        <v>-19.399999999999977</v>
      </c>
      <c r="K1455" s="26">
        <f>SUM(,K1453:K1454)</f>
        <v>-19.399999999999999</v>
      </c>
      <c r="L1455" s="189"/>
      <c r="M1455" s="348"/>
    </row>
    <row r="1456" spans="1:13" ht="38.25">
      <c r="A1456" s="75" t="e">
        <f>VLOOKUP(B1456,#REF!,3,FALSE)</f>
        <v>#REF!</v>
      </c>
      <c r="B1456" s="12">
        <v>1569</v>
      </c>
      <c r="C1456" s="24" t="s">
        <v>175</v>
      </c>
      <c r="D1456" s="298" t="s">
        <v>414</v>
      </c>
      <c r="E1456" s="43" t="s">
        <v>178</v>
      </c>
      <c r="F1456" s="213" t="s">
        <v>7</v>
      </c>
      <c r="G1456" s="277">
        <v>2861.4</v>
      </c>
      <c r="H1456" s="277">
        <v>2690.7</v>
      </c>
      <c r="I1456" s="8">
        <f t="shared" si="67"/>
        <v>94.034388760746481</v>
      </c>
      <c r="J1456" s="8">
        <f t="shared" si="70"/>
        <v>-170.70000000000027</v>
      </c>
      <c r="K1456" s="277">
        <v>-65</v>
      </c>
      <c r="L1456" s="276" t="s">
        <v>26</v>
      </c>
      <c r="M1456" s="348" t="s">
        <v>411</v>
      </c>
    </row>
    <row r="1457" spans="1:13" ht="38.25">
      <c r="A1457" s="75" t="s">
        <v>338</v>
      </c>
      <c r="B1457" s="12">
        <v>1569</v>
      </c>
      <c r="C1457" s="24" t="s">
        <v>175</v>
      </c>
      <c r="D1457" s="298" t="s">
        <v>414</v>
      </c>
      <c r="E1457" s="43" t="s">
        <v>178</v>
      </c>
      <c r="F1457" s="213" t="s">
        <v>7</v>
      </c>
      <c r="G1457" s="299"/>
      <c r="H1457" s="299"/>
      <c r="I1457" s="8"/>
      <c r="J1457" s="8"/>
      <c r="K1457" s="277">
        <v>-70.599999999999994</v>
      </c>
      <c r="L1457" s="276" t="s">
        <v>55</v>
      </c>
      <c r="M1457" s="348" t="s">
        <v>405</v>
      </c>
    </row>
    <row r="1458" spans="1:13" ht="38.25">
      <c r="A1458" s="75" t="s">
        <v>338</v>
      </c>
      <c r="B1458" s="12">
        <v>1569</v>
      </c>
      <c r="C1458" s="24" t="s">
        <v>175</v>
      </c>
      <c r="D1458" s="298" t="s">
        <v>414</v>
      </c>
      <c r="E1458" s="43" t="s">
        <v>178</v>
      </c>
      <c r="F1458" s="213" t="s">
        <v>7</v>
      </c>
      <c r="G1458" s="299"/>
      <c r="H1458" s="299"/>
      <c r="I1458" s="8"/>
      <c r="J1458" s="8"/>
      <c r="K1458" s="277">
        <v>-35.1</v>
      </c>
      <c r="L1458" s="276" t="s">
        <v>154</v>
      </c>
      <c r="M1458" s="348" t="s">
        <v>415</v>
      </c>
    </row>
    <row r="1459" spans="1:13" ht="38.25">
      <c r="A1459" s="75" t="e">
        <f>VLOOKUP(B1459,#REF!,3,FALSE)</f>
        <v>#REF!</v>
      </c>
      <c r="B1459" s="12">
        <v>1569</v>
      </c>
      <c r="C1459" s="24" t="s">
        <v>175</v>
      </c>
      <c r="D1459" s="298" t="s">
        <v>414</v>
      </c>
      <c r="E1459" s="43" t="s">
        <v>178</v>
      </c>
      <c r="F1459" s="213" t="s">
        <v>10</v>
      </c>
      <c r="G1459" s="275">
        <v>6.5</v>
      </c>
      <c r="H1459" s="275">
        <v>4.5999999999999996</v>
      </c>
      <c r="I1459" s="8">
        <f t="shared" si="67"/>
        <v>70.769230769230759</v>
      </c>
      <c r="J1459" s="8">
        <f t="shared" si="70"/>
        <v>-1.9000000000000004</v>
      </c>
      <c r="K1459" s="299">
        <v>-1.9</v>
      </c>
      <c r="L1459" s="276" t="s">
        <v>1313</v>
      </c>
      <c r="M1459" s="348" t="s">
        <v>436</v>
      </c>
    </row>
    <row r="1460" spans="1:13" ht="38.25">
      <c r="A1460" s="75" t="s">
        <v>338</v>
      </c>
      <c r="B1460" s="12">
        <v>1569</v>
      </c>
      <c r="C1460" s="24" t="s">
        <v>175</v>
      </c>
      <c r="D1460" s="298" t="s">
        <v>414</v>
      </c>
      <c r="E1460" s="43" t="s">
        <v>178</v>
      </c>
      <c r="F1460" s="213" t="s">
        <v>18</v>
      </c>
      <c r="G1460" s="275">
        <v>18.5</v>
      </c>
      <c r="H1460" s="275">
        <v>2.4</v>
      </c>
      <c r="I1460" s="8">
        <f t="shared" si="67"/>
        <v>12.972972972972974</v>
      </c>
      <c r="J1460" s="8">
        <f t="shared" si="70"/>
        <v>-16.100000000000001</v>
      </c>
      <c r="K1460" s="299">
        <v>-16.100000000000001</v>
      </c>
      <c r="L1460" s="276" t="s">
        <v>1304</v>
      </c>
      <c r="M1460" s="348" t="s">
        <v>435</v>
      </c>
    </row>
    <row r="1461" spans="1:13" ht="38.25">
      <c r="A1461" s="75" t="e">
        <f>VLOOKUP(B1461,#REF!,3,FALSE)</f>
        <v>#REF!</v>
      </c>
      <c r="B1461" s="103">
        <v>1569</v>
      </c>
      <c r="C1461" s="62" t="s">
        <v>175</v>
      </c>
      <c r="D1461" s="84" t="s">
        <v>414</v>
      </c>
      <c r="E1461" s="162" t="s">
        <v>178</v>
      </c>
      <c r="F1461" s="49" t="s">
        <v>11</v>
      </c>
      <c r="G1461" s="26">
        <f>SUM(G1456:G1460)</f>
        <v>2886.4</v>
      </c>
      <c r="H1461" s="26">
        <f>SUM(H1456:H1460)</f>
        <v>2697.7</v>
      </c>
      <c r="I1461" s="26">
        <f t="shared" ref="I1461:I1545" si="72">IF(ISBLANK(H1461),"",+H1461/G1461*100)</f>
        <v>93.462444567627486</v>
      </c>
      <c r="J1461" s="26">
        <f t="shared" si="70"/>
        <v>-188.70000000000027</v>
      </c>
      <c r="K1461" s="26">
        <f>SUM(K1456:K1460)</f>
        <v>-188.7</v>
      </c>
      <c r="L1461" s="189"/>
      <c r="M1461" s="348"/>
    </row>
    <row r="1462" spans="1:13" ht="38.25">
      <c r="A1462" s="75" t="e">
        <f>VLOOKUP(B1462,#REF!,3,FALSE)</f>
        <v>#REF!</v>
      </c>
      <c r="B1462" s="86">
        <v>1569</v>
      </c>
      <c r="C1462" s="87" t="s">
        <v>175</v>
      </c>
      <c r="D1462" s="163"/>
      <c r="E1462" s="164"/>
      <c r="F1462" s="131" t="s">
        <v>12</v>
      </c>
      <c r="G1462" s="69">
        <f>+G1461+G1455+G1452</f>
        <v>19918.7</v>
      </c>
      <c r="H1462" s="69">
        <f>+H1461+H1455+H1452</f>
        <v>17738.2</v>
      </c>
      <c r="I1462" s="69">
        <f t="shared" si="72"/>
        <v>89.053000446816313</v>
      </c>
      <c r="J1462" s="69">
        <f t="shared" si="70"/>
        <v>-2180.5</v>
      </c>
      <c r="K1462" s="69">
        <f>+K1461+K1455+K1452</f>
        <v>-2180.5</v>
      </c>
      <c r="L1462" s="186"/>
      <c r="M1462" s="348"/>
    </row>
    <row r="1463" spans="1:13" ht="25.5">
      <c r="A1463" s="75" t="e">
        <f>VLOOKUP(B1463,#REF!,3,FALSE)</f>
        <v>#REF!</v>
      </c>
      <c r="B1463" s="12">
        <v>1981</v>
      </c>
      <c r="C1463" s="13" t="s">
        <v>261</v>
      </c>
      <c r="D1463" s="10" t="s">
        <v>412</v>
      </c>
      <c r="E1463" s="111" t="s">
        <v>262</v>
      </c>
      <c r="F1463" s="11" t="s">
        <v>7</v>
      </c>
      <c r="G1463" s="478">
        <v>1229.4000000000001</v>
      </c>
      <c r="H1463" s="478">
        <v>1147.32</v>
      </c>
      <c r="I1463" s="20">
        <f t="shared" si="72"/>
        <v>93.323572474377741</v>
      </c>
      <c r="J1463" s="8">
        <f t="shared" si="70"/>
        <v>-82.080000000000155</v>
      </c>
      <c r="K1463" s="314">
        <v>-71.98</v>
      </c>
      <c r="L1463" s="226" t="s">
        <v>26</v>
      </c>
      <c r="M1463" s="348" t="s">
        <v>515</v>
      </c>
    </row>
    <row r="1464" spans="1:13" ht="25.5">
      <c r="A1464" s="75" t="s">
        <v>338</v>
      </c>
      <c r="B1464" s="12">
        <v>1981</v>
      </c>
      <c r="C1464" s="13" t="s">
        <v>261</v>
      </c>
      <c r="D1464" s="10" t="s">
        <v>412</v>
      </c>
      <c r="E1464" s="111" t="s">
        <v>262</v>
      </c>
      <c r="F1464" s="11" t="s">
        <v>7</v>
      </c>
      <c r="G1464" s="349"/>
      <c r="H1464" s="349"/>
      <c r="I1464" s="20"/>
      <c r="J1464" s="8"/>
      <c r="K1464" s="314">
        <v>-10.1</v>
      </c>
      <c r="L1464" s="226" t="s">
        <v>17</v>
      </c>
      <c r="M1464" s="348" t="s">
        <v>516</v>
      </c>
    </row>
    <row r="1465" spans="1:13" ht="25.5">
      <c r="A1465" s="75" t="e">
        <f>VLOOKUP(B1465,#REF!,3,FALSE)</f>
        <v>#REF!</v>
      </c>
      <c r="B1465" s="101">
        <v>1981</v>
      </c>
      <c r="C1465" s="62" t="s">
        <v>261</v>
      </c>
      <c r="D1465" s="84" t="s">
        <v>412</v>
      </c>
      <c r="E1465" s="112" t="s">
        <v>262</v>
      </c>
      <c r="F1465" s="49" t="s">
        <v>11</v>
      </c>
      <c r="G1465" s="26">
        <f>SUM(G1463:G1463)</f>
        <v>1229.4000000000001</v>
      </c>
      <c r="H1465" s="26">
        <f>SUM(H1463:H1463)</f>
        <v>1147.32</v>
      </c>
      <c r="I1465" s="26">
        <f t="shared" si="72"/>
        <v>93.323572474377741</v>
      </c>
      <c r="J1465" s="26">
        <f t="shared" si="70"/>
        <v>-82.080000000000155</v>
      </c>
      <c r="K1465" s="26">
        <f>SUM(K1463:K1464)</f>
        <v>-82.08</v>
      </c>
      <c r="L1465" s="113"/>
      <c r="M1465" s="348"/>
    </row>
    <row r="1466" spans="1:13" ht="25.5">
      <c r="A1466" s="75" t="e">
        <f>VLOOKUP(B1466,#REF!,3,FALSE)</f>
        <v>#REF!</v>
      </c>
      <c r="B1466" s="22">
        <v>1981</v>
      </c>
      <c r="C1466" s="13" t="s">
        <v>261</v>
      </c>
      <c r="D1466" s="10" t="s">
        <v>413</v>
      </c>
      <c r="E1466" s="111" t="s">
        <v>263</v>
      </c>
      <c r="F1466" s="11" t="s">
        <v>7</v>
      </c>
      <c r="G1466" s="55">
        <v>911</v>
      </c>
      <c r="H1466" s="55">
        <v>650.15</v>
      </c>
      <c r="I1466" s="20">
        <f t="shared" si="72"/>
        <v>71.366630076838632</v>
      </c>
      <c r="J1466" s="8">
        <f t="shared" si="70"/>
        <v>-260.85000000000002</v>
      </c>
      <c r="K1466" s="363">
        <f>-37.94</f>
        <v>-37.94</v>
      </c>
      <c r="L1466" s="317" t="s">
        <v>17</v>
      </c>
      <c r="M1466" s="348" t="s">
        <v>517</v>
      </c>
    </row>
    <row r="1467" spans="1:13" ht="127.5">
      <c r="A1467" s="75" t="e">
        <f>VLOOKUP(B1467,#REF!,3,FALSE)</f>
        <v>#REF!</v>
      </c>
      <c r="B1467" s="22">
        <v>1981</v>
      </c>
      <c r="C1467" s="13" t="s">
        <v>261</v>
      </c>
      <c r="D1467" s="10" t="s">
        <v>413</v>
      </c>
      <c r="E1467" s="111" t="s">
        <v>263</v>
      </c>
      <c r="F1467" s="11" t="s">
        <v>7</v>
      </c>
      <c r="G1467" s="55"/>
      <c r="H1467" s="55"/>
      <c r="I1467" s="8" t="str">
        <f t="shared" si="72"/>
        <v/>
      </c>
      <c r="J1467" s="8">
        <f t="shared" si="70"/>
        <v>0</v>
      </c>
      <c r="K1467" s="363">
        <v>-52.62</v>
      </c>
      <c r="L1467" s="318" t="s">
        <v>154</v>
      </c>
      <c r="M1467" s="348" t="s">
        <v>518</v>
      </c>
    </row>
    <row r="1468" spans="1:13" ht="25.5">
      <c r="A1468" s="75" t="e">
        <f>VLOOKUP(B1468,#REF!,3,FALSE)</f>
        <v>#REF!</v>
      </c>
      <c r="B1468" s="22">
        <v>1981</v>
      </c>
      <c r="C1468" s="13" t="s">
        <v>261</v>
      </c>
      <c r="D1468" s="10" t="s">
        <v>413</v>
      </c>
      <c r="E1468" s="111" t="s">
        <v>263</v>
      </c>
      <c r="F1468" s="11" t="s">
        <v>7</v>
      </c>
      <c r="G1468" s="8"/>
      <c r="H1468" s="8"/>
      <c r="I1468" s="20" t="str">
        <f t="shared" si="72"/>
        <v/>
      </c>
      <c r="J1468" s="8">
        <f t="shared" si="70"/>
        <v>0</v>
      </c>
      <c r="K1468" s="364">
        <v>-158.84</v>
      </c>
      <c r="L1468" s="318" t="s">
        <v>121</v>
      </c>
      <c r="M1468" s="348" t="s">
        <v>519</v>
      </c>
    </row>
    <row r="1469" spans="1:13" ht="25.5">
      <c r="A1469" s="75" t="s">
        <v>338</v>
      </c>
      <c r="B1469" s="22">
        <v>1981</v>
      </c>
      <c r="C1469" s="13" t="s">
        <v>261</v>
      </c>
      <c r="D1469" s="10" t="s">
        <v>413</v>
      </c>
      <c r="E1469" s="111" t="s">
        <v>263</v>
      </c>
      <c r="F1469" s="11" t="s">
        <v>7</v>
      </c>
      <c r="G1469" s="8"/>
      <c r="H1469" s="8"/>
      <c r="I1469" s="20"/>
      <c r="J1469" s="8"/>
      <c r="K1469" s="314">
        <v>-11.45</v>
      </c>
      <c r="L1469" s="319" t="s">
        <v>120</v>
      </c>
      <c r="M1469" s="348" t="s">
        <v>520</v>
      </c>
    </row>
    <row r="1470" spans="1:13" ht="25.5">
      <c r="A1470" s="75" t="e">
        <f>VLOOKUP(B1470,#REF!,3,FALSE)</f>
        <v>#REF!</v>
      </c>
      <c r="B1470" s="101">
        <v>1981</v>
      </c>
      <c r="C1470" s="62" t="s">
        <v>261</v>
      </c>
      <c r="D1470" s="84" t="s">
        <v>413</v>
      </c>
      <c r="E1470" s="112" t="s">
        <v>263</v>
      </c>
      <c r="F1470" s="49" t="s">
        <v>11</v>
      </c>
      <c r="G1470" s="26">
        <f>SUM(G1466:G1468)</f>
        <v>911</v>
      </c>
      <c r="H1470" s="26">
        <f>SUM(H1466:H1468)</f>
        <v>650.15</v>
      </c>
      <c r="I1470" s="26">
        <f t="shared" si="72"/>
        <v>71.366630076838632</v>
      </c>
      <c r="J1470" s="26">
        <f t="shared" si="70"/>
        <v>-260.85000000000002</v>
      </c>
      <c r="K1470" s="26">
        <f>SUM(K1466:K1469)</f>
        <v>-260.85000000000002</v>
      </c>
      <c r="L1470" s="113"/>
      <c r="M1470" s="348"/>
    </row>
    <row r="1471" spans="1:13" ht="25.5">
      <c r="A1471" s="75" t="e">
        <f>VLOOKUP(B1471,#REF!,3,FALSE)</f>
        <v>#REF!</v>
      </c>
      <c r="B1471" s="22">
        <v>1981</v>
      </c>
      <c r="C1471" s="13" t="s">
        <v>261</v>
      </c>
      <c r="D1471" s="10" t="s">
        <v>414</v>
      </c>
      <c r="E1471" s="111" t="s">
        <v>318</v>
      </c>
      <c r="F1471" s="11" t="s">
        <v>7</v>
      </c>
      <c r="G1471" s="20">
        <v>204.7</v>
      </c>
      <c r="H1471" s="20">
        <v>169.82</v>
      </c>
      <c r="I1471" s="20">
        <f t="shared" si="72"/>
        <v>82.960429897410847</v>
      </c>
      <c r="J1471" s="8">
        <f t="shared" si="70"/>
        <v>-34.879999999999995</v>
      </c>
      <c r="K1471" s="314">
        <v>-9.93</v>
      </c>
      <c r="L1471" s="226" t="s">
        <v>55</v>
      </c>
      <c r="M1471" s="348" t="s">
        <v>521</v>
      </c>
    </row>
    <row r="1472" spans="1:13" ht="25.5">
      <c r="A1472" s="75" t="e">
        <f>VLOOKUP(B1472,#REF!,3,FALSE)</f>
        <v>#REF!</v>
      </c>
      <c r="B1472" s="22">
        <v>1981</v>
      </c>
      <c r="C1472" s="13" t="s">
        <v>261</v>
      </c>
      <c r="D1472" s="10" t="s">
        <v>414</v>
      </c>
      <c r="E1472" s="111" t="s">
        <v>318</v>
      </c>
      <c r="F1472" s="11" t="s">
        <v>7</v>
      </c>
      <c r="G1472" s="20"/>
      <c r="H1472" s="20"/>
      <c r="I1472" s="20"/>
      <c r="J1472" s="8"/>
      <c r="K1472" s="314">
        <v>-0.42</v>
      </c>
      <c r="L1472" s="226" t="s">
        <v>17</v>
      </c>
      <c r="M1472" s="348" t="s">
        <v>522</v>
      </c>
    </row>
    <row r="1473" spans="1:13" ht="51">
      <c r="A1473" s="75" t="e">
        <f>VLOOKUP(B1473,#REF!,3,FALSE)</f>
        <v>#REF!</v>
      </c>
      <c r="B1473" s="22">
        <v>1981</v>
      </c>
      <c r="C1473" s="13" t="s">
        <v>261</v>
      </c>
      <c r="D1473" s="10" t="s">
        <v>414</v>
      </c>
      <c r="E1473" s="111" t="s">
        <v>318</v>
      </c>
      <c r="F1473" s="11" t="s">
        <v>7</v>
      </c>
      <c r="G1473" s="20"/>
      <c r="H1473" s="20"/>
      <c r="I1473" s="20"/>
      <c r="J1473" s="8"/>
      <c r="K1473" s="478">
        <v>-16.71</v>
      </c>
      <c r="L1473" s="226" t="s">
        <v>49</v>
      </c>
      <c r="M1473" s="348" t="s">
        <v>523</v>
      </c>
    </row>
    <row r="1474" spans="1:13" ht="25.5">
      <c r="A1474" s="75" t="e">
        <f>VLOOKUP(B1474,#REF!,3,FALSE)</f>
        <v>#REF!</v>
      </c>
      <c r="B1474" s="22">
        <v>1981</v>
      </c>
      <c r="C1474" s="13" t="s">
        <v>261</v>
      </c>
      <c r="D1474" s="10" t="s">
        <v>414</v>
      </c>
      <c r="E1474" s="111" t="s">
        <v>318</v>
      </c>
      <c r="F1474" s="11" t="s">
        <v>7</v>
      </c>
      <c r="G1474" s="20"/>
      <c r="H1474" s="20"/>
      <c r="I1474" s="20"/>
      <c r="J1474" s="8"/>
      <c r="K1474" s="320">
        <v>-2.9</v>
      </c>
      <c r="L1474" s="317" t="s">
        <v>154</v>
      </c>
      <c r="M1474" s="348" t="s">
        <v>524</v>
      </c>
    </row>
    <row r="1475" spans="1:13" ht="38.25">
      <c r="A1475" s="75" t="e">
        <f>VLOOKUP(B1475,#REF!,3,FALSE)</f>
        <v>#REF!</v>
      </c>
      <c r="B1475" s="22">
        <v>1981</v>
      </c>
      <c r="C1475" s="13" t="s">
        <v>261</v>
      </c>
      <c r="D1475" s="10" t="s">
        <v>414</v>
      </c>
      <c r="E1475" s="111" t="s">
        <v>318</v>
      </c>
      <c r="F1475" s="11" t="s">
        <v>7</v>
      </c>
      <c r="G1475" s="20"/>
      <c r="H1475" s="20"/>
      <c r="I1475" s="20"/>
      <c r="J1475" s="8"/>
      <c r="K1475" s="478">
        <v>-4.92</v>
      </c>
      <c r="L1475" s="226" t="s">
        <v>8</v>
      </c>
      <c r="M1475" s="348" t="s">
        <v>525</v>
      </c>
    </row>
    <row r="1476" spans="1:13" ht="25.5">
      <c r="A1476" s="75" t="e">
        <f>VLOOKUP(B1476,#REF!,3,FALSE)</f>
        <v>#REF!</v>
      </c>
      <c r="B1476" s="22">
        <v>1981</v>
      </c>
      <c r="C1476" s="13" t="s">
        <v>261</v>
      </c>
      <c r="D1476" s="10" t="s">
        <v>414</v>
      </c>
      <c r="E1476" s="111" t="s">
        <v>318</v>
      </c>
      <c r="F1476" s="11" t="s">
        <v>10</v>
      </c>
      <c r="G1476" s="20">
        <v>16.739999999999998</v>
      </c>
      <c r="H1476" s="20">
        <v>0</v>
      </c>
      <c r="I1476" s="20">
        <f t="shared" si="72"/>
        <v>0</v>
      </c>
      <c r="J1476" s="8">
        <f t="shared" si="70"/>
        <v>-16.739999999999998</v>
      </c>
      <c r="K1476" s="321">
        <v>-8.1999999999999993</v>
      </c>
      <c r="L1476" s="226" t="s">
        <v>55</v>
      </c>
      <c r="M1476" s="348" t="s">
        <v>526</v>
      </c>
    </row>
    <row r="1477" spans="1:13" ht="25.5">
      <c r="A1477" s="75" t="s">
        <v>338</v>
      </c>
      <c r="B1477" s="22">
        <v>1981</v>
      </c>
      <c r="C1477" s="13" t="s">
        <v>261</v>
      </c>
      <c r="D1477" s="10" t="s">
        <v>414</v>
      </c>
      <c r="E1477" s="111" t="s">
        <v>318</v>
      </c>
      <c r="F1477" s="11" t="s">
        <v>10</v>
      </c>
      <c r="G1477" s="20"/>
      <c r="H1477" s="20"/>
      <c r="I1477" s="20"/>
      <c r="J1477" s="8"/>
      <c r="K1477" s="321">
        <v>-8.5399999999999991</v>
      </c>
      <c r="L1477" s="226" t="s">
        <v>154</v>
      </c>
      <c r="M1477" s="348" t="s">
        <v>527</v>
      </c>
    </row>
    <row r="1478" spans="1:13" ht="25.5">
      <c r="A1478" s="75" t="e">
        <f>VLOOKUP(B1478,#REF!,3,FALSE)</f>
        <v>#REF!</v>
      </c>
      <c r="B1478" s="101">
        <v>1981</v>
      </c>
      <c r="C1478" s="62" t="s">
        <v>261</v>
      </c>
      <c r="D1478" s="84" t="s">
        <v>414</v>
      </c>
      <c r="E1478" s="112" t="s">
        <v>318</v>
      </c>
      <c r="F1478" s="49" t="s">
        <v>11</v>
      </c>
      <c r="G1478" s="26">
        <f>SUM(G1471:G1476)</f>
        <v>221.44</v>
      </c>
      <c r="H1478" s="26">
        <f>SUM(H1471:H1476)</f>
        <v>169.82</v>
      </c>
      <c r="I1478" s="26">
        <f t="shared" si="72"/>
        <v>76.688945086705189</v>
      </c>
      <c r="J1478" s="26">
        <f t="shared" si="70"/>
        <v>-51.620000000000005</v>
      </c>
      <c r="K1478" s="26">
        <f>SUM(K1471:K1477)</f>
        <v>-51.62</v>
      </c>
      <c r="L1478" s="113"/>
      <c r="M1478" s="348"/>
    </row>
    <row r="1479" spans="1:13" ht="102">
      <c r="A1479" s="75" t="e">
        <f>VLOOKUP(B1479,#REF!,3,FALSE)</f>
        <v>#REF!</v>
      </c>
      <c r="B1479" s="22">
        <v>1981</v>
      </c>
      <c r="C1479" s="13" t="s">
        <v>261</v>
      </c>
      <c r="D1479" s="10" t="s">
        <v>528</v>
      </c>
      <c r="E1479" s="111" t="s">
        <v>264</v>
      </c>
      <c r="F1479" s="11" t="s">
        <v>7</v>
      </c>
      <c r="G1479" s="133">
        <v>772.5</v>
      </c>
      <c r="H1479" s="133">
        <v>345.77</v>
      </c>
      <c r="I1479" s="20">
        <f t="shared" si="72"/>
        <v>44.759870550161814</v>
      </c>
      <c r="J1479" s="8">
        <f t="shared" si="70"/>
        <v>-426.73</v>
      </c>
      <c r="K1479" s="314">
        <v>-217.42</v>
      </c>
      <c r="L1479" s="226" t="s">
        <v>154</v>
      </c>
      <c r="M1479" s="348" t="s">
        <v>529</v>
      </c>
    </row>
    <row r="1480" spans="1:13" ht="51">
      <c r="A1480" s="75" t="e">
        <f>VLOOKUP(B1480,#REF!,3,FALSE)</f>
        <v>#REF!</v>
      </c>
      <c r="B1480" s="22">
        <v>1981</v>
      </c>
      <c r="C1480" s="13" t="s">
        <v>261</v>
      </c>
      <c r="D1480" s="10" t="s">
        <v>528</v>
      </c>
      <c r="E1480" s="111" t="s">
        <v>264</v>
      </c>
      <c r="F1480" s="11" t="s">
        <v>7</v>
      </c>
      <c r="G1480" s="133"/>
      <c r="H1480" s="133"/>
      <c r="I1480" s="8" t="str">
        <f t="shared" si="72"/>
        <v/>
      </c>
      <c r="J1480" s="8">
        <f t="shared" si="70"/>
        <v>0</v>
      </c>
      <c r="K1480" s="363">
        <v>-209.30964</v>
      </c>
      <c r="L1480" s="319" t="s">
        <v>120</v>
      </c>
      <c r="M1480" s="348" t="s">
        <v>530</v>
      </c>
    </row>
    <row r="1481" spans="1:13" ht="25.5">
      <c r="A1481" s="75" t="e">
        <f>VLOOKUP(B1481,#REF!,3,FALSE)</f>
        <v>#REF!</v>
      </c>
      <c r="B1481" s="101">
        <v>1981</v>
      </c>
      <c r="C1481" s="62" t="s">
        <v>261</v>
      </c>
      <c r="D1481" s="84" t="s">
        <v>528</v>
      </c>
      <c r="E1481" s="112" t="s">
        <v>264</v>
      </c>
      <c r="F1481" s="49" t="s">
        <v>11</v>
      </c>
      <c r="G1481" s="26">
        <f>SUM(G1479:G1480)</f>
        <v>772.5</v>
      </c>
      <c r="H1481" s="26">
        <f>SUM(H1479:H1480)</f>
        <v>345.77</v>
      </c>
      <c r="I1481" s="26">
        <f t="shared" si="72"/>
        <v>44.759870550161814</v>
      </c>
      <c r="J1481" s="26">
        <f t="shared" si="70"/>
        <v>-426.73</v>
      </c>
      <c r="K1481" s="26">
        <f>SUM(K1479:K1480)</f>
        <v>-426.72964000000002</v>
      </c>
      <c r="L1481" s="113"/>
      <c r="M1481" s="348"/>
    </row>
    <row r="1482" spans="1:13" ht="25.5">
      <c r="A1482" s="75" t="e">
        <f>VLOOKUP(B1482,#REF!,3,FALSE)</f>
        <v>#REF!</v>
      </c>
      <c r="B1482" s="22">
        <v>1981</v>
      </c>
      <c r="C1482" s="13" t="s">
        <v>261</v>
      </c>
      <c r="D1482" s="10" t="s">
        <v>533</v>
      </c>
      <c r="E1482" s="322" t="s">
        <v>531</v>
      </c>
      <c r="F1482" s="11" t="s">
        <v>7</v>
      </c>
      <c r="G1482" s="20">
        <v>1830.4</v>
      </c>
      <c r="H1482" s="20">
        <v>1767.64</v>
      </c>
      <c r="I1482" s="20">
        <f t="shared" si="72"/>
        <v>96.571241258741253</v>
      </c>
      <c r="J1482" s="8">
        <f t="shared" si="70"/>
        <v>-62.759999999999991</v>
      </c>
      <c r="K1482" s="478">
        <v>-62.76</v>
      </c>
      <c r="L1482" s="226" t="s">
        <v>154</v>
      </c>
      <c r="M1482" s="348" t="s">
        <v>532</v>
      </c>
    </row>
    <row r="1483" spans="1:13" ht="25.5">
      <c r="A1483" s="75" t="e">
        <f>VLOOKUP(B1483,#REF!,3,FALSE)</f>
        <v>#REF!</v>
      </c>
      <c r="B1483" s="101">
        <v>1981</v>
      </c>
      <c r="C1483" s="62" t="s">
        <v>261</v>
      </c>
      <c r="D1483" s="84" t="s">
        <v>533</v>
      </c>
      <c r="E1483" s="323" t="s">
        <v>531</v>
      </c>
      <c r="F1483" s="49" t="s">
        <v>11</v>
      </c>
      <c r="G1483" s="26">
        <f>SUM(G1482)</f>
        <v>1830.4</v>
      </c>
      <c r="H1483" s="26">
        <f>SUM(H1482)</f>
        <v>1767.64</v>
      </c>
      <c r="I1483" s="26">
        <f t="shared" si="72"/>
        <v>96.571241258741253</v>
      </c>
      <c r="J1483" s="26">
        <f t="shared" si="70"/>
        <v>-62.759999999999991</v>
      </c>
      <c r="K1483" s="26">
        <f>SUM(K1482:K1482)</f>
        <v>-62.76</v>
      </c>
      <c r="L1483" s="113"/>
      <c r="M1483" s="348"/>
    </row>
    <row r="1484" spans="1:13" ht="63.75">
      <c r="A1484" s="75" t="e">
        <f>VLOOKUP(B1484,#REF!,3,FALSE)</f>
        <v>#REF!</v>
      </c>
      <c r="B1484" s="22">
        <v>1981</v>
      </c>
      <c r="C1484" s="13" t="s">
        <v>261</v>
      </c>
      <c r="D1484" s="10" t="s">
        <v>534</v>
      </c>
      <c r="E1484" s="111" t="s">
        <v>287</v>
      </c>
      <c r="F1484" s="52" t="s">
        <v>332</v>
      </c>
      <c r="G1484" s="20">
        <v>127</v>
      </c>
      <c r="H1484" s="20">
        <v>22.46</v>
      </c>
      <c r="I1484" s="20">
        <f t="shared" si="72"/>
        <v>17.685039370078741</v>
      </c>
      <c r="J1484" s="8">
        <f t="shared" si="70"/>
        <v>-104.53999999999999</v>
      </c>
      <c r="K1484" s="321">
        <v>-66.44</v>
      </c>
      <c r="L1484" s="226" t="s">
        <v>1309</v>
      </c>
      <c r="M1484" s="348" t="s">
        <v>535</v>
      </c>
    </row>
    <row r="1485" spans="1:13" ht="63.75">
      <c r="A1485" s="75" t="e">
        <f>VLOOKUP(B1485,#REF!,3,FALSE)</f>
        <v>#REF!</v>
      </c>
      <c r="B1485" s="22">
        <v>1981</v>
      </c>
      <c r="C1485" s="13" t="s">
        <v>261</v>
      </c>
      <c r="D1485" s="10" t="s">
        <v>534</v>
      </c>
      <c r="E1485" s="111" t="s">
        <v>287</v>
      </c>
      <c r="F1485" s="52" t="s">
        <v>332</v>
      </c>
      <c r="G1485" s="20"/>
      <c r="H1485" s="20"/>
      <c r="I1485" s="8" t="str">
        <f t="shared" si="72"/>
        <v/>
      </c>
      <c r="J1485" s="8">
        <f t="shared" si="70"/>
        <v>0</v>
      </c>
      <c r="K1485" s="321">
        <v>-38.1</v>
      </c>
      <c r="L1485" s="226" t="s">
        <v>1304</v>
      </c>
      <c r="M1485" s="348" t="s">
        <v>535</v>
      </c>
    </row>
    <row r="1486" spans="1:13" ht="25.5">
      <c r="A1486" s="75" t="e">
        <f>VLOOKUP(B1486,#REF!,3,FALSE)</f>
        <v>#REF!</v>
      </c>
      <c r="B1486" s="22">
        <v>1981</v>
      </c>
      <c r="C1486" s="13" t="s">
        <v>261</v>
      </c>
      <c r="D1486" s="10" t="s">
        <v>534</v>
      </c>
      <c r="E1486" s="111" t="s">
        <v>287</v>
      </c>
      <c r="F1486" s="52" t="s">
        <v>601</v>
      </c>
      <c r="G1486" s="479">
        <v>1.9</v>
      </c>
      <c r="H1486" s="479">
        <v>0.55000000000000004</v>
      </c>
      <c r="I1486" s="20">
        <f t="shared" si="72"/>
        <v>28.947368421052634</v>
      </c>
      <c r="J1486" s="20">
        <f t="shared" si="70"/>
        <v>-1.3499999999999999</v>
      </c>
      <c r="K1486" s="321">
        <v>-1.35</v>
      </c>
      <c r="L1486" s="226" t="s">
        <v>1304</v>
      </c>
      <c r="M1486" s="348" t="s">
        <v>536</v>
      </c>
    </row>
    <row r="1487" spans="1:13" ht="25.5">
      <c r="A1487" s="75" t="e">
        <f>VLOOKUP(B1487,#REF!,3,FALSE)</f>
        <v>#REF!</v>
      </c>
      <c r="B1487" s="22">
        <v>1981</v>
      </c>
      <c r="C1487" s="13" t="s">
        <v>261</v>
      </c>
      <c r="D1487" s="10" t="s">
        <v>534</v>
      </c>
      <c r="E1487" s="111" t="s">
        <v>287</v>
      </c>
      <c r="F1487" s="52" t="s">
        <v>70</v>
      </c>
      <c r="G1487" s="479">
        <v>6.3</v>
      </c>
      <c r="H1487" s="479">
        <v>3.16</v>
      </c>
      <c r="I1487" s="20">
        <f t="shared" si="72"/>
        <v>50.158730158730158</v>
      </c>
      <c r="J1487" s="20">
        <f t="shared" si="70"/>
        <v>-3.1399999999999997</v>
      </c>
      <c r="K1487" s="321">
        <v>-3.14</v>
      </c>
      <c r="L1487" s="226" t="s">
        <v>1304</v>
      </c>
      <c r="M1487" s="348" t="s">
        <v>536</v>
      </c>
    </row>
    <row r="1488" spans="1:13" ht="63.75">
      <c r="A1488" s="75" t="e">
        <f>VLOOKUP(B1488,#REF!,3,FALSE)</f>
        <v>#REF!</v>
      </c>
      <c r="B1488" s="22">
        <v>1981</v>
      </c>
      <c r="C1488" s="13" t="s">
        <v>261</v>
      </c>
      <c r="D1488" s="10" t="s">
        <v>534</v>
      </c>
      <c r="E1488" s="111" t="s">
        <v>287</v>
      </c>
      <c r="F1488" s="52" t="s">
        <v>755</v>
      </c>
      <c r="G1488" s="20">
        <v>731</v>
      </c>
      <c r="H1488" s="20">
        <v>127.27</v>
      </c>
      <c r="I1488" s="20">
        <f t="shared" si="72"/>
        <v>17.410396716826266</v>
      </c>
      <c r="J1488" s="8">
        <f t="shared" si="70"/>
        <v>-603.73</v>
      </c>
      <c r="K1488" s="321">
        <v>-387.83</v>
      </c>
      <c r="L1488" s="226" t="s">
        <v>1309</v>
      </c>
      <c r="M1488" s="348" t="s">
        <v>535</v>
      </c>
    </row>
    <row r="1489" spans="1:13" ht="63.75">
      <c r="A1489" s="75" t="e">
        <f>VLOOKUP(B1489,#REF!,3,FALSE)</f>
        <v>#REF!</v>
      </c>
      <c r="B1489" s="22">
        <v>1981</v>
      </c>
      <c r="C1489" s="13" t="s">
        <v>261</v>
      </c>
      <c r="D1489" s="10" t="s">
        <v>534</v>
      </c>
      <c r="E1489" s="111" t="s">
        <v>287</v>
      </c>
      <c r="F1489" s="52" t="s">
        <v>755</v>
      </c>
      <c r="G1489" s="8"/>
      <c r="H1489" s="8"/>
      <c r="I1489" s="20" t="str">
        <f t="shared" si="72"/>
        <v/>
      </c>
      <c r="J1489" s="8">
        <f t="shared" si="70"/>
        <v>0</v>
      </c>
      <c r="K1489" s="321">
        <v>-215.9</v>
      </c>
      <c r="L1489" s="226" t="s">
        <v>1304</v>
      </c>
      <c r="M1489" s="348" t="s">
        <v>535</v>
      </c>
    </row>
    <row r="1490" spans="1:13" ht="25.5">
      <c r="A1490" s="75" t="e">
        <f>VLOOKUP(B1490,#REF!,3,FALSE)</f>
        <v>#REF!</v>
      </c>
      <c r="B1490" s="22">
        <v>1981</v>
      </c>
      <c r="C1490" s="13" t="s">
        <v>261</v>
      </c>
      <c r="D1490" s="10" t="s">
        <v>534</v>
      </c>
      <c r="E1490" s="111" t="s">
        <v>287</v>
      </c>
      <c r="F1490" s="52" t="s">
        <v>331</v>
      </c>
      <c r="G1490" s="479">
        <v>6.3</v>
      </c>
      <c r="H1490" s="479">
        <v>3.1</v>
      </c>
      <c r="I1490" s="20">
        <f t="shared" si="72"/>
        <v>49.206349206349209</v>
      </c>
      <c r="J1490" s="20">
        <f t="shared" si="70"/>
        <v>-3.1999999999999997</v>
      </c>
      <c r="K1490" s="321">
        <v>-3.2</v>
      </c>
      <c r="L1490" s="226" t="s">
        <v>1304</v>
      </c>
      <c r="M1490" s="348" t="s">
        <v>536</v>
      </c>
    </row>
    <row r="1491" spans="1:13" ht="25.5">
      <c r="A1491" s="75" t="e">
        <f>VLOOKUP(B1491,#REF!,3,FALSE)</f>
        <v>#REF!</v>
      </c>
      <c r="B1491" s="22">
        <v>1981</v>
      </c>
      <c r="C1491" s="13" t="s">
        <v>261</v>
      </c>
      <c r="D1491" s="10" t="s">
        <v>534</v>
      </c>
      <c r="E1491" s="111" t="s">
        <v>287</v>
      </c>
      <c r="F1491" s="52" t="s">
        <v>71</v>
      </c>
      <c r="G1491" s="479">
        <v>34.799999999999997</v>
      </c>
      <c r="H1491" s="479">
        <v>17.899999999999999</v>
      </c>
      <c r="I1491" s="20">
        <f t="shared" si="72"/>
        <v>51.436781609195407</v>
      </c>
      <c r="J1491" s="20">
        <f t="shared" si="70"/>
        <v>-16.899999999999999</v>
      </c>
      <c r="K1491" s="321">
        <v>-16.899999999999999</v>
      </c>
      <c r="L1491" s="226" t="s">
        <v>1304</v>
      </c>
      <c r="M1491" s="348" t="s">
        <v>536</v>
      </c>
    </row>
    <row r="1492" spans="1:13" ht="25.5">
      <c r="A1492" s="75" t="e">
        <f>VLOOKUP(B1492,#REF!,3,FALSE)</f>
        <v>#REF!</v>
      </c>
      <c r="B1492" s="101">
        <v>1981</v>
      </c>
      <c r="C1492" s="62" t="s">
        <v>261</v>
      </c>
      <c r="D1492" s="84" t="s">
        <v>534</v>
      </c>
      <c r="E1492" s="112" t="s">
        <v>287</v>
      </c>
      <c r="F1492" s="49" t="s">
        <v>11</v>
      </c>
      <c r="G1492" s="26">
        <f>SUM(G1484:G1491)</f>
        <v>907.3</v>
      </c>
      <c r="H1492" s="26">
        <f>SUM(H1484:H1491)</f>
        <v>174.44</v>
      </c>
      <c r="I1492" s="26">
        <f t="shared" si="72"/>
        <v>19.226275763253611</v>
      </c>
      <c r="J1492" s="26">
        <f t="shared" si="70"/>
        <v>-732.8599999999999</v>
      </c>
      <c r="K1492" s="26">
        <f>SUM(K1484:K1491)</f>
        <v>-732.86</v>
      </c>
      <c r="L1492" s="113"/>
      <c r="M1492" s="348"/>
    </row>
    <row r="1493" spans="1:13" ht="25.5">
      <c r="A1493" s="75" t="e">
        <f>VLOOKUP(B1493,#REF!,3,FALSE)</f>
        <v>#REF!</v>
      </c>
      <c r="B1493" s="157">
        <v>1981</v>
      </c>
      <c r="C1493" s="114" t="s">
        <v>261</v>
      </c>
      <c r="D1493" s="88"/>
      <c r="E1493" s="92"/>
      <c r="F1493" s="90" t="s">
        <v>12</v>
      </c>
      <c r="G1493" s="70">
        <f>+G1492+G1483+G1481+G1478+G1470+G1465</f>
        <v>5872.0399999999991</v>
      </c>
      <c r="H1493" s="70">
        <f>+H1492+H1483+H1481+H1478+H1470+H1465</f>
        <v>4255.1400000000003</v>
      </c>
      <c r="I1493" s="70">
        <f t="shared" si="72"/>
        <v>72.464424629260037</v>
      </c>
      <c r="J1493" s="70">
        <f t="shared" si="70"/>
        <v>-1616.8999999999987</v>
      </c>
      <c r="K1493" s="70">
        <f>+K1492+K1483+K1481+K1478+K1470+K1465</f>
        <v>-1616.8996399999996</v>
      </c>
      <c r="L1493" s="435"/>
      <c r="M1493" s="348"/>
    </row>
    <row r="1494" spans="1:13" ht="38.25">
      <c r="A1494" s="75" t="e">
        <f>VLOOKUP(B1494,#REF!,3,FALSE)</f>
        <v>#REF!</v>
      </c>
      <c r="B1494" s="22">
        <v>1568</v>
      </c>
      <c r="C1494" s="24" t="s">
        <v>191</v>
      </c>
      <c r="D1494" s="10" t="s">
        <v>14</v>
      </c>
      <c r="E1494" s="25" t="s">
        <v>192</v>
      </c>
      <c r="F1494" s="11" t="s">
        <v>7</v>
      </c>
      <c r="G1494" s="478">
        <v>2242.8000000000002</v>
      </c>
      <c r="H1494" s="478">
        <v>1911.3</v>
      </c>
      <c r="I1494" s="466">
        <f t="shared" si="72"/>
        <v>85.219368646334928</v>
      </c>
      <c r="J1494" s="466">
        <f t="shared" si="70"/>
        <v>-331.50000000000023</v>
      </c>
      <c r="K1494" s="478">
        <v>-321.8</v>
      </c>
      <c r="L1494" s="411" t="s">
        <v>1307</v>
      </c>
      <c r="M1494" s="348" t="s">
        <v>364</v>
      </c>
    </row>
    <row r="1495" spans="1:13" ht="38.25">
      <c r="A1495" s="75" t="e">
        <f>VLOOKUP(B1495,#REF!,3,FALSE)</f>
        <v>#REF!</v>
      </c>
      <c r="B1495" s="22">
        <v>1568</v>
      </c>
      <c r="C1495" s="24" t="s">
        <v>191</v>
      </c>
      <c r="D1495" s="10" t="s">
        <v>14</v>
      </c>
      <c r="E1495" s="25" t="s">
        <v>192</v>
      </c>
      <c r="F1495" s="11" t="s">
        <v>7</v>
      </c>
      <c r="G1495"/>
      <c r="H1495"/>
      <c r="I1495"/>
      <c r="J1495"/>
      <c r="K1495" s="478">
        <v>-8</v>
      </c>
      <c r="L1495" s="411" t="s">
        <v>1313</v>
      </c>
      <c r="M1495" s="348" t="s">
        <v>365</v>
      </c>
    </row>
    <row r="1496" spans="1:13" ht="38.25">
      <c r="A1496" s="75" t="e">
        <f>VLOOKUP(B1496,#REF!,3,FALSE)</f>
        <v>#REF!</v>
      </c>
      <c r="B1496" s="22">
        <v>1568</v>
      </c>
      <c r="C1496" s="24" t="s">
        <v>191</v>
      </c>
      <c r="D1496" s="10" t="s">
        <v>14</v>
      </c>
      <c r="E1496" s="25" t="s">
        <v>192</v>
      </c>
      <c r="F1496" s="11" t="s">
        <v>7</v>
      </c>
      <c r="G1496"/>
      <c r="H1496"/>
      <c r="I1496"/>
      <c r="J1496"/>
      <c r="K1496" s="478">
        <v>-1.7</v>
      </c>
      <c r="L1496" s="423" t="s">
        <v>1304</v>
      </c>
      <c r="M1496" s="348" t="s">
        <v>366</v>
      </c>
    </row>
    <row r="1497" spans="1:13" ht="38.25">
      <c r="A1497" s="75" t="e">
        <f>VLOOKUP(B1497,#REF!,3,FALSE)</f>
        <v>#REF!</v>
      </c>
      <c r="B1497" s="22">
        <v>1568</v>
      </c>
      <c r="C1497" s="24" t="s">
        <v>191</v>
      </c>
      <c r="D1497" s="10" t="s">
        <v>14</v>
      </c>
      <c r="E1497" s="25" t="s">
        <v>192</v>
      </c>
      <c r="F1497" s="11" t="s">
        <v>10</v>
      </c>
      <c r="G1497" s="20">
        <v>1.1000000000000001</v>
      </c>
      <c r="H1497" s="20">
        <v>0.1</v>
      </c>
      <c r="I1497" s="20">
        <f t="shared" si="72"/>
        <v>9.0909090909090917</v>
      </c>
      <c r="J1497" s="20">
        <f t="shared" si="70"/>
        <v>-1</v>
      </c>
      <c r="K1497" s="478">
        <v>-1</v>
      </c>
      <c r="L1497" s="423" t="s">
        <v>1304</v>
      </c>
      <c r="M1497" s="348" t="s">
        <v>363</v>
      </c>
    </row>
    <row r="1498" spans="1:13" ht="38.25">
      <c r="A1498" s="75" t="e">
        <f>VLOOKUP(B1498,#REF!,3,FALSE)</f>
        <v>#REF!</v>
      </c>
      <c r="B1498" s="101">
        <v>1568</v>
      </c>
      <c r="C1498" s="62" t="s">
        <v>191</v>
      </c>
      <c r="D1498" s="84" t="s">
        <v>14</v>
      </c>
      <c r="E1498" s="79" t="s">
        <v>192</v>
      </c>
      <c r="F1498" s="49" t="s">
        <v>11</v>
      </c>
      <c r="G1498" s="26">
        <f>SUM(G1494:G1497)</f>
        <v>2243.9</v>
      </c>
      <c r="H1498" s="26">
        <f>SUM(H1494:H1497)</f>
        <v>1911.3999999999999</v>
      </c>
      <c r="I1498" s="26">
        <f t="shared" si="72"/>
        <v>85.182049110922947</v>
      </c>
      <c r="J1498" s="26">
        <f t="shared" si="70"/>
        <v>-332.50000000000023</v>
      </c>
      <c r="K1498" s="26">
        <f>SUM(K1494:K1497)</f>
        <v>-332.5</v>
      </c>
      <c r="L1498" s="185"/>
      <c r="M1498" s="348"/>
    </row>
    <row r="1499" spans="1:13" ht="38.25">
      <c r="A1499" s="75" t="e">
        <f>VLOOKUP(B1499,#REF!,3,FALSE)</f>
        <v>#REF!</v>
      </c>
      <c r="B1499" s="157">
        <v>1568</v>
      </c>
      <c r="C1499" s="87" t="s">
        <v>191</v>
      </c>
      <c r="D1499" s="159"/>
      <c r="E1499" s="129"/>
      <c r="F1499" s="90" t="s">
        <v>12</v>
      </c>
      <c r="G1499" s="70">
        <f>+G1498</f>
        <v>2243.9</v>
      </c>
      <c r="H1499" s="70">
        <f t="shared" ref="H1499:K1499" si="73">+H1498</f>
        <v>1911.3999999999999</v>
      </c>
      <c r="I1499" s="70">
        <f t="shared" si="72"/>
        <v>85.182049110922947</v>
      </c>
      <c r="J1499" s="70">
        <f t="shared" si="70"/>
        <v>-332.50000000000023</v>
      </c>
      <c r="K1499" s="70">
        <f t="shared" si="73"/>
        <v>-332.5</v>
      </c>
      <c r="L1499" s="186"/>
      <c r="M1499" s="348"/>
    </row>
    <row r="1500" spans="1:13" ht="38.25">
      <c r="A1500" s="75" t="e">
        <f>VLOOKUP(B1500,#REF!,3,FALSE)</f>
        <v>#REF!</v>
      </c>
      <c r="B1500" s="22">
        <v>2164</v>
      </c>
      <c r="C1500" s="24" t="s">
        <v>201</v>
      </c>
      <c r="D1500" s="10" t="s">
        <v>412</v>
      </c>
      <c r="E1500" s="64" t="s">
        <v>192</v>
      </c>
      <c r="F1500" s="11" t="s">
        <v>7</v>
      </c>
      <c r="G1500" s="20">
        <v>1777.1</v>
      </c>
      <c r="H1500" s="20">
        <v>1609</v>
      </c>
      <c r="I1500" s="20">
        <f t="shared" si="72"/>
        <v>90.54076866805471</v>
      </c>
      <c r="J1500" s="8">
        <f t="shared" si="70"/>
        <v>-168.09999999999991</v>
      </c>
      <c r="K1500" s="20">
        <v>-157.1</v>
      </c>
      <c r="L1500" s="292" t="s">
        <v>1312</v>
      </c>
      <c r="M1500" s="348" t="s">
        <v>454</v>
      </c>
    </row>
    <row r="1501" spans="1:13" ht="38.25">
      <c r="A1501" s="75" t="e">
        <f>VLOOKUP(B1501,#REF!,3,FALSE)</f>
        <v>#REF!</v>
      </c>
      <c r="B1501" s="22">
        <v>2164</v>
      </c>
      <c r="C1501" s="24" t="s">
        <v>201</v>
      </c>
      <c r="D1501" s="10" t="s">
        <v>412</v>
      </c>
      <c r="E1501" s="64" t="s">
        <v>192</v>
      </c>
      <c r="F1501" s="11" t="s">
        <v>10</v>
      </c>
      <c r="G1501" s="20"/>
      <c r="H1501" s="20"/>
      <c r="I1501" s="20" t="str">
        <f t="shared" si="72"/>
        <v/>
      </c>
      <c r="J1501" s="8">
        <f t="shared" si="70"/>
        <v>0</v>
      </c>
      <c r="K1501" s="20">
        <v>-11</v>
      </c>
      <c r="L1501" s="428" t="s">
        <v>1313</v>
      </c>
      <c r="M1501" s="348" t="s">
        <v>453</v>
      </c>
    </row>
    <row r="1502" spans="1:13" ht="38.25">
      <c r="A1502" s="75" t="e">
        <f>VLOOKUP(B1502,#REF!,3,FALSE)</f>
        <v>#REF!</v>
      </c>
      <c r="B1502" s="101">
        <v>2164</v>
      </c>
      <c r="C1502" s="62" t="s">
        <v>201</v>
      </c>
      <c r="D1502" s="84" t="s">
        <v>412</v>
      </c>
      <c r="E1502" s="124" t="s">
        <v>192</v>
      </c>
      <c r="F1502" s="49" t="s">
        <v>11</v>
      </c>
      <c r="G1502" s="26">
        <f>SUM(G1500:G1501)</f>
        <v>1777.1</v>
      </c>
      <c r="H1502" s="26">
        <f>SUM(H1500:H1501)</f>
        <v>1609</v>
      </c>
      <c r="I1502" s="26">
        <f t="shared" si="72"/>
        <v>90.54076866805471</v>
      </c>
      <c r="J1502" s="26">
        <f t="shared" si="70"/>
        <v>-168.09999999999991</v>
      </c>
      <c r="K1502" s="26">
        <f>SUM(K1500:K1501)</f>
        <v>-168.1</v>
      </c>
      <c r="L1502" s="198"/>
      <c r="M1502" s="348"/>
    </row>
    <row r="1503" spans="1:13" ht="38.25">
      <c r="A1503" s="75" t="e">
        <f>VLOOKUP(B1503,#REF!,3,FALSE)</f>
        <v>#REF!</v>
      </c>
      <c r="B1503" s="157">
        <v>2164</v>
      </c>
      <c r="C1503" s="87" t="s">
        <v>201</v>
      </c>
      <c r="D1503" s="165"/>
      <c r="E1503" s="92"/>
      <c r="F1503" s="90" t="s">
        <v>12</v>
      </c>
      <c r="G1503" s="134">
        <f>+G1502</f>
        <v>1777.1</v>
      </c>
      <c r="H1503" s="134">
        <f t="shared" ref="H1503:K1503" si="74">+H1502</f>
        <v>1609</v>
      </c>
      <c r="I1503" s="134">
        <f t="shared" si="74"/>
        <v>90.54076866805471</v>
      </c>
      <c r="J1503" s="134">
        <f t="shared" si="70"/>
        <v>-168.09999999999991</v>
      </c>
      <c r="K1503" s="134">
        <f t="shared" si="74"/>
        <v>-168.1</v>
      </c>
      <c r="L1503" s="186"/>
      <c r="M1503" s="348"/>
    </row>
    <row r="1504" spans="1:13" ht="25.5">
      <c r="A1504" s="75" t="e">
        <f>VLOOKUP(B1504,#REF!,3,FALSE)</f>
        <v>#REF!</v>
      </c>
      <c r="B1504" s="22">
        <v>2104</v>
      </c>
      <c r="C1504" s="13" t="s">
        <v>265</v>
      </c>
      <c r="D1504" s="10" t="s">
        <v>412</v>
      </c>
      <c r="E1504" s="25" t="s">
        <v>192</v>
      </c>
      <c r="F1504" s="11" t="s">
        <v>7</v>
      </c>
      <c r="G1504" s="238">
        <v>2102.5</v>
      </c>
      <c r="H1504" s="238">
        <v>2055.86</v>
      </c>
      <c r="I1504" s="20">
        <f t="shared" si="72"/>
        <v>97.781688466111788</v>
      </c>
      <c r="J1504" s="8">
        <f t="shared" si="70"/>
        <v>-46.639999999999873</v>
      </c>
      <c r="K1504" s="8">
        <v>-46.64</v>
      </c>
      <c r="L1504" s="226" t="s">
        <v>26</v>
      </c>
      <c r="M1504" s="348" t="s">
        <v>380</v>
      </c>
    </row>
    <row r="1505" spans="1:13" ht="25.5">
      <c r="A1505" s="75" t="e">
        <f>VLOOKUP(B1505,#REF!,3,FALSE)</f>
        <v>#REF!</v>
      </c>
      <c r="B1505" s="22">
        <v>2104</v>
      </c>
      <c r="C1505" s="13" t="s">
        <v>265</v>
      </c>
      <c r="D1505" s="10" t="s">
        <v>412</v>
      </c>
      <c r="E1505" s="25" t="s">
        <v>192</v>
      </c>
      <c r="F1505" s="11" t="s">
        <v>10</v>
      </c>
      <c r="G1505" s="238">
        <v>8.24</v>
      </c>
      <c r="H1505" s="239">
        <v>7.31</v>
      </c>
      <c r="I1505" s="20">
        <f t="shared" si="72"/>
        <v>88.713592233009692</v>
      </c>
      <c r="J1505" s="8">
        <f t="shared" si="70"/>
        <v>-0.9300000000000006</v>
      </c>
      <c r="K1505" s="8">
        <v>-0.93</v>
      </c>
      <c r="L1505" s="226" t="s">
        <v>8</v>
      </c>
      <c r="M1505" s="348" t="s">
        <v>381</v>
      </c>
    </row>
    <row r="1506" spans="1:13" ht="25.5">
      <c r="A1506" s="75" t="e">
        <f>VLOOKUP(B1506,#REF!,3,FALSE)</f>
        <v>#REF!</v>
      </c>
      <c r="B1506" s="22">
        <v>2104</v>
      </c>
      <c r="C1506" s="13" t="s">
        <v>265</v>
      </c>
      <c r="D1506" s="10" t="s">
        <v>412</v>
      </c>
      <c r="E1506" s="25" t="s">
        <v>192</v>
      </c>
      <c r="F1506" s="39" t="s">
        <v>378</v>
      </c>
      <c r="G1506" s="238">
        <v>14.62</v>
      </c>
      <c r="H1506" s="238">
        <v>11.62</v>
      </c>
      <c r="I1506" s="20">
        <f t="shared" si="72"/>
        <v>79.480164158686733</v>
      </c>
      <c r="J1506" s="8">
        <f t="shared" si="70"/>
        <v>-3</v>
      </c>
      <c r="K1506" s="8">
        <v>-3</v>
      </c>
      <c r="L1506" s="226" t="s">
        <v>8</v>
      </c>
      <c r="M1506" s="348" t="s">
        <v>382</v>
      </c>
    </row>
    <row r="1507" spans="1:13" ht="25.5">
      <c r="A1507" s="75" t="e">
        <f>VLOOKUP(B1507,#REF!,3,FALSE)</f>
        <v>#REF!</v>
      </c>
      <c r="B1507" s="101">
        <v>2104</v>
      </c>
      <c r="C1507" s="51" t="s">
        <v>265</v>
      </c>
      <c r="D1507" s="84" t="s">
        <v>412</v>
      </c>
      <c r="E1507" s="79" t="s">
        <v>192</v>
      </c>
      <c r="F1507" s="49" t="s">
        <v>11</v>
      </c>
      <c r="G1507" s="26">
        <f>SUM(,G1504:G1505:G1506)</f>
        <v>2125.3599999999997</v>
      </c>
      <c r="H1507" s="26">
        <f>SUM(,H1504:H1505:H1506)</f>
        <v>2074.79</v>
      </c>
      <c r="I1507" s="26">
        <f t="shared" si="72"/>
        <v>97.620638385967567</v>
      </c>
      <c r="J1507" s="26">
        <f t="shared" si="70"/>
        <v>-50.569999999999709</v>
      </c>
      <c r="K1507" s="26">
        <f>SUM(K1504:K1506)</f>
        <v>-50.57</v>
      </c>
      <c r="L1507" s="113"/>
      <c r="M1507" s="348"/>
    </row>
    <row r="1508" spans="1:13" ht="25.5">
      <c r="A1508" s="75" t="e">
        <f>VLOOKUP(B1508,#REF!,3,FALSE)</f>
        <v>#REF!</v>
      </c>
      <c r="B1508" s="157">
        <v>2104</v>
      </c>
      <c r="C1508" s="100" t="s">
        <v>265</v>
      </c>
      <c r="D1508" s="88"/>
      <c r="E1508" s="92"/>
      <c r="F1508" s="90" t="s">
        <v>12</v>
      </c>
      <c r="G1508" s="134">
        <f>+G1507</f>
        <v>2125.3599999999997</v>
      </c>
      <c r="H1508" s="134">
        <f t="shared" ref="H1508:K1508" si="75">+H1507</f>
        <v>2074.79</v>
      </c>
      <c r="I1508" s="134">
        <f t="shared" si="72"/>
        <v>97.620638385967567</v>
      </c>
      <c r="J1508" s="134">
        <f t="shared" ref="J1508:J1582" si="76">+H1508-G1508</f>
        <v>-50.569999999999709</v>
      </c>
      <c r="K1508" s="134">
        <f t="shared" si="75"/>
        <v>-50.57</v>
      </c>
      <c r="L1508" s="186"/>
      <c r="M1508" s="348"/>
    </row>
    <row r="1509" spans="1:13" ht="25.5">
      <c r="A1509" s="75" t="e">
        <f>VLOOKUP(B1509,#REF!,3,FALSE)</f>
        <v>#REF!</v>
      </c>
      <c r="B1509" s="22">
        <v>2105</v>
      </c>
      <c r="C1509" s="24" t="s">
        <v>266</v>
      </c>
      <c r="D1509" s="10" t="s">
        <v>412</v>
      </c>
      <c r="E1509" s="64" t="s">
        <v>192</v>
      </c>
      <c r="F1509" s="11" t="s">
        <v>7</v>
      </c>
      <c r="G1509" s="8">
        <v>2723.4</v>
      </c>
      <c r="H1509" s="8">
        <v>2605.4</v>
      </c>
      <c r="I1509" s="20">
        <f t="shared" si="72"/>
        <v>95.667180729969886</v>
      </c>
      <c r="J1509" s="8">
        <f t="shared" si="76"/>
        <v>-118</v>
      </c>
      <c r="K1509" s="293">
        <v>-45.5</v>
      </c>
      <c r="L1509" s="228" t="s">
        <v>26</v>
      </c>
      <c r="M1509" s="348" t="s">
        <v>537</v>
      </c>
    </row>
    <row r="1510" spans="1:13" ht="25.5">
      <c r="A1510" s="75" t="e">
        <f>VLOOKUP(B1510,#REF!,3,FALSE)</f>
        <v>#REF!</v>
      </c>
      <c r="B1510" s="22">
        <v>2105</v>
      </c>
      <c r="C1510" s="24" t="s">
        <v>266</v>
      </c>
      <c r="D1510" s="10" t="s">
        <v>412</v>
      </c>
      <c r="E1510" s="64" t="s">
        <v>192</v>
      </c>
      <c r="F1510" s="11" t="s">
        <v>7</v>
      </c>
      <c r="G1510" s="8"/>
      <c r="H1510" s="8"/>
      <c r="I1510" s="20"/>
      <c r="J1510" s="8"/>
      <c r="K1510" s="293">
        <v>-72.5</v>
      </c>
      <c r="L1510" s="228" t="s">
        <v>55</v>
      </c>
      <c r="M1510" s="348" t="s">
        <v>538</v>
      </c>
    </row>
    <row r="1511" spans="1:13" ht="25.5">
      <c r="A1511" s="75" t="e">
        <f>VLOOKUP(B1511,#REF!,3,FALSE)</f>
        <v>#REF!</v>
      </c>
      <c r="B1511" s="22">
        <v>2105</v>
      </c>
      <c r="C1511" s="24" t="s">
        <v>266</v>
      </c>
      <c r="D1511" s="10" t="s">
        <v>412</v>
      </c>
      <c r="E1511" s="64" t="s">
        <v>192</v>
      </c>
      <c r="F1511" s="11" t="s">
        <v>10</v>
      </c>
      <c r="G1511" s="8">
        <v>1.7</v>
      </c>
      <c r="H1511" s="8">
        <v>1.4</v>
      </c>
      <c r="I1511" s="20">
        <f t="shared" si="72"/>
        <v>82.35294117647058</v>
      </c>
      <c r="J1511" s="8">
        <f t="shared" si="76"/>
        <v>-0.30000000000000004</v>
      </c>
      <c r="K1511" s="293">
        <v>-0.3</v>
      </c>
      <c r="L1511" s="226" t="s">
        <v>17</v>
      </c>
      <c r="M1511" s="348" t="s">
        <v>539</v>
      </c>
    </row>
    <row r="1512" spans="1:13" ht="25.5">
      <c r="A1512" s="75" t="e">
        <f>VLOOKUP(B1512,#REF!,3,FALSE)</f>
        <v>#REF!</v>
      </c>
      <c r="B1512" s="22">
        <v>2105</v>
      </c>
      <c r="C1512" s="24" t="s">
        <v>266</v>
      </c>
      <c r="D1512" s="10" t="s">
        <v>412</v>
      </c>
      <c r="E1512" s="64" t="s">
        <v>192</v>
      </c>
      <c r="F1512" s="39" t="s">
        <v>378</v>
      </c>
      <c r="G1512" s="8">
        <v>12.2</v>
      </c>
      <c r="H1512" s="8">
        <v>10.8</v>
      </c>
      <c r="I1512" s="20">
        <f t="shared" si="72"/>
        <v>88.524590163934434</v>
      </c>
      <c r="J1512" s="8">
        <f t="shared" si="76"/>
        <v>-1.3999999999999986</v>
      </c>
      <c r="K1512" s="293">
        <v>-1.4</v>
      </c>
      <c r="L1512" s="228" t="s">
        <v>154</v>
      </c>
      <c r="M1512" s="348" t="s">
        <v>540</v>
      </c>
    </row>
    <row r="1513" spans="1:13" ht="25.5">
      <c r="A1513" s="75" t="e">
        <f>VLOOKUP(B1513,#REF!,3,FALSE)</f>
        <v>#REF!</v>
      </c>
      <c r="B1513" s="101">
        <v>2105</v>
      </c>
      <c r="C1513" s="62" t="s">
        <v>266</v>
      </c>
      <c r="D1513" s="84" t="s">
        <v>412</v>
      </c>
      <c r="E1513" s="124" t="s">
        <v>192</v>
      </c>
      <c r="F1513" s="49" t="s">
        <v>11</v>
      </c>
      <c r="G1513" s="26">
        <f>SUM(G1509:G1512)</f>
        <v>2737.2999999999997</v>
      </c>
      <c r="H1513" s="26">
        <f>SUM(H1509:H1512)</f>
        <v>2617.6000000000004</v>
      </c>
      <c r="I1513" s="26">
        <f t="shared" si="72"/>
        <v>95.627077777371881</v>
      </c>
      <c r="J1513" s="26">
        <f t="shared" si="76"/>
        <v>-119.69999999999936</v>
      </c>
      <c r="K1513" s="26">
        <f>SUM(K1509:K1512)</f>
        <v>-119.7</v>
      </c>
      <c r="L1513" s="185"/>
      <c r="M1513" s="348"/>
    </row>
    <row r="1514" spans="1:13" ht="25.5">
      <c r="A1514" s="75" t="e">
        <f>VLOOKUP(B1514,#REF!,3,FALSE)</f>
        <v>#REF!</v>
      </c>
      <c r="B1514" s="157">
        <v>2105</v>
      </c>
      <c r="C1514" s="87" t="s">
        <v>266</v>
      </c>
      <c r="D1514" s="88"/>
      <c r="E1514" s="92"/>
      <c r="F1514" s="90" t="s">
        <v>12</v>
      </c>
      <c r="G1514" s="70">
        <f>+G1513</f>
        <v>2737.2999999999997</v>
      </c>
      <c r="H1514" s="70">
        <f t="shared" ref="H1514:K1514" si="77">+H1513</f>
        <v>2617.6000000000004</v>
      </c>
      <c r="I1514" s="70">
        <f t="shared" si="72"/>
        <v>95.627077777371881</v>
      </c>
      <c r="J1514" s="70">
        <f t="shared" si="76"/>
        <v>-119.69999999999936</v>
      </c>
      <c r="K1514" s="70">
        <f t="shared" si="77"/>
        <v>-119.7</v>
      </c>
      <c r="L1514" s="186"/>
      <c r="M1514" s="348"/>
    </row>
    <row r="1515" spans="1:13" ht="25.5">
      <c r="A1515" s="75" t="e">
        <f>VLOOKUP(B1515,#REF!,3,FALSE)</f>
        <v>#REF!</v>
      </c>
      <c r="B1515" s="22">
        <v>2106</v>
      </c>
      <c r="C1515" s="24" t="s">
        <v>193</v>
      </c>
      <c r="D1515" s="10" t="s">
        <v>412</v>
      </c>
      <c r="E1515" s="64" t="s">
        <v>192</v>
      </c>
      <c r="F1515" s="11" t="s">
        <v>7</v>
      </c>
      <c r="G1515" s="315">
        <v>2292.6</v>
      </c>
      <c r="H1515" s="312">
        <v>2272.6999999999998</v>
      </c>
      <c r="I1515" s="312">
        <f t="shared" si="72"/>
        <v>99.131989880485037</v>
      </c>
      <c r="J1515" s="315">
        <f t="shared" si="76"/>
        <v>-19.900000000000091</v>
      </c>
      <c r="K1515" s="365">
        <v>-4.8</v>
      </c>
      <c r="L1515" s="226" t="s">
        <v>26</v>
      </c>
      <c r="M1515" s="348" t="s">
        <v>500</v>
      </c>
    </row>
    <row r="1516" spans="1:13" ht="25.5">
      <c r="A1516" s="75" t="e">
        <f>VLOOKUP(B1516,#REF!,3,FALSE)</f>
        <v>#REF!</v>
      </c>
      <c r="B1516" s="22">
        <v>2106</v>
      </c>
      <c r="C1516" s="24" t="s">
        <v>193</v>
      </c>
      <c r="D1516" s="10" t="s">
        <v>412</v>
      </c>
      <c r="E1516" s="64" t="s">
        <v>192</v>
      </c>
      <c r="F1516" s="11" t="s">
        <v>7</v>
      </c>
      <c r="G1516" s="315"/>
      <c r="H1516" s="312"/>
      <c r="I1516" s="312"/>
      <c r="J1516" s="315"/>
      <c r="K1516" s="365">
        <v>-13.1</v>
      </c>
      <c r="L1516" s="226" t="s">
        <v>154</v>
      </c>
      <c r="M1516" s="348" t="s">
        <v>501</v>
      </c>
    </row>
    <row r="1517" spans="1:13" ht="25.5">
      <c r="A1517" s="75" t="e">
        <f>VLOOKUP(B1517,#REF!,3,FALSE)</f>
        <v>#REF!</v>
      </c>
      <c r="B1517" s="22">
        <v>2106</v>
      </c>
      <c r="C1517" s="24" t="s">
        <v>193</v>
      </c>
      <c r="D1517" s="10" t="s">
        <v>412</v>
      </c>
      <c r="E1517" s="64" t="s">
        <v>192</v>
      </c>
      <c r="F1517" s="11" t="s">
        <v>7</v>
      </c>
      <c r="G1517" s="315"/>
      <c r="H1517" s="312"/>
      <c r="I1517" s="312"/>
      <c r="J1517" s="315"/>
      <c r="K1517" s="365">
        <v>-2</v>
      </c>
      <c r="L1517" s="226" t="s">
        <v>49</v>
      </c>
      <c r="M1517" s="348" t="s">
        <v>368</v>
      </c>
    </row>
    <row r="1518" spans="1:13" ht="25.5">
      <c r="A1518" s="75" t="e">
        <f>VLOOKUP(B1518,#REF!,3,FALSE)</f>
        <v>#REF!</v>
      </c>
      <c r="B1518" s="22">
        <v>2106</v>
      </c>
      <c r="C1518" s="24" t="s">
        <v>193</v>
      </c>
      <c r="D1518" s="10" t="s">
        <v>412</v>
      </c>
      <c r="E1518" s="64" t="s">
        <v>192</v>
      </c>
      <c r="F1518" s="11" t="s">
        <v>10</v>
      </c>
      <c r="G1518" s="350">
        <v>0.2</v>
      </c>
      <c r="H1518" s="316">
        <v>0</v>
      </c>
      <c r="I1518" s="312"/>
      <c r="J1518" s="315">
        <f t="shared" si="76"/>
        <v>-0.2</v>
      </c>
      <c r="K1518" s="365">
        <v>-0.2</v>
      </c>
      <c r="L1518" s="226" t="s">
        <v>154</v>
      </c>
      <c r="M1518" s="348" t="s">
        <v>501</v>
      </c>
    </row>
    <row r="1519" spans="1:13" ht="25.5">
      <c r="A1519" s="75" t="e">
        <f>VLOOKUP(B1519,#REF!,3,FALSE)</f>
        <v>#REF!</v>
      </c>
      <c r="B1519" s="22">
        <v>2106</v>
      </c>
      <c r="C1519" s="24" t="s">
        <v>193</v>
      </c>
      <c r="D1519" s="10" t="s">
        <v>412</v>
      </c>
      <c r="E1519" s="64" t="s">
        <v>192</v>
      </c>
      <c r="F1519" s="11" t="s">
        <v>378</v>
      </c>
      <c r="G1519" s="350">
        <v>0.7</v>
      </c>
      <c r="H1519" s="350">
        <v>0.7</v>
      </c>
      <c r="I1519" s="315">
        <f t="shared" si="72"/>
        <v>100</v>
      </c>
      <c r="J1519" s="315">
        <f t="shared" si="76"/>
        <v>0</v>
      </c>
      <c r="K1519" s="8">
        <v>0</v>
      </c>
      <c r="L1519" s="21"/>
      <c r="M1519" s="348"/>
    </row>
    <row r="1520" spans="1:13" ht="25.5">
      <c r="A1520" s="75" t="e">
        <f>VLOOKUP(B1520,#REF!,3,FALSE)</f>
        <v>#REF!</v>
      </c>
      <c r="B1520" s="101">
        <v>2106</v>
      </c>
      <c r="C1520" s="62" t="s">
        <v>193</v>
      </c>
      <c r="D1520" s="84" t="s">
        <v>412</v>
      </c>
      <c r="E1520" s="124" t="s">
        <v>192</v>
      </c>
      <c r="F1520" s="49" t="s">
        <v>11</v>
      </c>
      <c r="G1520" s="26">
        <f>SUM(G1515:G1519)</f>
        <v>2293.4999999999995</v>
      </c>
      <c r="H1520" s="26">
        <f>SUM(H1515:H1519)</f>
        <v>2273.3999999999996</v>
      </c>
      <c r="I1520" s="26">
        <f t="shared" si="72"/>
        <v>99.123610202746889</v>
      </c>
      <c r="J1520" s="26">
        <f t="shared" si="76"/>
        <v>-20.099999999999909</v>
      </c>
      <c r="K1520" s="26">
        <f>SUM(K1515:K1519)</f>
        <v>-20.099999999999998</v>
      </c>
      <c r="L1520" s="187"/>
      <c r="M1520" s="348"/>
    </row>
    <row r="1521" spans="1:13" ht="25.5">
      <c r="A1521" s="75" t="e">
        <f>VLOOKUP(B1521,#REF!,3,FALSE)</f>
        <v>#REF!</v>
      </c>
      <c r="B1521" s="157">
        <v>2106</v>
      </c>
      <c r="C1521" s="87" t="s">
        <v>193</v>
      </c>
      <c r="D1521" s="88"/>
      <c r="E1521" s="92"/>
      <c r="F1521" s="90" t="s">
        <v>12</v>
      </c>
      <c r="G1521" s="70">
        <f>+G1520</f>
        <v>2293.4999999999995</v>
      </c>
      <c r="H1521" s="70">
        <f t="shared" ref="H1521:K1521" si="78">+H1520</f>
        <v>2273.3999999999996</v>
      </c>
      <c r="I1521" s="70">
        <f t="shared" si="72"/>
        <v>99.123610202746889</v>
      </c>
      <c r="J1521" s="70">
        <f t="shared" si="76"/>
        <v>-20.099999999999909</v>
      </c>
      <c r="K1521" s="70">
        <f t="shared" si="78"/>
        <v>-20.099999999999998</v>
      </c>
      <c r="L1521" s="186"/>
      <c r="M1521" s="348"/>
    </row>
    <row r="1522" spans="1:13">
      <c r="A1522" s="75" t="e">
        <f>VLOOKUP(B1522,#REF!,3,FALSE)</f>
        <v>#REF!</v>
      </c>
      <c r="B1522" s="166">
        <v>2107</v>
      </c>
      <c r="C1522" s="67" t="s">
        <v>267</v>
      </c>
      <c r="D1522" s="38" t="s">
        <v>412</v>
      </c>
      <c r="E1522" s="44" t="s">
        <v>192</v>
      </c>
      <c r="F1522" s="469" t="s">
        <v>7</v>
      </c>
      <c r="G1522" s="479">
        <v>1596.1</v>
      </c>
      <c r="H1522" s="479">
        <v>1550.6</v>
      </c>
      <c r="I1522" s="464">
        <f t="shared" si="72"/>
        <v>97.149301422216652</v>
      </c>
      <c r="J1522" s="466">
        <f t="shared" si="76"/>
        <v>-45.5</v>
      </c>
      <c r="K1522" s="28">
        <v>-34.700000000000003</v>
      </c>
      <c r="L1522" s="10" t="s">
        <v>1312</v>
      </c>
      <c r="M1522" s="348" t="s">
        <v>342</v>
      </c>
    </row>
    <row r="1523" spans="1:13">
      <c r="B1523" s="166"/>
      <c r="C1523" s="67"/>
      <c r="D1523" s="38"/>
      <c r="E1523" s="44"/>
      <c r="F1523"/>
      <c r="G1523"/>
      <c r="H1523"/>
      <c r="I1523"/>
      <c r="J1523"/>
      <c r="K1523" s="28">
        <v>-7</v>
      </c>
      <c r="L1523" s="10" t="s">
        <v>49</v>
      </c>
      <c r="M1523" s="348" t="s">
        <v>369</v>
      </c>
    </row>
    <row r="1524" spans="1:13">
      <c r="A1524" s="75" t="e">
        <f>VLOOKUP(B1524,#REF!,3,FALSE)</f>
        <v>#REF!</v>
      </c>
      <c r="B1524" s="166">
        <v>2107</v>
      </c>
      <c r="C1524" s="67" t="s">
        <v>267</v>
      </c>
      <c r="D1524" s="38" t="s">
        <v>412</v>
      </c>
      <c r="E1524" s="44" t="s">
        <v>192</v>
      </c>
      <c r="F1524"/>
      <c r="G1524"/>
      <c r="H1524"/>
      <c r="I1524"/>
      <c r="J1524"/>
      <c r="K1524" s="28">
        <v>-3.8</v>
      </c>
      <c r="L1524" s="10" t="s">
        <v>154</v>
      </c>
      <c r="M1524" s="348" t="s">
        <v>354</v>
      </c>
    </row>
    <row r="1525" spans="1:13">
      <c r="A1525" s="75" t="e">
        <f>VLOOKUP(B1525,#REF!,3,FALSE)</f>
        <v>#REF!</v>
      </c>
      <c r="B1525" s="166">
        <v>2107</v>
      </c>
      <c r="C1525" s="67" t="s">
        <v>267</v>
      </c>
      <c r="D1525" s="38" t="s">
        <v>412</v>
      </c>
      <c r="E1525" s="490" t="s">
        <v>192</v>
      </c>
      <c r="F1525" s="469" t="s">
        <v>10</v>
      </c>
      <c r="G1525" s="463">
        <v>5</v>
      </c>
      <c r="H1525" s="463">
        <v>3.8</v>
      </c>
      <c r="I1525" s="464">
        <f t="shared" si="72"/>
        <v>76</v>
      </c>
      <c r="J1525" s="466">
        <f t="shared" si="76"/>
        <v>-1.2000000000000002</v>
      </c>
      <c r="K1525" s="28">
        <v>-1.1000000000000001</v>
      </c>
      <c r="L1525" s="10" t="s">
        <v>49</v>
      </c>
      <c r="M1525" s="348" t="s">
        <v>369</v>
      </c>
    </row>
    <row r="1526" spans="1:13">
      <c r="B1526" s="166"/>
      <c r="C1526" s="67"/>
      <c r="D1526" s="38"/>
      <c r="E1526"/>
      <c r="F1526"/>
      <c r="G1526"/>
      <c r="H1526"/>
      <c r="I1526"/>
      <c r="J1526"/>
      <c r="K1526" s="28">
        <v>-0.1</v>
      </c>
      <c r="L1526" s="10" t="s">
        <v>154</v>
      </c>
      <c r="M1526" s="348" t="s">
        <v>354</v>
      </c>
    </row>
    <row r="1527" spans="1:13" ht="25.5">
      <c r="A1527" s="75" t="e">
        <f>VLOOKUP(B1527,#REF!,3,FALSE)</f>
        <v>#REF!</v>
      </c>
      <c r="B1527" s="167">
        <v>2107</v>
      </c>
      <c r="C1527" s="127" t="s">
        <v>267</v>
      </c>
      <c r="D1527" s="84" t="s">
        <v>412</v>
      </c>
      <c r="E1527" s="54" t="s">
        <v>192</v>
      </c>
      <c r="F1527" s="49" t="s">
        <v>11</v>
      </c>
      <c r="G1527" s="26">
        <f>SUM(G1522:G1525)</f>
        <v>1601.1</v>
      </c>
      <c r="H1527" s="26">
        <f>SUM(H1522:H1525)</f>
        <v>1554.3999999999999</v>
      </c>
      <c r="I1527" s="26">
        <f t="shared" si="72"/>
        <v>97.083255262007356</v>
      </c>
      <c r="J1527" s="26">
        <f t="shared" si="76"/>
        <v>-46.700000000000045</v>
      </c>
      <c r="K1527" s="26">
        <f>SUM(K1522:K1526)</f>
        <v>-46.7</v>
      </c>
      <c r="L1527" s="189"/>
      <c r="M1527" s="348"/>
    </row>
    <row r="1528" spans="1:13" ht="25.5">
      <c r="A1528" s="75" t="e">
        <f>VLOOKUP(B1528,#REF!,3,FALSE)</f>
        <v>#REF!</v>
      </c>
      <c r="B1528" s="168">
        <v>2107</v>
      </c>
      <c r="C1528" s="87" t="s">
        <v>267</v>
      </c>
      <c r="D1528" s="88"/>
      <c r="E1528" s="92"/>
      <c r="F1528" s="90" t="s">
        <v>12</v>
      </c>
      <c r="G1528" s="70">
        <f>+G1527</f>
        <v>1601.1</v>
      </c>
      <c r="H1528" s="70">
        <f t="shared" ref="H1528:K1528" si="79">+H1527</f>
        <v>1554.3999999999999</v>
      </c>
      <c r="I1528" s="70">
        <f t="shared" si="72"/>
        <v>97.083255262007356</v>
      </c>
      <c r="J1528" s="70">
        <f t="shared" si="76"/>
        <v>-46.700000000000045</v>
      </c>
      <c r="K1528" s="70">
        <f t="shared" si="79"/>
        <v>-46.7</v>
      </c>
      <c r="L1528" s="186"/>
      <c r="M1528" s="348"/>
    </row>
    <row r="1529" spans="1:13">
      <c r="A1529" s="75" t="e">
        <f>VLOOKUP(B1529,#REF!,3,FALSE)</f>
        <v>#REF!</v>
      </c>
      <c r="B1529" s="166">
        <v>2108</v>
      </c>
      <c r="C1529" s="487" t="s">
        <v>268</v>
      </c>
      <c r="D1529" s="488" t="s">
        <v>412</v>
      </c>
      <c r="E1529" s="489" t="s">
        <v>192</v>
      </c>
      <c r="F1529" s="469" t="s">
        <v>7</v>
      </c>
      <c r="G1529" s="476">
        <v>1115.0999999999999</v>
      </c>
      <c r="H1529" s="476">
        <v>1065.4000000000001</v>
      </c>
      <c r="I1529" s="466">
        <f t="shared" si="72"/>
        <v>95.543000627746409</v>
      </c>
      <c r="J1529" s="466">
        <f t="shared" si="76"/>
        <v>-49.699999999999818</v>
      </c>
      <c r="K1529" s="366">
        <v>-48.6</v>
      </c>
      <c r="L1529" s="429" t="s">
        <v>26</v>
      </c>
      <c r="M1529" s="348" t="s">
        <v>352</v>
      </c>
    </row>
    <row r="1530" spans="1:13">
      <c r="A1530" s="75" t="e">
        <f>VLOOKUP(B1530,#REF!,3,FALSE)</f>
        <v>#REF!</v>
      </c>
      <c r="B1530" s="166">
        <v>2108</v>
      </c>
      <c r="C1530"/>
      <c r="D1530"/>
      <c r="E1530"/>
      <c r="F1530"/>
      <c r="G1530"/>
      <c r="H1530"/>
      <c r="I1530"/>
      <c r="J1530"/>
      <c r="K1530" s="366">
        <v>-0.4</v>
      </c>
      <c r="L1530" s="429" t="s">
        <v>1311</v>
      </c>
      <c r="M1530" s="348" t="s">
        <v>353</v>
      </c>
    </row>
    <row r="1531" spans="1:13">
      <c r="A1531" s="75" t="e">
        <f>VLOOKUP(B1531,#REF!,3,FALSE)</f>
        <v>#REF!</v>
      </c>
      <c r="B1531" s="166">
        <v>2108</v>
      </c>
      <c r="C1531"/>
      <c r="D1531"/>
      <c r="E1531"/>
      <c r="F1531"/>
      <c r="G1531"/>
      <c r="H1531"/>
      <c r="I1531"/>
      <c r="J1531"/>
      <c r="K1531" s="366">
        <v>-0.7</v>
      </c>
      <c r="L1531" s="429" t="s">
        <v>1313</v>
      </c>
      <c r="M1531" s="348" t="s">
        <v>354</v>
      </c>
    </row>
    <row r="1532" spans="1:13">
      <c r="A1532" s="75" t="e">
        <f>VLOOKUP(B1532,#REF!,3,FALSE)</f>
        <v>#REF!</v>
      </c>
      <c r="B1532" s="166">
        <v>2108</v>
      </c>
      <c r="C1532" s="67" t="s">
        <v>268</v>
      </c>
      <c r="D1532" s="38" t="s">
        <v>412</v>
      </c>
      <c r="E1532" s="169" t="s">
        <v>192</v>
      </c>
      <c r="F1532" s="11" t="s">
        <v>10</v>
      </c>
      <c r="G1532" s="236">
        <v>0.6</v>
      </c>
      <c r="H1532" s="236">
        <v>0.2</v>
      </c>
      <c r="I1532" s="8">
        <f t="shared" si="72"/>
        <v>33.333333333333336</v>
      </c>
      <c r="J1532" s="8">
        <f t="shared" si="76"/>
        <v>-0.39999999999999997</v>
      </c>
      <c r="K1532" s="236">
        <v>-0.4</v>
      </c>
      <c r="L1532" s="377" t="s">
        <v>1304</v>
      </c>
      <c r="M1532" s="348" t="s">
        <v>355</v>
      </c>
    </row>
    <row r="1533" spans="1:13" ht="25.5">
      <c r="A1533" s="75" t="e">
        <f>VLOOKUP(B1533,#REF!,3,FALSE)</f>
        <v>#REF!</v>
      </c>
      <c r="B1533" s="167">
        <v>2108</v>
      </c>
      <c r="C1533" s="127" t="s">
        <v>268</v>
      </c>
      <c r="D1533" s="148" t="s">
        <v>412</v>
      </c>
      <c r="E1533" s="170" t="s">
        <v>192</v>
      </c>
      <c r="F1533" s="49" t="s">
        <v>11</v>
      </c>
      <c r="G1533" s="26">
        <f>SUM(G1529:G1532)</f>
        <v>1115.6999999999998</v>
      </c>
      <c r="H1533" s="26">
        <f>SUM(H1529:H1532)</f>
        <v>1065.6000000000001</v>
      </c>
      <c r="I1533" s="26">
        <f t="shared" si="72"/>
        <v>95.509545576767977</v>
      </c>
      <c r="J1533" s="26">
        <f t="shared" si="76"/>
        <v>-50.099999999999682</v>
      </c>
      <c r="K1533" s="26">
        <f>SUM(K1529:K1532)</f>
        <v>-50.1</v>
      </c>
      <c r="L1533" s="189"/>
      <c r="M1533" s="348"/>
    </row>
    <row r="1534" spans="1:13" ht="25.5">
      <c r="A1534" s="75" t="e">
        <f>VLOOKUP(B1534,#REF!,3,FALSE)</f>
        <v>#REF!</v>
      </c>
      <c r="B1534" s="168">
        <v>2108</v>
      </c>
      <c r="C1534" s="87" t="s">
        <v>268</v>
      </c>
      <c r="D1534" s="88"/>
      <c r="E1534" s="92"/>
      <c r="F1534" s="90" t="s">
        <v>12</v>
      </c>
      <c r="G1534" s="70">
        <f>+G1533</f>
        <v>1115.6999999999998</v>
      </c>
      <c r="H1534" s="70">
        <f t="shared" ref="H1534:K1534" si="80">+H1533</f>
        <v>1065.6000000000001</v>
      </c>
      <c r="I1534" s="70">
        <f t="shared" si="72"/>
        <v>95.509545576767977</v>
      </c>
      <c r="J1534" s="70">
        <f t="shared" si="76"/>
        <v>-50.099999999999682</v>
      </c>
      <c r="K1534" s="70">
        <f t="shared" si="80"/>
        <v>-50.1</v>
      </c>
      <c r="L1534" s="186"/>
      <c r="M1534" s="348"/>
    </row>
    <row r="1535" spans="1:13" ht="25.5">
      <c r="A1535" s="75" t="e">
        <f>VLOOKUP(B1535,#REF!,3,FALSE)</f>
        <v>#REF!</v>
      </c>
      <c r="B1535" s="166">
        <v>2109</v>
      </c>
      <c r="C1535" s="44" t="s">
        <v>270</v>
      </c>
      <c r="D1535" s="38" t="s">
        <v>412</v>
      </c>
      <c r="E1535" s="171" t="s">
        <v>192</v>
      </c>
      <c r="F1535" s="213" t="s">
        <v>7</v>
      </c>
      <c r="G1535" s="463">
        <v>1022</v>
      </c>
      <c r="H1535" s="463">
        <v>1022</v>
      </c>
      <c r="I1535" s="20">
        <f t="shared" si="72"/>
        <v>100</v>
      </c>
      <c r="J1535" s="8">
        <f t="shared" si="76"/>
        <v>0</v>
      </c>
      <c r="K1535" s="55"/>
      <c r="L1535" s="190"/>
      <c r="M1535" s="348"/>
    </row>
    <row r="1536" spans="1:13" ht="25.5">
      <c r="A1536" s="75" t="e">
        <f>VLOOKUP(B1536,#REF!,3,FALSE)</f>
        <v>#REF!</v>
      </c>
      <c r="B1536" s="167">
        <v>2109</v>
      </c>
      <c r="C1536" s="54" t="s">
        <v>270</v>
      </c>
      <c r="D1536" s="84" t="s">
        <v>412</v>
      </c>
      <c r="E1536" s="174" t="s">
        <v>192</v>
      </c>
      <c r="F1536" s="49" t="s">
        <v>11</v>
      </c>
      <c r="G1536" s="26">
        <f>SUM(G1535:G1535)</f>
        <v>1022</v>
      </c>
      <c r="H1536" s="26">
        <f>SUM(H1535:H1535)</f>
        <v>1022</v>
      </c>
      <c r="I1536" s="26">
        <f t="shared" si="72"/>
        <v>100</v>
      </c>
      <c r="J1536" s="26">
        <f t="shared" si="76"/>
        <v>0</v>
      </c>
      <c r="K1536" s="26">
        <f>SUM(K1535:K1535)</f>
        <v>0</v>
      </c>
      <c r="L1536" s="189"/>
      <c r="M1536" s="348"/>
    </row>
    <row r="1537" spans="1:13" ht="25.5">
      <c r="A1537" s="75" t="e">
        <f>VLOOKUP(B1537,#REF!,3,FALSE)</f>
        <v>#REF!</v>
      </c>
      <c r="B1537" s="168">
        <v>2109</v>
      </c>
      <c r="C1537" s="104" t="s">
        <v>270</v>
      </c>
      <c r="D1537" s="173"/>
      <c r="E1537" s="351"/>
      <c r="F1537" s="102" t="s">
        <v>12</v>
      </c>
      <c r="G1537" s="70">
        <f>+G1536</f>
        <v>1022</v>
      </c>
      <c r="H1537" s="70">
        <f t="shared" ref="H1537:K1537" si="81">+H1536</f>
        <v>1022</v>
      </c>
      <c r="I1537" s="70">
        <f t="shared" si="72"/>
        <v>100</v>
      </c>
      <c r="J1537" s="70">
        <f t="shared" si="76"/>
        <v>0</v>
      </c>
      <c r="K1537" s="70">
        <f t="shared" si="81"/>
        <v>0</v>
      </c>
      <c r="L1537" s="186"/>
      <c r="M1537" s="348"/>
    </row>
    <row r="1538" spans="1:13" ht="25.5">
      <c r="A1538" s="75" t="e">
        <f>VLOOKUP(B1538,#REF!,3,FALSE)</f>
        <v>#REF!</v>
      </c>
      <c r="B1538" s="22">
        <v>2972</v>
      </c>
      <c r="C1538" s="473" t="s">
        <v>203</v>
      </c>
      <c r="D1538" s="471" t="s">
        <v>412</v>
      </c>
      <c r="E1538" s="468" t="s">
        <v>192</v>
      </c>
      <c r="F1538" s="471" t="s">
        <v>7</v>
      </c>
      <c r="G1538" s="463">
        <v>4955.3</v>
      </c>
      <c r="H1538" s="463">
        <v>4943.8</v>
      </c>
      <c r="I1538" s="464">
        <f t="shared" si="72"/>
        <v>99.767925251750654</v>
      </c>
      <c r="J1538" s="466">
        <f t="shared" si="76"/>
        <v>-11.5</v>
      </c>
      <c r="K1538" s="236">
        <v>-6.4</v>
      </c>
      <c r="L1538" s="377" t="s">
        <v>26</v>
      </c>
      <c r="M1538" s="348" t="s">
        <v>342</v>
      </c>
    </row>
    <row r="1539" spans="1:13" ht="25.5">
      <c r="A1539" s="75" t="e">
        <f>VLOOKUP(B1539,#REF!,3,FALSE)</f>
        <v>#REF!</v>
      </c>
      <c r="B1539" s="22">
        <v>2972</v>
      </c>
      <c r="C1539"/>
      <c r="D1539"/>
      <c r="E1539"/>
      <c r="F1539"/>
      <c r="G1539"/>
      <c r="H1539"/>
      <c r="I1539"/>
      <c r="J1539"/>
      <c r="K1539" s="236">
        <v>-5.0999999999999996</v>
      </c>
      <c r="L1539" s="352" t="s">
        <v>154</v>
      </c>
      <c r="M1539" s="348" t="s">
        <v>375</v>
      </c>
    </row>
    <row r="1540" spans="1:13" ht="25.5">
      <c r="A1540" s="75" t="e">
        <f>VLOOKUP(B1540,#REF!,3,FALSE)</f>
        <v>#REF!</v>
      </c>
      <c r="B1540" s="22">
        <v>2972</v>
      </c>
      <c r="C1540" s="473" t="s">
        <v>203</v>
      </c>
      <c r="D1540" s="471" t="s">
        <v>412</v>
      </c>
      <c r="E1540" s="468" t="s">
        <v>192</v>
      </c>
      <c r="F1540" s="11" t="s">
        <v>10</v>
      </c>
      <c r="G1540" s="463">
        <v>5</v>
      </c>
      <c r="H1540" s="463">
        <v>0.4</v>
      </c>
      <c r="I1540" s="20">
        <f t="shared" si="72"/>
        <v>8</v>
      </c>
      <c r="J1540" s="8">
        <f t="shared" si="76"/>
        <v>-4.5999999999999996</v>
      </c>
      <c r="K1540" s="236">
        <v>-4.5999999999999996</v>
      </c>
      <c r="L1540" s="352" t="s">
        <v>8</v>
      </c>
      <c r="M1540" s="348" t="s">
        <v>379</v>
      </c>
    </row>
    <row r="1541" spans="1:13">
      <c r="A1541" s="75" t="e">
        <f>VLOOKUP(B1541,#REF!,3,FALSE)</f>
        <v>#REF!</v>
      </c>
      <c r="B1541" s="22">
        <v>2972</v>
      </c>
      <c r="C1541"/>
      <c r="D1541" s="472"/>
      <c r="E1541"/>
      <c r="F1541" s="39" t="s">
        <v>378</v>
      </c>
      <c r="G1541" s="463">
        <v>1.5</v>
      </c>
      <c r="H1541" s="463">
        <v>0</v>
      </c>
      <c r="I1541" s="20">
        <f t="shared" si="72"/>
        <v>0</v>
      </c>
      <c r="J1541" s="8">
        <f t="shared" si="76"/>
        <v>-1.5</v>
      </c>
      <c r="K1541" s="463">
        <v>-1.5</v>
      </c>
      <c r="L1541" s="433" t="s">
        <v>8</v>
      </c>
      <c r="M1541" s="348" t="s">
        <v>376</v>
      </c>
    </row>
    <row r="1542" spans="1:13" ht="25.5">
      <c r="A1542" s="75" t="e">
        <f>VLOOKUP(B1542,#REF!,3,FALSE)</f>
        <v>#REF!</v>
      </c>
      <c r="B1542" s="101">
        <v>2972</v>
      </c>
      <c r="C1542" s="62" t="s">
        <v>203</v>
      </c>
      <c r="D1542" s="84" t="s">
        <v>412</v>
      </c>
      <c r="E1542" s="124" t="s">
        <v>192</v>
      </c>
      <c r="F1542" s="49" t="s">
        <v>11</v>
      </c>
      <c r="G1542" s="26">
        <f>SUM(G1538:G1541)</f>
        <v>4961.8</v>
      </c>
      <c r="H1542" s="26">
        <f>SUM(H1538:H1541)</f>
        <v>4944.2</v>
      </c>
      <c r="I1542" s="26">
        <f t="shared" si="72"/>
        <v>99.645290015720093</v>
      </c>
      <c r="J1542" s="26">
        <f>SUM(J1538:J1541)</f>
        <v>-17.600000000000001</v>
      </c>
      <c r="K1542" s="26">
        <f>SUM(K1538:K1541)</f>
        <v>-17.600000000000001</v>
      </c>
      <c r="L1542" s="185"/>
      <c r="M1542" s="348"/>
    </row>
    <row r="1543" spans="1:13" ht="25.5">
      <c r="A1543" s="75" t="e">
        <f>VLOOKUP(B1543,#REF!,3,FALSE)</f>
        <v>#REF!</v>
      </c>
      <c r="B1543" s="157">
        <v>2972</v>
      </c>
      <c r="C1543" s="87" t="s">
        <v>203</v>
      </c>
      <c r="D1543" s="165"/>
      <c r="E1543" s="137"/>
      <c r="F1543" s="90" t="s">
        <v>12</v>
      </c>
      <c r="G1543" s="70">
        <f>+G1542</f>
        <v>4961.8</v>
      </c>
      <c r="H1543" s="70">
        <f t="shared" ref="H1543:K1543" si="82">+H1542</f>
        <v>4944.2</v>
      </c>
      <c r="I1543" s="70">
        <f t="shared" si="72"/>
        <v>99.645290015720093</v>
      </c>
      <c r="J1543" s="70">
        <f>+J1542</f>
        <v>-17.600000000000001</v>
      </c>
      <c r="K1543" s="70">
        <f t="shared" si="82"/>
        <v>-17.600000000000001</v>
      </c>
      <c r="L1543" s="186"/>
      <c r="M1543" s="348"/>
    </row>
    <row r="1544" spans="1:13" ht="25.5">
      <c r="A1544" s="75" t="e">
        <f>VLOOKUP(B1544,#REF!,3,FALSE)</f>
        <v>#REF!</v>
      </c>
      <c r="B1544" s="22">
        <v>2973</v>
      </c>
      <c r="C1544" s="13" t="s">
        <v>204</v>
      </c>
      <c r="D1544" s="10" t="s">
        <v>412</v>
      </c>
      <c r="E1544" s="25" t="s">
        <v>192</v>
      </c>
      <c r="F1544" s="11" t="s">
        <v>7</v>
      </c>
      <c r="G1544" s="20">
        <v>4215.6000000000004</v>
      </c>
      <c r="H1544" s="20">
        <v>3685.8</v>
      </c>
      <c r="I1544" s="20">
        <f t="shared" si="72"/>
        <v>87.432393965271842</v>
      </c>
      <c r="J1544" s="8">
        <f t="shared" si="76"/>
        <v>-529.80000000000018</v>
      </c>
      <c r="K1544" s="20">
        <v>-529.79999999999995</v>
      </c>
      <c r="L1544" s="15" t="s">
        <v>291</v>
      </c>
      <c r="M1544" s="348" t="s">
        <v>377</v>
      </c>
    </row>
    <row r="1545" spans="1:13" ht="25.5">
      <c r="A1545" s="75" t="e">
        <f>VLOOKUP(B1545,#REF!,3,FALSE)</f>
        <v>#REF!</v>
      </c>
      <c r="B1545" s="22">
        <v>2973</v>
      </c>
      <c r="C1545" s="24" t="s">
        <v>204</v>
      </c>
      <c r="D1545" s="10" t="s">
        <v>412</v>
      </c>
      <c r="E1545" s="64" t="s">
        <v>192</v>
      </c>
      <c r="F1545" s="11" t="s">
        <v>10</v>
      </c>
      <c r="G1545" s="8">
        <v>3</v>
      </c>
      <c r="H1545" s="8">
        <v>3</v>
      </c>
      <c r="I1545" s="20">
        <f t="shared" si="72"/>
        <v>100</v>
      </c>
      <c r="J1545" s="8">
        <f t="shared" si="76"/>
        <v>0</v>
      </c>
      <c r="K1545" s="8"/>
      <c r="L1545" s="52"/>
      <c r="M1545" s="348"/>
    </row>
    <row r="1546" spans="1:13" ht="25.5">
      <c r="A1546" s="75" t="e">
        <f>VLOOKUP(B1546,#REF!,3,FALSE)</f>
        <v>#REF!</v>
      </c>
      <c r="B1546" s="22">
        <v>2973</v>
      </c>
      <c r="C1546" s="24" t="s">
        <v>204</v>
      </c>
      <c r="D1546" s="10" t="s">
        <v>412</v>
      </c>
      <c r="E1546" s="64" t="s">
        <v>192</v>
      </c>
      <c r="F1546" s="11" t="s">
        <v>378</v>
      </c>
      <c r="G1546" s="8">
        <v>2.2000000000000002</v>
      </c>
      <c r="H1546" s="8">
        <v>2.2000000000000002</v>
      </c>
      <c r="I1546" s="20">
        <f t="shared" ref="I1546:I1609" si="83">IF(ISBLANK(H1546),"",+H1546/G1546*100)</f>
        <v>100</v>
      </c>
      <c r="J1546" s="8">
        <f t="shared" si="76"/>
        <v>0</v>
      </c>
      <c r="K1546" s="8"/>
      <c r="L1546" s="52"/>
      <c r="M1546" s="348"/>
    </row>
    <row r="1547" spans="1:13" ht="25.5">
      <c r="A1547" s="75" t="e">
        <f>VLOOKUP(B1547,#REF!,3,FALSE)</f>
        <v>#REF!</v>
      </c>
      <c r="B1547" s="101">
        <v>2973</v>
      </c>
      <c r="C1547" s="62" t="s">
        <v>204</v>
      </c>
      <c r="D1547" s="84" t="s">
        <v>412</v>
      </c>
      <c r="E1547" s="124" t="s">
        <v>192</v>
      </c>
      <c r="F1547" s="49" t="s">
        <v>11</v>
      </c>
      <c r="G1547" s="26">
        <f>SUM(G1544:G1546)</f>
        <v>4220.8</v>
      </c>
      <c r="H1547" s="26">
        <f>SUM(H1544:H1546)</f>
        <v>3691</v>
      </c>
      <c r="I1547" s="26">
        <f t="shared" si="83"/>
        <v>87.447877179681583</v>
      </c>
      <c r="J1547" s="26">
        <f t="shared" si="76"/>
        <v>-529.80000000000018</v>
      </c>
      <c r="K1547" s="26">
        <f>SUM(K1544:K1545)</f>
        <v>-529.79999999999995</v>
      </c>
      <c r="L1547" s="113"/>
      <c r="M1547" s="348"/>
    </row>
    <row r="1548" spans="1:13" ht="25.5">
      <c r="A1548" s="75" t="e">
        <f>VLOOKUP(B1548,#REF!,3,FALSE)</f>
        <v>#REF!</v>
      </c>
      <c r="B1548" s="157">
        <v>2973</v>
      </c>
      <c r="C1548" s="87" t="s">
        <v>204</v>
      </c>
      <c r="D1548" s="165"/>
      <c r="E1548" s="92"/>
      <c r="F1548" s="90" t="s">
        <v>12</v>
      </c>
      <c r="G1548" s="70">
        <f>+G1547</f>
        <v>4220.8</v>
      </c>
      <c r="H1548" s="70">
        <f t="shared" ref="H1548:K1548" si="84">+H1547</f>
        <v>3691</v>
      </c>
      <c r="I1548" s="70">
        <f t="shared" si="83"/>
        <v>87.447877179681583</v>
      </c>
      <c r="J1548" s="70">
        <f t="shared" si="76"/>
        <v>-529.80000000000018</v>
      </c>
      <c r="K1548" s="70">
        <f t="shared" si="84"/>
        <v>-529.79999999999995</v>
      </c>
      <c r="L1548" s="186"/>
      <c r="M1548" s="348"/>
    </row>
    <row r="1549" spans="1:13" ht="25.5">
      <c r="A1549" s="75" t="e">
        <f>VLOOKUP(B1549,#REF!,3,FALSE)</f>
        <v>#REF!</v>
      </c>
      <c r="B1549" s="166">
        <v>2115</v>
      </c>
      <c r="C1549" s="44" t="s">
        <v>269</v>
      </c>
      <c r="D1549" s="428" t="s">
        <v>444</v>
      </c>
      <c r="E1549" s="334" t="s">
        <v>192</v>
      </c>
      <c r="F1549" s="469" t="s">
        <v>7</v>
      </c>
      <c r="G1549" s="463">
        <v>2139</v>
      </c>
      <c r="H1549" s="463">
        <v>2132.1</v>
      </c>
      <c r="I1549" s="464">
        <f t="shared" si="83"/>
        <v>99.677419354838705</v>
      </c>
      <c r="J1549" s="466">
        <f t="shared" si="76"/>
        <v>-6.9000000000000909</v>
      </c>
      <c r="K1549" s="293">
        <v>-4.9000000000000004</v>
      </c>
      <c r="L1549" s="226" t="s">
        <v>1306</v>
      </c>
      <c r="M1549" s="348" t="s">
        <v>361</v>
      </c>
    </row>
    <row r="1550" spans="1:13" ht="25.5">
      <c r="A1550" s="75" t="e">
        <f>VLOOKUP(B1550,#REF!,3,FALSE)</f>
        <v>#REF!</v>
      </c>
      <c r="B1550" s="167">
        <v>2115</v>
      </c>
      <c r="C1550" s="430" t="s">
        <v>269</v>
      </c>
      <c r="D1550" s="428" t="s">
        <v>444</v>
      </c>
      <c r="E1550"/>
      <c r="F1550"/>
      <c r="G1550"/>
      <c r="H1550"/>
      <c r="I1550"/>
      <c r="J1550"/>
      <c r="K1550" s="293">
        <v>-2</v>
      </c>
      <c r="L1550" s="226" t="s">
        <v>1310</v>
      </c>
      <c r="M1550" s="348" t="s">
        <v>360</v>
      </c>
    </row>
    <row r="1551" spans="1:13" ht="25.5">
      <c r="A1551" s="75" t="e">
        <f>VLOOKUP(B1551,#REF!,3,FALSE)</f>
        <v>#REF!</v>
      </c>
      <c r="B1551" s="166">
        <v>2115</v>
      </c>
      <c r="C1551" s="44" t="s">
        <v>269</v>
      </c>
      <c r="D1551" s="292" t="s">
        <v>444</v>
      </c>
      <c r="E1551" s="43" t="s">
        <v>192</v>
      </c>
      <c r="F1551" s="11" t="s">
        <v>10</v>
      </c>
      <c r="G1551" s="463">
        <v>3.3</v>
      </c>
      <c r="H1551" s="463">
        <v>0</v>
      </c>
      <c r="I1551" s="20">
        <f t="shared" si="83"/>
        <v>0</v>
      </c>
      <c r="J1551" s="8">
        <f t="shared" si="76"/>
        <v>-3.3</v>
      </c>
      <c r="K1551" s="293">
        <v>-3.3</v>
      </c>
      <c r="L1551" s="226" t="s">
        <v>8</v>
      </c>
      <c r="M1551" s="348" t="s">
        <v>362</v>
      </c>
    </row>
    <row r="1552" spans="1:13" ht="25.5">
      <c r="A1552" s="75" t="e">
        <f>VLOOKUP(B1552,#REF!,3,FALSE)</f>
        <v>#REF!</v>
      </c>
      <c r="B1552" s="167">
        <v>2115</v>
      </c>
      <c r="C1552" s="54" t="s">
        <v>269</v>
      </c>
      <c r="D1552" s="84" t="s">
        <v>444</v>
      </c>
      <c r="E1552" s="174" t="s">
        <v>192</v>
      </c>
      <c r="F1552" s="49" t="s">
        <v>11</v>
      </c>
      <c r="G1552" s="26">
        <f>SUM(G1549:G1551)</f>
        <v>2142.3000000000002</v>
      </c>
      <c r="H1552" s="26">
        <f>SUM(H1549:H1551)</f>
        <v>2132.1</v>
      </c>
      <c r="I1552" s="26">
        <f t="shared" si="83"/>
        <v>99.523876207814027</v>
      </c>
      <c r="J1552" s="26">
        <f t="shared" si="76"/>
        <v>-10.200000000000273</v>
      </c>
      <c r="K1552" s="26">
        <f>SUM(K1549:K1551)</f>
        <v>-10.199999999999999</v>
      </c>
      <c r="L1552" s="189"/>
      <c r="M1552" s="348"/>
    </row>
    <row r="1553" spans="1:13" ht="25.5">
      <c r="A1553" s="75" t="e">
        <f>VLOOKUP(B1553,#REF!,3,FALSE)</f>
        <v>#REF!</v>
      </c>
      <c r="B1553" s="168">
        <v>2115</v>
      </c>
      <c r="C1553" s="87" t="s">
        <v>269</v>
      </c>
      <c r="D1553" s="88"/>
      <c r="E1553" s="130"/>
      <c r="F1553" s="90" t="s">
        <v>12</v>
      </c>
      <c r="G1553" s="70">
        <f>+G1552</f>
        <v>2142.3000000000002</v>
      </c>
      <c r="H1553" s="70">
        <f t="shared" ref="H1553:K1553" si="85">+H1552</f>
        <v>2132.1</v>
      </c>
      <c r="I1553" s="70">
        <f t="shared" si="83"/>
        <v>99.523876207814027</v>
      </c>
      <c r="J1553" s="70">
        <f t="shared" si="76"/>
        <v>-10.200000000000273</v>
      </c>
      <c r="K1553" s="70">
        <f t="shared" si="85"/>
        <v>-10.199999999999999</v>
      </c>
      <c r="L1553" s="186"/>
      <c r="M1553" s="348"/>
    </row>
    <row r="1554" spans="1:13" ht="25.5">
      <c r="A1554" s="75" t="e">
        <f>VLOOKUP(B1554,#REF!,3,FALSE)</f>
        <v>#REF!</v>
      </c>
      <c r="B1554" s="22">
        <v>2974</v>
      </c>
      <c r="C1554" s="24" t="s">
        <v>205</v>
      </c>
      <c r="D1554" s="484" t="s">
        <v>412</v>
      </c>
      <c r="E1554" s="483" t="s">
        <v>192</v>
      </c>
      <c r="F1554" s="471" t="s">
        <v>7</v>
      </c>
      <c r="G1554" s="463">
        <v>3313.3</v>
      </c>
      <c r="H1554" s="463">
        <v>2904.6</v>
      </c>
      <c r="I1554" s="464">
        <f t="shared" si="83"/>
        <v>87.664865843720747</v>
      </c>
      <c r="J1554" s="466">
        <f t="shared" si="76"/>
        <v>-408.70000000000027</v>
      </c>
      <c r="K1554" s="236">
        <v>-406.5</v>
      </c>
      <c r="L1554" s="434" t="s">
        <v>26</v>
      </c>
      <c r="M1554" s="348" t="s">
        <v>370</v>
      </c>
    </row>
    <row r="1555" spans="1:13" ht="25.5">
      <c r="A1555" s="75" t="e">
        <f>VLOOKUP(B1555,#REF!,3,FALSE)</f>
        <v>#REF!</v>
      </c>
      <c r="B1555" s="22">
        <v>2974</v>
      </c>
      <c r="C1555" s="24" t="s">
        <v>205</v>
      </c>
      <c r="D1555"/>
      <c r="E1555"/>
      <c r="F1555"/>
      <c r="G1555"/>
      <c r="H1555"/>
      <c r="I1555"/>
      <c r="J1555"/>
      <c r="K1555" s="236">
        <v>-0.2</v>
      </c>
      <c r="L1555" s="434" t="s">
        <v>1304</v>
      </c>
      <c r="M1555" s="348" t="s">
        <v>373</v>
      </c>
    </row>
    <row r="1556" spans="1:13" ht="51">
      <c r="A1556" s="75" t="e">
        <f>VLOOKUP(B1556,#REF!,3,FALSE)</f>
        <v>#REF!</v>
      </c>
      <c r="B1556" s="22">
        <v>2974</v>
      </c>
      <c r="C1556" s="24" t="s">
        <v>205</v>
      </c>
      <c r="D1556"/>
      <c r="E1556"/>
      <c r="F1556"/>
      <c r="G1556"/>
      <c r="H1556"/>
      <c r="I1556"/>
      <c r="J1556"/>
      <c r="K1556" s="236">
        <v>-2</v>
      </c>
      <c r="L1556" s="434" t="s">
        <v>1306</v>
      </c>
      <c r="M1556" s="348" t="s">
        <v>371</v>
      </c>
    </row>
    <row r="1557" spans="1:13" ht="25.5">
      <c r="A1557" s="75" t="e">
        <f>VLOOKUP(B1557,#REF!,3,FALSE)</f>
        <v>#REF!</v>
      </c>
      <c r="B1557" s="22">
        <v>2974</v>
      </c>
      <c r="C1557" s="24" t="s">
        <v>205</v>
      </c>
      <c r="D1557" s="10" t="s">
        <v>412</v>
      </c>
      <c r="E1557" s="64" t="s">
        <v>192</v>
      </c>
      <c r="F1557" s="11" t="s">
        <v>10</v>
      </c>
      <c r="G1557" s="463">
        <v>0.5</v>
      </c>
      <c r="H1557" s="463">
        <v>0.4</v>
      </c>
      <c r="I1557" s="20">
        <f t="shared" si="83"/>
        <v>80</v>
      </c>
      <c r="J1557" s="8">
        <f t="shared" si="76"/>
        <v>-9.9999999999999978E-2</v>
      </c>
      <c r="K1557" s="463">
        <v>-0.1</v>
      </c>
      <c r="L1557" s="434" t="s">
        <v>1304</v>
      </c>
      <c r="M1557" s="348" t="s">
        <v>372</v>
      </c>
    </row>
    <row r="1558" spans="1:13" ht="25.5">
      <c r="A1558" s="75" t="e">
        <f>VLOOKUP(B1558,#REF!,3,FALSE)</f>
        <v>#REF!</v>
      </c>
      <c r="B1558" s="101">
        <v>2974</v>
      </c>
      <c r="C1558" s="62" t="s">
        <v>205</v>
      </c>
      <c r="D1558" s="63" t="s">
        <v>412</v>
      </c>
      <c r="E1558" s="124" t="s">
        <v>192</v>
      </c>
      <c r="F1558" s="49" t="s">
        <v>11</v>
      </c>
      <c r="G1558" s="26">
        <f>SUM(G1554:G1557)</f>
        <v>3313.8</v>
      </c>
      <c r="H1558" s="26">
        <f>SUM(H1554:H1557)</f>
        <v>2905</v>
      </c>
      <c r="I1558" s="26">
        <f t="shared" si="83"/>
        <v>87.66370933671314</v>
      </c>
      <c r="J1558" s="26">
        <f t="shared" si="76"/>
        <v>-408.80000000000018</v>
      </c>
      <c r="K1558" s="26">
        <f>SUM(K1554:K1557)</f>
        <v>-408.8</v>
      </c>
      <c r="L1558" s="113"/>
      <c r="M1558" s="348"/>
    </row>
    <row r="1559" spans="1:13" ht="25.5">
      <c r="A1559" s="75" t="e">
        <f>VLOOKUP(B1559,#REF!,3,FALSE)</f>
        <v>#REF!</v>
      </c>
      <c r="B1559" s="157">
        <v>2974</v>
      </c>
      <c r="C1559" s="87" t="s">
        <v>205</v>
      </c>
      <c r="D1559" s="165"/>
      <c r="E1559" s="92"/>
      <c r="F1559" s="90" t="s">
        <v>12</v>
      </c>
      <c r="G1559" s="70">
        <f>+G1558</f>
        <v>3313.8</v>
      </c>
      <c r="H1559" s="70">
        <f t="shared" ref="H1559:K1559" si="86">+H1558</f>
        <v>2905</v>
      </c>
      <c r="I1559" s="70">
        <f t="shared" si="83"/>
        <v>87.66370933671314</v>
      </c>
      <c r="J1559" s="70">
        <f t="shared" si="76"/>
        <v>-408.80000000000018</v>
      </c>
      <c r="K1559" s="70">
        <f t="shared" si="86"/>
        <v>-408.8</v>
      </c>
      <c r="L1559" s="186"/>
      <c r="M1559" s="348"/>
    </row>
    <row r="1560" spans="1:13" ht="38.25">
      <c r="A1560" s="75" t="e">
        <f>VLOOKUP(B1560,#REF!,3,FALSE)</f>
        <v>#REF!</v>
      </c>
      <c r="B1560" s="22">
        <v>2117</v>
      </c>
      <c r="C1560" s="24" t="s">
        <v>194</v>
      </c>
      <c r="D1560" s="10" t="s">
        <v>412</v>
      </c>
      <c r="E1560" s="25" t="s">
        <v>192</v>
      </c>
      <c r="F1560" s="11" t="s">
        <v>7</v>
      </c>
      <c r="G1560" s="475">
        <v>2244.6</v>
      </c>
      <c r="H1560" s="475">
        <v>1720.2</v>
      </c>
      <c r="I1560" s="8">
        <f t="shared" si="83"/>
        <v>76.637262763966859</v>
      </c>
      <c r="J1560" s="8">
        <f t="shared" si="76"/>
        <v>-524.39999999999986</v>
      </c>
      <c r="K1560" s="236">
        <f>J1560</f>
        <v>-524.39999999999986</v>
      </c>
      <c r="L1560" s="240" t="s">
        <v>26</v>
      </c>
      <c r="M1560" s="348" t="s">
        <v>383</v>
      </c>
    </row>
    <row r="1561" spans="1:13" ht="25.5">
      <c r="A1561" s="75" t="e">
        <f>VLOOKUP(B1561,#REF!,3,FALSE)</f>
        <v>#REF!</v>
      </c>
      <c r="B1561" s="101">
        <v>2117</v>
      </c>
      <c r="C1561" s="62" t="s">
        <v>194</v>
      </c>
      <c r="D1561" s="84" t="s">
        <v>412</v>
      </c>
      <c r="E1561" s="79" t="s">
        <v>192</v>
      </c>
      <c r="F1561" s="49" t="s">
        <v>11</v>
      </c>
      <c r="G1561" s="26">
        <f>SUM(G1560:G1560)</f>
        <v>2244.6</v>
      </c>
      <c r="H1561" s="26">
        <f>SUM(H1560:H1560)</f>
        <v>1720.2</v>
      </c>
      <c r="I1561" s="26">
        <f t="shared" si="83"/>
        <v>76.637262763966859</v>
      </c>
      <c r="J1561" s="26">
        <f t="shared" si="76"/>
        <v>-524.39999999999986</v>
      </c>
      <c r="K1561" s="26">
        <f>SUM(K1560:K1560)</f>
        <v>-524.39999999999986</v>
      </c>
      <c r="L1561" s="185"/>
      <c r="M1561" s="348"/>
    </row>
    <row r="1562" spans="1:13" ht="25.5">
      <c r="A1562" s="75" t="e">
        <f>VLOOKUP(B1562,#REF!,3,FALSE)</f>
        <v>#REF!</v>
      </c>
      <c r="B1562" s="157">
        <v>2117</v>
      </c>
      <c r="C1562" s="87" t="s">
        <v>194</v>
      </c>
      <c r="D1562" s="165"/>
      <c r="E1562" s="165"/>
      <c r="F1562" s="90" t="s">
        <v>12</v>
      </c>
      <c r="G1562" s="70">
        <f>+G1561</f>
        <v>2244.6</v>
      </c>
      <c r="H1562" s="70">
        <f t="shared" ref="H1562:K1562" si="87">+H1561</f>
        <v>1720.2</v>
      </c>
      <c r="I1562" s="70">
        <f t="shared" si="83"/>
        <v>76.637262763966859</v>
      </c>
      <c r="J1562" s="70">
        <f t="shared" si="76"/>
        <v>-524.39999999999986</v>
      </c>
      <c r="K1562" s="70">
        <f t="shared" si="87"/>
        <v>-524.39999999999986</v>
      </c>
      <c r="L1562" s="186"/>
      <c r="M1562" s="348"/>
    </row>
    <row r="1563" spans="1:13" ht="25.5">
      <c r="A1563" s="75" t="e">
        <f>VLOOKUP(B1563,#REF!,3,FALSE)</f>
        <v>#REF!</v>
      </c>
      <c r="B1563" s="22">
        <v>2121</v>
      </c>
      <c r="C1563" s="24" t="s">
        <v>195</v>
      </c>
      <c r="D1563" s="309">
        <v>13001</v>
      </c>
      <c r="E1563" s="64" t="s">
        <v>192</v>
      </c>
      <c r="F1563" s="11" t="s">
        <v>7</v>
      </c>
      <c r="G1563" s="372">
        <v>1610</v>
      </c>
      <c r="H1563" s="372">
        <v>1527.9</v>
      </c>
      <c r="I1563" s="20">
        <f t="shared" si="83"/>
        <v>94.900621118012424</v>
      </c>
      <c r="J1563" s="8">
        <f t="shared" si="76"/>
        <v>-82.099999999999909</v>
      </c>
      <c r="K1563" s="236">
        <v>-61.9</v>
      </c>
      <c r="L1563" s="352" t="s">
        <v>26</v>
      </c>
      <c r="M1563" s="348" t="s">
        <v>495</v>
      </c>
    </row>
    <row r="1564" spans="1:13" ht="25.5">
      <c r="A1564" s="75" t="e">
        <f>VLOOKUP(B1564,#REF!,3,FALSE)</f>
        <v>#REF!</v>
      </c>
      <c r="B1564" s="22">
        <v>2121</v>
      </c>
      <c r="C1564" s="24" t="s">
        <v>195</v>
      </c>
      <c r="D1564" s="309">
        <v>13001</v>
      </c>
      <c r="E1564" s="64" t="s">
        <v>192</v>
      </c>
      <c r="F1564" s="11"/>
      <c r="G1564" s="8"/>
      <c r="H1564" s="8"/>
      <c r="I1564" s="20"/>
      <c r="J1564" s="8"/>
      <c r="K1564" s="236">
        <v>-19.100000000000001</v>
      </c>
      <c r="L1564" s="352" t="s">
        <v>8</v>
      </c>
      <c r="M1564" s="348" t="s">
        <v>496</v>
      </c>
    </row>
    <row r="1565" spans="1:13" ht="25.5">
      <c r="A1565" s="75" t="e">
        <f>VLOOKUP(B1565,#REF!,3,FALSE)</f>
        <v>#REF!</v>
      </c>
      <c r="B1565" s="22">
        <v>2121</v>
      </c>
      <c r="C1565" s="24" t="s">
        <v>195</v>
      </c>
      <c r="D1565" s="309">
        <v>13001</v>
      </c>
      <c r="E1565" s="64" t="s">
        <v>192</v>
      </c>
      <c r="F1565" s="11"/>
      <c r="G1565" s="8"/>
      <c r="H1565" s="8"/>
      <c r="I1565" s="20"/>
      <c r="J1565" s="8"/>
      <c r="K1565" s="236">
        <v>-1.1000000000000001</v>
      </c>
      <c r="L1565" s="352" t="s">
        <v>26</v>
      </c>
      <c r="M1565" s="348" t="s">
        <v>499</v>
      </c>
    </row>
    <row r="1566" spans="1:13" ht="25.5">
      <c r="A1566" s="75" t="e">
        <f>VLOOKUP(B1566,#REF!,3,FALSE)</f>
        <v>#REF!</v>
      </c>
      <c r="B1566" s="22">
        <v>2121</v>
      </c>
      <c r="C1566" s="24" t="s">
        <v>195</v>
      </c>
      <c r="D1566" s="309">
        <v>13001</v>
      </c>
      <c r="E1566" s="64" t="s">
        <v>192</v>
      </c>
      <c r="F1566" s="11" t="s">
        <v>10</v>
      </c>
      <c r="G1566" s="372">
        <v>1</v>
      </c>
      <c r="H1566" s="372">
        <v>0.6</v>
      </c>
      <c r="I1566" s="20">
        <f t="shared" si="83"/>
        <v>60</v>
      </c>
      <c r="J1566" s="8">
        <f t="shared" si="76"/>
        <v>-0.4</v>
      </c>
      <c r="K1566" s="236">
        <v>-0.4</v>
      </c>
      <c r="L1566" s="352" t="s">
        <v>154</v>
      </c>
      <c r="M1566" s="348" t="s">
        <v>497</v>
      </c>
    </row>
    <row r="1567" spans="1:13" ht="25.5">
      <c r="A1567" s="75" t="e">
        <f>VLOOKUP(B1567,#REF!,3,FALSE)</f>
        <v>#REF!</v>
      </c>
      <c r="B1567" s="22">
        <v>2121</v>
      </c>
      <c r="C1567" s="24" t="s">
        <v>195</v>
      </c>
      <c r="D1567" s="309">
        <v>13001</v>
      </c>
      <c r="E1567" s="64" t="s">
        <v>192</v>
      </c>
      <c r="F1567" s="352" t="s">
        <v>378</v>
      </c>
      <c r="G1567" s="372">
        <v>2.2000000000000002</v>
      </c>
      <c r="H1567" s="372">
        <v>1.4</v>
      </c>
      <c r="I1567" s="20"/>
      <c r="J1567" s="8"/>
      <c r="K1567" s="236">
        <v>-0.8</v>
      </c>
      <c r="L1567" s="352" t="s">
        <v>1312</v>
      </c>
      <c r="M1567" s="348" t="s">
        <v>498</v>
      </c>
    </row>
    <row r="1568" spans="1:13" ht="25.5">
      <c r="A1568" s="75" t="e">
        <f>VLOOKUP(B1568,#REF!,3,FALSE)</f>
        <v>#REF!</v>
      </c>
      <c r="B1568" s="101">
        <v>2121</v>
      </c>
      <c r="C1568" s="62" t="s">
        <v>195</v>
      </c>
      <c r="D1568" s="84">
        <v>13001</v>
      </c>
      <c r="E1568" s="124" t="s">
        <v>192</v>
      </c>
      <c r="F1568" s="49" t="s">
        <v>11</v>
      </c>
      <c r="G1568" s="26">
        <f>SUM(G1563:G1567)</f>
        <v>1613.2</v>
      </c>
      <c r="H1568" s="26">
        <f>SUM(H1563:H1567)</f>
        <v>1529.9</v>
      </c>
      <c r="I1568" s="26">
        <f t="shared" si="83"/>
        <v>94.836350111579463</v>
      </c>
      <c r="J1568" s="26">
        <f t="shared" si="76"/>
        <v>-83.299999999999955</v>
      </c>
      <c r="K1568" s="26">
        <f>SUM(K1563:K1566)</f>
        <v>-82.5</v>
      </c>
      <c r="L1568" s="185"/>
      <c r="M1568" s="348"/>
    </row>
    <row r="1569" spans="1:13" ht="25.5">
      <c r="A1569" s="75" t="e">
        <f>VLOOKUP(B1569,#REF!,3,FALSE)</f>
        <v>#REF!</v>
      </c>
      <c r="B1569" s="157">
        <v>2121</v>
      </c>
      <c r="C1569" s="87" t="s">
        <v>195</v>
      </c>
      <c r="D1569" s="88"/>
      <c r="E1569" s="92"/>
      <c r="F1569" s="90" t="s">
        <v>12</v>
      </c>
      <c r="G1569" s="70">
        <f>+G1568</f>
        <v>1613.2</v>
      </c>
      <c r="H1569" s="70">
        <f t="shared" ref="H1569:K1569" si="88">+H1568</f>
        <v>1529.9</v>
      </c>
      <c r="I1569" s="70">
        <f t="shared" si="83"/>
        <v>94.836350111579463</v>
      </c>
      <c r="J1569" s="70">
        <f t="shared" si="76"/>
        <v>-83.299999999999955</v>
      </c>
      <c r="K1569" s="70">
        <f t="shared" si="88"/>
        <v>-82.5</v>
      </c>
      <c r="L1569" s="186"/>
      <c r="M1569" s="348"/>
    </row>
    <row r="1570" spans="1:13" ht="51">
      <c r="A1570" s="75" t="e">
        <f>VLOOKUP(B1570,#REF!,3,FALSE)</f>
        <v>#REF!</v>
      </c>
      <c r="B1570" s="22">
        <v>2136</v>
      </c>
      <c r="C1570" s="24" t="s">
        <v>196</v>
      </c>
      <c r="D1570" s="309">
        <v>13001</v>
      </c>
      <c r="E1570" s="64" t="s">
        <v>192</v>
      </c>
      <c r="F1570" s="11" t="s">
        <v>7</v>
      </c>
      <c r="G1570" s="479">
        <v>1719.7</v>
      </c>
      <c r="H1570" s="479">
        <v>1645</v>
      </c>
      <c r="I1570" s="20">
        <f t="shared" si="83"/>
        <v>95.656219107983958</v>
      </c>
      <c r="J1570" s="8">
        <f t="shared" si="76"/>
        <v>-74.700000000000045</v>
      </c>
      <c r="K1570" s="8">
        <v>-74.7</v>
      </c>
      <c r="L1570" s="226" t="s">
        <v>291</v>
      </c>
      <c r="M1570" s="348" t="s">
        <v>449</v>
      </c>
    </row>
    <row r="1571" spans="1:13" ht="25.5">
      <c r="A1571" s="75" t="e">
        <f>VLOOKUP(B1571,#REF!,3,FALSE)</f>
        <v>#REF!</v>
      </c>
      <c r="B1571" s="22">
        <v>2136</v>
      </c>
      <c r="C1571" s="24" t="s">
        <v>196</v>
      </c>
      <c r="D1571" s="309">
        <v>13001</v>
      </c>
      <c r="E1571" s="64" t="s">
        <v>192</v>
      </c>
      <c r="F1571" s="11" t="s">
        <v>378</v>
      </c>
      <c r="G1571" s="479">
        <v>0.7</v>
      </c>
      <c r="H1571" s="463">
        <v>0.7</v>
      </c>
      <c r="I1571" s="20">
        <f t="shared" si="83"/>
        <v>100</v>
      </c>
      <c r="J1571" s="8">
        <f t="shared" si="76"/>
        <v>0</v>
      </c>
      <c r="K1571" s="8"/>
      <c r="L1571" s="10"/>
      <c r="M1571" s="348"/>
    </row>
    <row r="1572" spans="1:13" ht="25.5">
      <c r="A1572" s="75" t="e">
        <f>VLOOKUP(B1572,#REF!,3,FALSE)</f>
        <v>#REF!</v>
      </c>
      <c r="B1572" s="101">
        <v>2136</v>
      </c>
      <c r="C1572" s="62" t="s">
        <v>196</v>
      </c>
      <c r="D1572" s="84">
        <v>13001</v>
      </c>
      <c r="E1572" s="124" t="s">
        <v>192</v>
      </c>
      <c r="F1572" s="49" t="s">
        <v>11</v>
      </c>
      <c r="G1572" s="26">
        <f>SUM(G1570:G1571)</f>
        <v>1720.4</v>
      </c>
      <c r="H1572" s="26">
        <f>SUM(H1570:H1571)</f>
        <v>1645.7</v>
      </c>
      <c r="I1572" s="26">
        <f t="shared" si="83"/>
        <v>95.657986514764005</v>
      </c>
      <c r="J1572" s="26">
        <f t="shared" si="76"/>
        <v>-74.700000000000045</v>
      </c>
      <c r="K1572" s="26">
        <f>SUM(K1570:K1571)</f>
        <v>-74.7</v>
      </c>
      <c r="L1572" s="185"/>
      <c r="M1572" s="348"/>
    </row>
    <row r="1573" spans="1:13" ht="25.5">
      <c r="A1573" s="75" t="e">
        <f>VLOOKUP(B1573,#REF!,3,FALSE)</f>
        <v>#REF!</v>
      </c>
      <c r="B1573" s="157">
        <v>2136</v>
      </c>
      <c r="C1573" s="87" t="s">
        <v>196</v>
      </c>
      <c r="D1573" s="88"/>
      <c r="E1573" s="92"/>
      <c r="F1573" s="90" t="s">
        <v>12</v>
      </c>
      <c r="G1573" s="70">
        <f>+G1572</f>
        <v>1720.4</v>
      </c>
      <c r="H1573" s="70">
        <f t="shared" ref="H1573:K1573" si="89">+H1572</f>
        <v>1645.7</v>
      </c>
      <c r="I1573" s="70">
        <f t="shared" si="83"/>
        <v>95.657986514764005</v>
      </c>
      <c r="J1573" s="70">
        <f t="shared" si="76"/>
        <v>-74.700000000000045</v>
      </c>
      <c r="K1573" s="70">
        <f t="shared" si="89"/>
        <v>-74.7</v>
      </c>
      <c r="L1573" s="186"/>
      <c r="M1573" s="348"/>
    </row>
    <row r="1574" spans="1:13" ht="25.5">
      <c r="A1574" s="75" t="e">
        <f>VLOOKUP(B1574,#REF!,3,FALSE)</f>
        <v>#REF!</v>
      </c>
      <c r="B1574" s="22">
        <v>2141</v>
      </c>
      <c r="C1574" s="24" t="s">
        <v>197</v>
      </c>
      <c r="D1574" s="309">
        <v>13001</v>
      </c>
      <c r="E1574" s="64" t="s">
        <v>192</v>
      </c>
      <c r="F1574" s="471" t="s">
        <v>7</v>
      </c>
      <c r="G1574" s="481">
        <v>977.4</v>
      </c>
      <c r="H1574" s="481">
        <v>869.5</v>
      </c>
      <c r="I1574" s="464">
        <f t="shared" si="83"/>
        <v>88.960507468794759</v>
      </c>
      <c r="J1574" s="466">
        <f t="shared" si="76"/>
        <v>-107.89999999999998</v>
      </c>
      <c r="K1574" s="367">
        <v>106.9</v>
      </c>
      <c r="L1574" s="352" t="s">
        <v>26</v>
      </c>
      <c r="M1574" s="348" t="s">
        <v>343</v>
      </c>
    </row>
    <row r="1575" spans="1:13" ht="25.5">
      <c r="A1575" s="75" t="s">
        <v>338</v>
      </c>
      <c r="B1575" s="22">
        <v>2141</v>
      </c>
      <c r="C1575" s="24" t="s">
        <v>197</v>
      </c>
      <c r="D1575" s="309">
        <v>13001</v>
      </c>
      <c r="E1575" s="64" t="s">
        <v>192</v>
      </c>
      <c r="F1575"/>
      <c r="G1575"/>
      <c r="H1575"/>
      <c r="I1575"/>
      <c r="J1575"/>
      <c r="K1575" s="367">
        <v>1</v>
      </c>
      <c r="L1575" s="352" t="s">
        <v>1306</v>
      </c>
      <c r="M1575" s="348" t="s">
        <v>351</v>
      </c>
    </row>
    <row r="1576" spans="1:13" ht="25.5">
      <c r="A1576" s="75" t="e">
        <f>VLOOKUP(B1576,#REF!,3,FALSE)</f>
        <v>#REF!</v>
      </c>
      <c r="B1576" s="101">
        <v>2141</v>
      </c>
      <c r="C1576" s="62" t="s">
        <v>197</v>
      </c>
      <c r="D1576" s="310">
        <v>13001</v>
      </c>
      <c r="E1576" s="124" t="s">
        <v>192</v>
      </c>
      <c r="F1576" s="49" t="s">
        <v>11</v>
      </c>
      <c r="G1576" s="26">
        <f>SUM(G1574:G1574)</f>
        <v>977.4</v>
      </c>
      <c r="H1576" s="26">
        <f>SUM(H1574:H1574)</f>
        <v>869.5</v>
      </c>
      <c r="I1576" s="26">
        <f t="shared" si="83"/>
        <v>88.960507468794759</v>
      </c>
      <c r="J1576" s="26">
        <f t="shared" si="76"/>
        <v>-107.89999999999998</v>
      </c>
      <c r="K1576" s="26">
        <f>SUM(K1574:K1575)</f>
        <v>107.9</v>
      </c>
      <c r="L1576" s="185"/>
      <c r="M1576" s="348"/>
    </row>
    <row r="1577" spans="1:13" ht="25.5">
      <c r="A1577" s="75" t="e">
        <f>VLOOKUP(B1577,#REF!,3,FALSE)</f>
        <v>#REF!</v>
      </c>
      <c r="B1577" s="157">
        <v>2141</v>
      </c>
      <c r="C1577" s="87" t="s">
        <v>197</v>
      </c>
      <c r="D1577" s="311"/>
      <c r="E1577" s="92"/>
      <c r="F1577" s="90" t="s">
        <v>12</v>
      </c>
      <c r="G1577" s="70">
        <f>+G1576</f>
        <v>977.4</v>
      </c>
      <c r="H1577" s="70">
        <f t="shared" ref="H1577:K1577" si="90">+H1576</f>
        <v>869.5</v>
      </c>
      <c r="I1577" s="70">
        <f t="shared" si="83"/>
        <v>88.960507468794759</v>
      </c>
      <c r="J1577" s="70">
        <f t="shared" si="76"/>
        <v>-107.89999999999998</v>
      </c>
      <c r="K1577" s="70">
        <f t="shared" si="90"/>
        <v>107.9</v>
      </c>
      <c r="L1577" s="186"/>
      <c r="M1577" s="348"/>
    </row>
    <row r="1578" spans="1:13" ht="25.5">
      <c r="A1578" s="75" t="e">
        <f>VLOOKUP(B1578,#REF!,3,FALSE)</f>
        <v>#REF!</v>
      </c>
      <c r="B1578" s="22">
        <v>2154</v>
      </c>
      <c r="C1578" s="24" t="s">
        <v>198</v>
      </c>
      <c r="D1578" s="11" t="s">
        <v>412</v>
      </c>
      <c r="E1578" s="23" t="s">
        <v>192</v>
      </c>
      <c r="F1578" s="11" t="s">
        <v>7</v>
      </c>
      <c r="G1578" s="283">
        <v>1084.8</v>
      </c>
      <c r="H1578" s="283">
        <v>1017</v>
      </c>
      <c r="I1578" s="20">
        <f t="shared" si="83"/>
        <v>93.75</v>
      </c>
      <c r="J1578" s="8">
        <f t="shared" si="76"/>
        <v>-67.799999999999955</v>
      </c>
      <c r="K1578" s="143">
        <v>-67.8</v>
      </c>
      <c r="L1578" s="226" t="s">
        <v>26</v>
      </c>
      <c r="M1578" s="348" t="s">
        <v>342</v>
      </c>
    </row>
    <row r="1579" spans="1:13" ht="25.5">
      <c r="A1579" s="75" t="e">
        <f>VLOOKUP(B1579,#REF!,3,FALSE)</f>
        <v>#REF!</v>
      </c>
      <c r="B1579" s="22">
        <v>2154</v>
      </c>
      <c r="C1579" s="24" t="s">
        <v>198</v>
      </c>
      <c r="D1579" s="11" t="s">
        <v>412</v>
      </c>
      <c r="E1579" s="23" t="s">
        <v>192</v>
      </c>
      <c r="F1579" s="39" t="s">
        <v>378</v>
      </c>
      <c r="G1579" s="283">
        <v>0.7</v>
      </c>
      <c r="H1579" s="227">
        <v>0.7</v>
      </c>
      <c r="I1579" s="20">
        <f t="shared" si="83"/>
        <v>100</v>
      </c>
      <c r="J1579" s="8">
        <f t="shared" si="76"/>
        <v>0</v>
      </c>
      <c r="K1579" s="143">
        <v>0</v>
      </c>
      <c r="L1579" s="10"/>
      <c r="M1579" s="348"/>
    </row>
    <row r="1580" spans="1:13" ht="25.5">
      <c r="A1580" s="75" t="e">
        <f>VLOOKUP(B1580,#REF!,3,FALSE)</f>
        <v>#REF!</v>
      </c>
      <c r="B1580" s="101">
        <v>2154</v>
      </c>
      <c r="C1580" s="62" t="s">
        <v>198</v>
      </c>
      <c r="D1580" s="84" t="s">
        <v>412</v>
      </c>
      <c r="E1580" s="124" t="s">
        <v>192</v>
      </c>
      <c r="F1580" s="49" t="s">
        <v>11</v>
      </c>
      <c r="G1580" s="26">
        <f>SUM(G1578:G1579)</f>
        <v>1085.5</v>
      </c>
      <c r="H1580" s="26">
        <f>SUM(H1578:H1579)</f>
        <v>1017.7</v>
      </c>
      <c r="I1580" s="26">
        <f t="shared" si="83"/>
        <v>93.754030400736994</v>
      </c>
      <c r="J1580" s="26">
        <f t="shared" si="76"/>
        <v>-67.799999999999955</v>
      </c>
      <c r="K1580" s="26">
        <f>SUM(K1578:K1578)</f>
        <v>-67.8</v>
      </c>
      <c r="L1580" s="185"/>
      <c r="M1580" s="348"/>
    </row>
    <row r="1581" spans="1:13" ht="25.5">
      <c r="A1581" s="75" t="e">
        <f>VLOOKUP(B1581,#REF!,3,FALSE)</f>
        <v>#REF!</v>
      </c>
      <c r="B1581" s="157">
        <v>2154</v>
      </c>
      <c r="C1581" s="87" t="s">
        <v>198</v>
      </c>
      <c r="D1581" s="165"/>
      <c r="E1581" s="92"/>
      <c r="F1581" s="90" t="s">
        <v>12</v>
      </c>
      <c r="G1581" s="70">
        <f>+G1580</f>
        <v>1085.5</v>
      </c>
      <c r="H1581" s="70">
        <f t="shared" ref="H1581:K1581" si="91">+H1580</f>
        <v>1017.7</v>
      </c>
      <c r="I1581" s="70">
        <f t="shared" si="83"/>
        <v>93.754030400736994</v>
      </c>
      <c r="J1581" s="70">
        <f t="shared" si="76"/>
        <v>-67.799999999999955</v>
      </c>
      <c r="K1581" s="70">
        <f t="shared" si="91"/>
        <v>-67.8</v>
      </c>
      <c r="L1581" s="186"/>
      <c r="M1581" s="348"/>
    </row>
    <row r="1582" spans="1:13" ht="25.5">
      <c r="A1582" s="75" t="e">
        <f>VLOOKUP(B1582,#REF!,3,FALSE)</f>
        <v>#REF!</v>
      </c>
      <c r="B1582" s="22">
        <v>2155</v>
      </c>
      <c r="C1582" s="24" t="s">
        <v>271</v>
      </c>
      <c r="D1582" s="10" t="s">
        <v>412</v>
      </c>
      <c r="E1582" s="64" t="s">
        <v>192</v>
      </c>
      <c r="F1582" s="11" t="s">
        <v>7</v>
      </c>
      <c r="G1582" s="312">
        <v>977.6</v>
      </c>
      <c r="H1582" s="312">
        <v>962.2</v>
      </c>
      <c r="I1582" s="20">
        <f t="shared" si="83"/>
        <v>98.424713584288057</v>
      </c>
      <c r="J1582" s="8">
        <f t="shared" si="76"/>
        <v>-15.399999999999977</v>
      </c>
      <c r="K1582" s="475">
        <v>-14.4</v>
      </c>
      <c r="L1582" s="431" t="s">
        <v>1312</v>
      </c>
      <c r="M1582" s="348" t="s">
        <v>450</v>
      </c>
    </row>
    <row r="1583" spans="1:13" ht="25.5">
      <c r="A1583" s="75" t="e">
        <f>VLOOKUP(B1583,#REF!,3,FALSE)</f>
        <v>#REF!</v>
      </c>
      <c r="B1583" s="22">
        <v>2155</v>
      </c>
      <c r="C1583" s="24" t="s">
        <v>271</v>
      </c>
      <c r="D1583" s="10" t="s">
        <v>412</v>
      </c>
      <c r="E1583" s="64" t="s">
        <v>192</v>
      </c>
      <c r="F1583" s="472"/>
      <c r="G1583" s="482"/>
      <c r="H1583" s="482"/>
      <c r="I1583" s="465"/>
      <c r="J1583" s="467"/>
      <c r="K1583" s="236">
        <v>-1</v>
      </c>
      <c r="L1583" s="431" t="s">
        <v>49</v>
      </c>
      <c r="M1583" s="348" t="s">
        <v>351</v>
      </c>
    </row>
    <row r="1584" spans="1:13" ht="25.5">
      <c r="A1584" s="75" t="e">
        <f>VLOOKUP(B1584,#REF!,3,FALSE)</f>
        <v>#REF!</v>
      </c>
      <c r="B1584" s="22">
        <v>2155</v>
      </c>
      <c r="C1584" s="24" t="s">
        <v>271</v>
      </c>
      <c r="D1584" s="10" t="s">
        <v>412</v>
      </c>
      <c r="E1584" s="64" t="s">
        <v>192</v>
      </c>
      <c r="F1584" s="11" t="s">
        <v>10</v>
      </c>
      <c r="G1584" s="313">
        <v>0.5</v>
      </c>
      <c r="H1584" s="313">
        <v>0.1</v>
      </c>
      <c r="I1584" s="20">
        <f t="shared" si="83"/>
        <v>20</v>
      </c>
      <c r="J1584" s="8">
        <f t="shared" ref="J1584:J1647" si="92">+H1584-G1584</f>
        <v>-0.4</v>
      </c>
      <c r="K1584" s="475">
        <v>-0.4</v>
      </c>
      <c r="L1584" s="228" t="s">
        <v>8</v>
      </c>
      <c r="M1584" s="348" t="s">
        <v>355</v>
      </c>
    </row>
    <row r="1585" spans="1:13" ht="25.5">
      <c r="A1585" s="75" t="e">
        <f>VLOOKUP(B1585,#REF!,3,FALSE)</f>
        <v>#REF!</v>
      </c>
      <c r="B1585" s="101">
        <v>2155</v>
      </c>
      <c r="C1585" s="62" t="s">
        <v>271</v>
      </c>
      <c r="D1585" s="84" t="s">
        <v>412</v>
      </c>
      <c r="E1585" s="124" t="s">
        <v>192</v>
      </c>
      <c r="F1585" s="49" t="s">
        <v>11</v>
      </c>
      <c r="G1585" s="26">
        <f>SUM(G1582:G1584)</f>
        <v>978.1</v>
      </c>
      <c r="H1585" s="26">
        <f>SUM(H1582:H1584)</f>
        <v>962.30000000000007</v>
      </c>
      <c r="I1585" s="26">
        <f t="shared" si="83"/>
        <v>98.384623249156533</v>
      </c>
      <c r="J1585" s="26">
        <f t="shared" si="92"/>
        <v>-15.799999999999955</v>
      </c>
      <c r="K1585" s="26">
        <f>SUM(K1582:K1584)</f>
        <v>-15.8</v>
      </c>
      <c r="L1585" s="185"/>
      <c r="M1585" s="348"/>
    </row>
    <row r="1586" spans="1:13" ht="25.5">
      <c r="A1586" s="75" t="e">
        <f>VLOOKUP(B1586,#REF!,3,FALSE)</f>
        <v>#REF!</v>
      </c>
      <c r="B1586" s="157">
        <v>2155</v>
      </c>
      <c r="C1586" s="87" t="s">
        <v>271</v>
      </c>
      <c r="D1586" s="284"/>
      <c r="E1586" s="92"/>
      <c r="F1586" s="90" t="s">
        <v>12</v>
      </c>
      <c r="G1586" s="70">
        <f>+G1585</f>
        <v>978.1</v>
      </c>
      <c r="H1586" s="70">
        <f t="shared" ref="H1586:K1586" si="93">+H1585</f>
        <v>962.30000000000007</v>
      </c>
      <c r="I1586" s="70">
        <f t="shared" si="83"/>
        <v>98.384623249156533</v>
      </c>
      <c r="J1586" s="70">
        <f t="shared" si="92"/>
        <v>-15.799999999999955</v>
      </c>
      <c r="K1586" s="70">
        <f t="shared" si="93"/>
        <v>-15.8</v>
      </c>
      <c r="L1586" s="186"/>
      <c r="M1586" s="348"/>
    </row>
    <row r="1587" spans="1:13" ht="25.5">
      <c r="A1587" s="75" t="e">
        <f>VLOOKUP(B1587,#REF!,3,FALSE)</f>
        <v>#REF!</v>
      </c>
      <c r="B1587" s="22">
        <v>2158</v>
      </c>
      <c r="C1587" s="24" t="s">
        <v>199</v>
      </c>
      <c r="D1587" s="10" t="s">
        <v>412</v>
      </c>
      <c r="E1587" s="24" t="s">
        <v>192</v>
      </c>
      <c r="F1587" s="11" t="s">
        <v>7</v>
      </c>
      <c r="G1587" s="463">
        <v>1460.9</v>
      </c>
      <c r="H1587" s="463">
        <v>1289.8</v>
      </c>
      <c r="I1587" s="20">
        <f t="shared" si="83"/>
        <v>88.288041618180571</v>
      </c>
      <c r="J1587" s="8">
        <f t="shared" si="92"/>
        <v>-171.10000000000014</v>
      </c>
      <c r="K1587" s="8">
        <v>-171.1</v>
      </c>
      <c r="L1587" s="352" t="s">
        <v>1311</v>
      </c>
      <c r="M1587" s="348" t="s">
        <v>344</v>
      </c>
    </row>
    <row r="1588" spans="1:13" ht="25.5">
      <c r="A1588" s="75" t="e">
        <f>VLOOKUP(B1588,#REF!,3,FALSE)</f>
        <v>#REF!</v>
      </c>
      <c r="B1588" s="22">
        <v>2158</v>
      </c>
      <c r="C1588" s="24" t="s">
        <v>199</v>
      </c>
      <c r="D1588" s="10" t="s">
        <v>412</v>
      </c>
      <c r="E1588" s="24" t="s">
        <v>192</v>
      </c>
      <c r="F1588" s="11" t="s">
        <v>10</v>
      </c>
      <c r="G1588" s="236">
        <v>1</v>
      </c>
      <c r="H1588" s="236">
        <v>0.1</v>
      </c>
      <c r="I1588" s="20">
        <f t="shared" si="83"/>
        <v>10</v>
      </c>
      <c r="J1588" s="8">
        <f t="shared" si="92"/>
        <v>-0.9</v>
      </c>
      <c r="K1588" s="8">
        <v>-0.9</v>
      </c>
      <c r="L1588" s="352" t="s">
        <v>1304</v>
      </c>
      <c r="M1588" s="348" t="s">
        <v>345</v>
      </c>
    </row>
    <row r="1589" spans="1:13" ht="25.5">
      <c r="A1589" s="75" t="e">
        <f>VLOOKUP(B1589,#REF!,3,FALSE)</f>
        <v>#REF!</v>
      </c>
      <c r="B1589" s="101">
        <v>2158</v>
      </c>
      <c r="C1589" s="62" t="s">
        <v>199</v>
      </c>
      <c r="D1589" s="84" t="s">
        <v>412</v>
      </c>
      <c r="E1589" s="62" t="s">
        <v>192</v>
      </c>
      <c r="F1589" s="49" t="s">
        <v>11</v>
      </c>
      <c r="G1589" s="26">
        <f>SUM(G1587:G1588)</f>
        <v>1461.9</v>
      </c>
      <c r="H1589" s="26">
        <f>SUM(H1587:H1588)</f>
        <v>1289.8999999999999</v>
      </c>
      <c r="I1589" s="26">
        <f t="shared" si="83"/>
        <v>88.234489363157522</v>
      </c>
      <c r="J1589" s="26">
        <f t="shared" si="92"/>
        <v>-172.00000000000023</v>
      </c>
      <c r="K1589" s="26">
        <f>SUM(K1587:K1588)</f>
        <v>-172</v>
      </c>
      <c r="L1589" s="185"/>
      <c r="M1589" s="348"/>
    </row>
    <row r="1590" spans="1:13" ht="25.5">
      <c r="A1590" s="75" t="e">
        <f>VLOOKUP(B1590,#REF!,3,FALSE)</f>
        <v>#REF!</v>
      </c>
      <c r="B1590" s="157">
        <v>2158</v>
      </c>
      <c r="C1590" s="87" t="s">
        <v>199</v>
      </c>
      <c r="D1590" s="284"/>
      <c r="E1590" s="92"/>
      <c r="F1590" s="90" t="s">
        <v>12</v>
      </c>
      <c r="G1590" s="70">
        <f>+G1589</f>
        <v>1461.9</v>
      </c>
      <c r="H1590" s="70">
        <f t="shared" ref="H1590:K1590" si="94">+H1589</f>
        <v>1289.8999999999999</v>
      </c>
      <c r="I1590" s="70">
        <f t="shared" si="83"/>
        <v>88.234489363157522</v>
      </c>
      <c r="J1590" s="70">
        <f t="shared" si="92"/>
        <v>-172.00000000000023</v>
      </c>
      <c r="K1590" s="70">
        <f t="shared" si="94"/>
        <v>-172</v>
      </c>
      <c r="L1590" s="186"/>
      <c r="M1590" s="348"/>
    </row>
    <row r="1591" spans="1:13" ht="25.5">
      <c r="A1591" s="75" t="e">
        <f>VLOOKUP(B1591,#REF!,3,FALSE)</f>
        <v>#REF!</v>
      </c>
      <c r="B1591" s="22">
        <v>2161</v>
      </c>
      <c r="C1591" s="24" t="s">
        <v>200</v>
      </c>
      <c r="D1591" s="10" t="s">
        <v>412</v>
      </c>
      <c r="E1591" s="64" t="s">
        <v>192</v>
      </c>
      <c r="F1591" s="11" t="s">
        <v>7</v>
      </c>
      <c r="G1591" s="20">
        <v>2246.5</v>
      </c>
      <c r="H1591" s="20">
        <v>2246.35</v>
      </c>
      <c r="I1591" s="20">
        <f t="shared" si="83"/>
        <v>99.993322946806146</v>
      </c>
      <c r="J1591" s="8">
        <f t="shared" si="92"/>
        <v>-0.15000000000009095</v>
      </c>
      <c r="K1591" s="314">
        <v>-0.06</v>
      </c>
      <c r="L1591" s="428" t="s">
        <v>8</v>
      </c>
      <c r="M1591" s="348" t="s">
        <v>451</v>
      </c>
    </row>
    <row r="1592" spans="1:13" ht="25.5">
      <c r="A1592" s="75" t="e">
        <f>VLOOKUP(B1592,#REF!,3,FALSE)</f>
        <v>#REF!</v>
      </c>
      <c r="B1592" s="22">
        <v>2161</v>
      </c>
      <c r="C1592" s="24" t="s">
        <v>200</v>
      </c>
      <c r="D1592" s="10" t="s">
        <v>412</v>
      </c>
      <c r="E1592" s="64" t="s">
        <v>192</v>
      </c>
      <c r="F1592" s="11" t="s">
        <v>7</v>
      </c>
      <c r="G1592" s="20"/>
      <c r="H1592" s="20"/>
      <c r="I1592" s="20"/>
      <c r="J1592" s="8"/>
      <c r="K1592" s="293">
        <v>-8.6999999999999994E-2</v>
      </c>
      <c r="L1592" s="377" t="s">
        <v>49</v>
      </c>
      <c r="M1592" s="348" t="s">
        <v>368</v>
      </c>
    </row>
    <row r="1593" spans="1:13" ht="25.5">
      <c r="A1593" s="75" t="e">
        <f>VLOOKUP(B1593,#REF!,3,FALSE)</f>
        <v>#REF!</v>
      </c>
      <c r="B1593" s="22">
        <v>2161</v>
      </c>
      <c r="C1593" s="24" t="s">
        <v>200</v>
      </c>
      <c r="D1593" s="10" t="s">
        <v>412</v>
      </c>
      <c r="E1593" s="64" t="s">
        <v>192</v>
      </c>
      <c r="F1593" s="11" t="s">
        <v>10</v>
      </c>
      <c r="G1593" s="20">
        <v>0.2</v>
      </c>
      <c r="H1593" s="20">
        <v>0.15</v>
      </c>
      <c r="I1593" s="20">
        <f t="shared" si="83"/>
        <v>74.999999999999986</v>
      </c>
      <c r="J1593" s="8">
        <f t="shared" si="92"/>
        <v>-5.0000000000000017E-2</v>
      </c>
      <c r="K1593" s="236">
        <v>-4.8000000000000001E-2</v>
      </c>
      <c r="L1593" s="428" t="s">
        <v>8</v>
      </c>
      <c r="M1593" s="348" t="s">
        <v>452</v>
      </c>
    </row>
    <row r="1594" spans="1:13" ht="25.5">
      <c r="A1594" s="75" t="e">
        <f>VLOOKUP(B1594,#REF!,3,FALSE)</f>
        <v>#REF!</v>
      </c>
      <c r="B1594" s="22">
        <v>2161</v>
      </c>
      <c r="C1594" s="24" t="s">
        <v>200</v>
      </c>
      <c r="D1594" s="10" t="s">
        <v>412</v>
      </c>
      <c r="E1594" s="64" t="s">
        <v>192</v>
      </c>
      <c r="F1594" s="11" t="s">
        <v>378</v>
      </c>
      <c r="G1594" s="20">
        <v>0.7</v>
      </c>
      <c r="H1594" s="20">
        <v>0.7</v>
      </c>
      <c r="I1594" s="20">
        <f t="shared" si="83"/>
        <v>100</v>
      </c>
      <c r="J1594" s="8">
        <f t="shared" si="92"/>
        <v>0</v>
      </c>
      <c r="K1594" s="8"/>
      <c r="L1594" s="11"/>
      <c r="M1594" s="348"/>
    </row>
    <row r="1595" spans="1:13" ht="25.5">
      <c r="A1595" s="75" t="e">
        <f>VLOOKUP(B1595,#REF!,3,FALSE)</f>
        <v>#REF!</v>
      </c>
      <c r="B1595" s="101">
        <v>2161</v>
      </c>
      <c r="C1595" s="62" t="s">
        <v>200</v>
      </c>
      <c r="D1595" s="84" t="s">
        <v>412</v>
      </c>
      <c r="E1595" s="124" t="s">
        <v>192</v>
      </c>
      <c r="F1595" s="49" t="s">
        <v>11</v>
      </c>
      <c r="G1595" s="26">
        <f>SUM(G1591:G1594)</f>
        <v>2247.3999999999996</v>
      </c>
      <c r="H1595" s="26">
        <f>SUM(H1591:H1594)</f>
        <v>2247.1999999999998</v>
      </c>
      <c r="I1595" s="26">
        <f t="shared" si="83"/>
        <v>99.991100827623029</v>
      </c>
      <c r="J1595" s="26">
        <f t="shared" si="92"/>
        <v>-0.1999999999998181</v>
      </c>
      <c r="K1595" s="26">
        <f>SUM(K1591:K1594)</f>
        <v>-0.19500000000000001</v>
      </c>
      <c r="L1595" s="185"/>
      <c r="M1595" s="348"/>
    </row>
    <row r="1596" spans="1:13" ht="25.5">
      <c r="A1596" s="75" t="e">
        <f>VLOOKUP(B1596,#REF!,3,FALSE)</f>
        <v>#REF!</v>
      </c>
      <c r="B1596" s="157">
        <v>2161</v>
      </c>
      <c r="C1596" s="87" t="s">
        <v>200</v>
      </c>
      <c r="D1596" s="165"/>
      <c r="E1596" s="92"/>
      <c r="F1596" s="90" t="s">
        <v>12</v>
      </c>
      <c r="G1596" s="70">
        <f>+G1595</f>
        <v>2247.3999999999996</v>
      </c>
      <c r="H1596" s="70">
        <f t="shared" ref="H1596:K1596" si="95">+H1595</f>
        <v>2247.1999999999998</v>
      </c>
      <c r="I1596" s="70">
        <f t="shared" si="83"/>
        <v>99.991100827623029</v>
      </c>
      <c r="J1596" s="70">
        <f t="shared" si="92"/>
        <v>-0.1999999999998181</v>
      </c>
      <c r="K1596" s="70">
        <f t="shared" si="95"/>
        <v>-0.19500000000000001</v>
      </c>
      <c r="L1596" s="186"/>
      <c r="M1596" s="348"/>
    </row>
    <row r="1597" spans="1:13" ht="38.25">
      <c r="A1597" s="75" t="e">
        <f>VLOOKUP(B1597,#REF!,3,FALSE)</f>
        <v>#REF!</v>
      </c>
      <c r="B1597" s="22">
        <v>2165</v>
      </c>
      <c r="C1597" s="24" t="s">
        <v>202</v>
      </c>
      <c r="D1597" s="10" t="s">
        <v>412</v>
      </c>
      <c r="E1597" s="64" t="s">
        <v>192</v>
      </c>
      <c r="F1597" s="11" t="s">
        <v>7</v>
      </c>
      <c r="G1597" s="479">
        <v>1908.4</v>
      </c>
      <c r="H1597" s="479">
        <v>1722.3</v>
      </c>
      <c r="I1597" s="20">
        <f t="shared" si="83"/>
        <v>90.248375602599026</v>
      </c>
      <c r="J1597" s="20">
        <f t="shared" si="92"/>
        <v>-186.10000000000014</v>
      </c>
      <c r="K1597" s="478">
        <v>-186.1</v>
      </c>
      <c r="L1597" s="226" t="s">
        <v>1311</v>
      </c>
      <c r="M1597" s="348" t="s">
        <v>456</v>
      </c>
    </row>
    <row r="1598" spans="1:13" ht="38.25">
      <c r="A1598" s="75" t="e">
        <f>VLOOKUP(B1598,#REF!,3,FALSE)</f>
        <v>#REF!</v>
      </c>
      <c r="B1598" s="22">
        <v>2165</v>
      </c>
      <c r="C1598" s="24" t="s">
        <v>202</v>
      </c>
      <c r="D1598" s="10" t="s">
        <v>412</v>
      </c>
      <c r="E1598" s="64" t="s">
        <v>192</v>
      </c>
      <c r="F1598" s="11" t="s">
        <v>10</v>
      </c>
      <c r="G1598" s="479">
        <v>6.6</v>
      </c>
      <c r="H1598" s="479">
        <v>4.5</v>
      </c>
      <c r="I1598" s="20">
        <f t="shared" si="83"/>
        <v>68.181818181818187</v>
      </c>
      <c r="J1598" s="20">
        <f t="shared" si="92"/>
        <v>-2.0999999999999996</v>
      </c>
      <c r="K1598" s="478">
        <v>-2.1</v>
      </c>
      <c r="L1598" s="226" t="s">
        <v>1387</v>
      </c>
      <c r="M1598" s="348" t="s">
        <v>455</v>
      </c>
    </row>
    <row r="1599" spans="1:13" ht="38.25">
      <c r="A1599" s="75" t="e">
        <f>VLOOKUP(B1599,#REF!,3,FALSE)</f>
        <v>#REF!</v>
      </c>
      <c r="B1599" s="101">
        <v>2165</v>
      </c>
      <c r="C1599" s="62" t="s">
        <v>202</v>
      </c>
      <c r="D1599" s="84" t="s">
        <v>412</v>
      </c>
      <c r="E1599" s="124" t="s">
        <v>192</v>
      </c>
      <c r="F1599" s="49" t="s">
        <v>11</v>
      </c>
      <c r="G1599" s="26">
        <f>SUM(G1597:G1598)</f>
        <v>1915</v>
      </c>
      <c r="H1599" s="26">
        <f>SUM(H1597:H1598)</f>
        <v>1726.8</v>
      </c>
      <c r="I1599" s="26">
        <f t="shared" si="83"/>
        <v>90.172323759791112</v>
      </c>
      <c r="J1599" s="26">
        <f t="shared" si="92"/>
        <v>-188.20000000000005</v>
      </c>
      <c r="K1599" s="26">
        <f>SUM(K1597:K1598)</f>
        <v>-188.2</v>
      </c>
      <c r="L1599" s="185"/>
      <c r="M1599" s="348"/>
    </row>
    <row r="1600" spans="1:13" ht="38.25">
      <c r="A1600" s="75" t="e">
        <f>VLOOKUP(B1600,#REF!,3,FALSE)</f>
        <v>#REF!</v>
      </c>
      <c r="B1600" s="157">
        <v>2165</v>
      </c>
      <c r="C1600" s="87" t="s">
        <v>202</v>
      </c>
      <c r="D1600" s="165"/>
      <c r="E1600" s="92"/>
      <c r="F1600" s="90" t="s">
        <v>12</v>
      </c>
      <c r="G1600" s="70">
        <f>+G1599</f>
        <v>1915</v>
      </c>
      <c r="H1600" s="70">
        <f t="shared" ref="H1600:K1600" si="96">+H1599</f>
        <v>1726.8</v>
      </c>
      <c r="I1600" s="70">
        <f t="shared" si="83"/>
        <v>90.172323759791112</v>
      </c>
      <c r="J1600" s="70">
        <f t="shared" si="92"/>
        <v>-188.20000000000005</v>
      </c>
      <c r="K1600" s="70">
        <f t="shared" si="96"/>
        <v>-188.2</v>
      </c>
      <c r="L1600" s="186"/>
      <c r="M1600" s="348"/>
    </row>
    <row r="1601" spans="1:13" ht="38.25">
      <c r="A1601" s="75" t="e">
        <f>VLOOKUP(B1601,#REF!,3,FALSE)</f>
        <v>#REF!</v>
      </c>
      <c r="B1601" s="166">
        <v>2166</v>
      </c>
      <c r="C1601" s="44" t="s">
        <v>249</v>
      </c>
      <c r="D1601" s="141" t="s">
        <v>412</v>
      </c>
      <c r="E1601" s="171" t="s">
        <v>192</v>
      </c>
      <c r="F1601" s="213" t="s">
        <v>7</v>
      </c>
      <c r="G1601" s="8">
        <v>1516.6</v>
      </c>
      <c r="H1601" s="8">
        <v>1492</v>
      </c>
      <c r="I1601" s="20">
        <f t="shared" si="83"/>
        <v>98.377950679150743</v>
      </c>
      <c r="J1601" s="8">
        <f t="shared" si="92"/>
        <v>-24.599999999999909</v>
      </c>
      <c r="K1601" s="479">
        <v>-12.4</v>
      </c>
      <c r="L1601" s="432" t="s">
        <v>55</v>
      </c>
      <c r="M1601" s="348" t="s">
        <v>551</v>
      </c>
    </row>
    <row r="1602" spans="1:13" ht="38.25">
      <c r="A1602" s="75" t="e">
        <f>VLOOKUP(B1602,#REF!,3,FALSE)</f>
        <v>#REF!</v>
      </c>
      <c r="B1602" s="166">
        <v>2166</v>
      </c>
      <c r="C1602" s="44" t="s">
        <v>249</v>
      </c>
      <c r="D1602" s="141" t="s">
        <v>412</v>
      </c>
      <c r="E1602" s="171" t="s">
        <v>192</v>
      </c>
      <c r="F1602" s="213" t="s">
        <v>7</v>
      </c>
      <c r="G1602" s="8"/>
      <c r="H1602" s="8"/>
      <c r="I1602" s="20" t="str">
        <f t="shared" si="83"/>
        <v/>
      </c>
      <c r="J1602" s="8">
        <f t="shared" si="92"/>
        <v>0</v>
      </c>
      <c r="K1602" s="479">
        <v>-12.2</v>
      </c>
      <c r="L1602" s="432" t="s">
        <v>154</v>
      </c>
      <c r="M1602" s="348" t="s">
        <v>589</v>
      </c>
    </row>
    <row r="1603" spans="1:13" ht="38.25">
      <c r="A1603" s="75" t="e">
        <f>VLOOKUP(B1603,#REF!,3,FALSE)</f>
        <v>#REF!</v>
      </c>
      <c r="B1603" s="167">
        <v>2166</v>
      </c>
      <c r="C1603" s="54" t="s">
        <v>249</v>
      </c>
      <c r="D1603" s="176" t="s">
        <v>412</v>
      </c>
      <c r="E1603" s="127" t="s">
        <v>192</v>
      </c>
      <c r="F1603" s="49" t="s">
        <v>11</v>
      </c>
      <c r="G1603" s="26">
        <f>SUM(G1601:G1602)</f>
        <v>1516.6</v>
      </c>
      <c r="H1603" s="26">
        <f>SUM(H1601:H1602)</f>
        <v>1492</v>
      </c>
      <c r="I1603" s="26">
        <f t="shared" si="83"/>
        <v>98.377950679150743</v>
      </c>
      <c r="J1603" s="26">
        <f t="shared" si="92"/>
        <v>-24.599999999999909</v>
      </c>
      <c r="K1603" s="26">
        <f>SUM(K1601:K1602)</f>
        <v>-24.6</v>
      </c>
      <c r="L1603" s="188"/>
      <c r="M1603" s="348"/>
    </row>
    <row r="1604" spans="1:13" ht="38.25">
      <c r="A1604" s="75" t="e">
        <f>VLOOKUP(B1604,#REF!,3,FALSE)</f>
        <v>#REF!</v>
      </c>
      <c r="B1604" s="168">
        <v>2166</v>
      </c>
      <c r="C1604" s="177" t="s">
        <v>249</v>
      </c>
      <c r="D1604" s="163"/>
      <c r="E1604" s="130"/>
      <c r="F1604" s="131" t="s">
        <v>12</v>
      </c>
      <c r="G1604" s="69">
        <f>+G1603</f>
        <v>1516.6</v>
      </c>
      <c r="H1604" s="69">
        <f t="shared" ref="H1604:K1604" si="97">+H1603</f>
        <v>1492</v>
      </c>
      <c r="I1604" s="69">
        <f t="shared" si="83"/>
        <v>98.377950679150743</v>
      </c>
      <c r="J1604" s="69">
        <f t="shared" si="92"/>
        <v>-24.599999999999909</v>
      </c>
      <c r="K1604" s="69">
        <f t="shared" si="97"/>
        <v>-24.6</v>
      </c>
      <c r="L1604" s="186"/>
      <c r="M1604" s="348"/>
    </row>
    <row r="1605" spans="1:13" ht="51">
      <c r="A1605" s="75" t="e">
        <f>VLOOKUP(B1605,#REF!,3,FALSE)</f>
        <v>#REF!</v>
      </c>
      <c r="B1605" s="22">
        <v>2774</v>
      </c>
      <c r="C1605" s="13" t="s">
        <v>179</v>
      </c>
      <c r="D1605" s="11" t="s">
        <v>395</v>
      </c>
      <c r="E1605" s="23" t="s">
        <v>180</v>
      </c>
      <c r="F1605" s="11" t="s">
        <v>7</v>
      </c>
      <c r="G1605" s="8">
        <v>1762</v>
      </c>
      <c r="H1605" s="8">
        <v>1491.8</v>
      </c>
      <c r="I1605" s="8">
        <f t="shared" si="83"/>
        <v>84.665153234960272</v>
      </c>
      <c r="J1605" s="8">
        <f t="shared" si="92"/>
        <v>-270.20000000000005</v>
      </c>
      <c r="K1605" s="8">
        <v>-133.1</v>
      </c>
      <c r="L1605" s="10" t="s">
        <v>55</v>
      </c>
      <c r="M1605" s="348" t="s">
        <v>766</v>
      </c>
    </row>
    <row r="1606" spans="1:13" ht="51">
      <c r="A1606" s="75" t="e">
        <f>VLOOKUP(B1606,#REF!,3,FALSE)</f>
        <v>#REF!</v>
      </c>
      <c r="B1606" s="22">
        <v>2774</v>
      </c>
      <c r="C1606" s="13" t="s">
        <v>179</v>
      </c>
      <c r="D1606" s="11" t="s">
        <v>395</v>
      </c>
      <c r="E1606" s="23" t="s">
        <v>180</v>
      </c>
      <c r="F1606" s="11" t="s">
        <v>7</v>
      </c>
      <c r="G1606" s="8"/>
      <c r="H1606" s="8"/>
      <c r="I1606" s="8"/>
      <c r="J1606" s="8"/>
      <c r="K1606" s="8">
        <v>-60.7</v>
      </c>
      <c r="L1606" s="10" t="s">
        <v>154</v>
      </c>
      <c r="M1606" s="348" t="s">
        <v>767</v>
      </c>
    </row>
    <row r="1607" spans="1:13" ht="51">
      <c r="A1607" s="75" t="e">
        <f>VLOOKUP(B1607,#REF!,3,FALSE)</f>
        <v>#REF!</v>
      </c>
      <c r="B1607" s="22">
        <v>2774</v>
      </c>
      <c r="C1607" s="13" t="s">
        <v>179</v>
      </c>
      <c r="D1607" s="11" t="s">
        <v>395</v>
      </c>
      <c r="E1607" s="23" t="s">
        <v>180</v>
      </c>
      <c r="F1607" s="11" t="s">
        <v>7</v>
      </c>
      <c r="G1607" s="8"/>
      <c r="H1607" s="8"/>
      <c r="I1607" s="8"/>
      <c r="J1607" s="8"/>
      <c r="K1607" s="8">
        <v>-40</v>
      </c>
      <c r="L1607" s="10" t="s">
        <v>9</v>
      </c>
      <c r="M1607" s="348" t="s">
        <v>768</v>
      </c>
    </row>
    <row r="1608" spans="1:13" ht="51">
      <c r="A1608" s="75" t="e">
        <f>VLOOKUP(B1608,#REF!,3,FALSE)</f>
        <v>#REF!</v>
      </c>
      <c r="B1608" s="22">
        <v>2774</v>
      </c>
      <c r="C1608" s="13" t="s">
        <v>179</v>
      </c>
      <c r="D1608" s="11" t="s">
        <v>395</v>
      </c>
      <c r="E1608" s="23" t="s">
        <v>180</v>
      </c>
      <c r="F1608" s="11" t="s">
        <v>7</v>
      </c>
      <c r="G1608" s="8"/>
      <c r="H1608" s="8"/>
      <c r="I1608" s="8"/>
      <c r="J1608" s="8"/>
      <c r="K1608" s="8">
        <v>-36.4</v>
      </c>
      <c r="L1608" s="10" t="s">
        <v>121</v>
      </c>
      <c r="M1608" s="348" t="s">
        <v>769</v>
      </c>
    </row>
    <row r="1609" spans="1:13" ht="51">
      <c r="A1609" s="75" t="e">
        <f>VLOOKUP(B1609,#REF!,3,FALSE)</f>
        <v>#REF!</v>
      </c>
      <c r="B1609" s="22">
        <v>2774</v>
      </c>
      <c r="C1609" s="13" t="s">
        <v>179</v>
      </c>
      <c r="D1609" s="11" t="s">
        <v>395</v>
      </c>
      <c r="E1609" s="23" t="s">
        <v>180</v>
      </c>
      <c r="F1609" s="11" t="s">
        <v>10</v>
      </c>
      <c r="G1609" s="8">
        <v>13.7</v>
      </c>
      <c r="H1609" s="8">
        <v>6.1</v>
      </c>
      <c r="I1609" s="8">
        <f t="shared" si="83"/>
        <v>44.525547445255476</v>
      </c>
      <c r="J1609" s="8">
        <f t="shared" si="92"/>
        <v>-7.6</v>
      </c>
      <c r="K1609" s="8">
        <v>-5.2</v>
      </c>
      <c r="L1609" s="10" t="s">
        <v>49</v>
      </c>
      <c r="M1609" s="348" t="s">
        <v>356</v>
      </c>
    </row>
    <row r="1610" spans="1:13" ht="51">
      <c r="A1610" s="75" t="e">
        <f>VLOOKUP(B1610,#REF!,3,FALSE)</f>
        <v>#REF!</v>
      </c>
      <c r="B1610" s="22">
        <v>2774</v>
      </c>
      <c r="C1610" s="13" t="s">
        <v>179</v>
      </c>
      <c r="D1610" s="11" t="s">
        <v>395</v>
      </c>
      <c r="E1610" s="23" t="s">
        <v>180</v>
      </c>
      <c r="F1610" s="11" t="s">
        <v>10</v>
      </c>
      <c r="G1610" s="8"/>
      <c r="H1610" s="8"/>
      <c r="I1610" s="8"/>
      <c r="J1610" s="8"/>
      <c r="K1610" s="8">
        <v>-2.4</v>
      </c>
      <c r="L1610" s="10" t="s">
        <v>121</v>
      </c>
      <c r="M1610" s="348" t="s">
        <v>770</v>
      </c>
    </row>
    <row r="1611" spans="1:13" ht="51">
      <c r="A1611" s="75" t="e">
        <f>VLOOKUP(B1611,#REF!,3,FALSE)</f>
        <v>#REF!</v>
      </c>
      <c r="B1611" s="22">
        <v>2774</v>
      </c>
      <c r="C1611" s="13" t="s">
        <v>179</v>
      </c>
      <c r="D1611" s="11" t="s">
        <v>395</v>
      </c>
      <c r="E1611" s="23" t="s">
        <v>180</v>
      </c>
      <c r="F1611" s="11" t="s">
        <v>18</v>
      </c>
      <c r="G1611" s="17">
        <v>2.5</v>
      </c>
      <c r="H1611" s="17">
        <v>2.5</v>
      </c>
      <c r="I1611" s="8">
        <f t="shared" ref="I1611:I1674" si="98">IF(ISBLANK(H1611),"",+H1611/G1611*100)</f>
        <v>100</v>
      </c>
      <c r="J1611" s="8">
        <f t="shared" ref="J1611" si="99">+H1611-G1611</f>
        <v>0</v>
      </c>
      <c r="K1611" s="8"/>
      <c r="L1611" s="10"/>
      <c r="M1611" s="348"/>
    </row>
    <row r="1612" spans="1:13" ht="51">
      <c r="A1612" s="75" t="e">
        <f>VLOOKUP(B1612,#REF!,3,FALSE)</f>
        <v>#REF!</v>
      </c>
      <c r="B1612" s="101">
        <v>2774</v>
      </c>
      <c r="C1612" s="51" t="s">
        <v>179</v>
      </c>
      <c r="D1612" s="63" t="s">
        <v>395</v>
      </c>
      <c r="E1612" s="94" t="s">
        <v>180</v>
      </c>
      <c r="F1612" s="49" t="s">
        <v>11</v>
      </c>
      <c r="G1612" s="26">
        <f>SUM(G1605:G1611)</f>
        <v>1778.2</v>
      </c>
      <c r="H1612" s="26">
        <f>SUM(H1605:H1611)</f>
        <v>1500.3999999999999</v>
      </c>
      <c r="I1612" s="26">
        <f t="shared" si="98"/>
        <v>84.377460353166114</v>
      </c>
      <c r="J1612" s="26">
        <f t="shared" si="92"/>
        <v>-277.80000000000018</v>
      </c>
      <c r="K1612" s="26">
        <f>SUM(K1605:K1610)</f>
        <v>-277.79999999999995</v>
      </c>
      <c r="L1612" s="185"/>
      <c r="M1612" s="185"/>
    </row>
    <row r="1613" spans="1:13" ht="51">
      <c r="A1613" s="75" t="e">
        <f>VLOOKUP(B1613,#REF!,3,FALSE)</f>
        <v>#REF!</v>
      </c>
      <c r="B1613" s="22">
        <v>2774</v>
      </c>
      <c r="C1613" s="24" t="s">
        <v>179</v>
      </c>
      <c r="D1613" s="11" t="s">
        <v>396</v>
      </c>
      <c r="E1613" s="23" t="s">
        <v>181</v>
      </c>
      <c r="F1613" s="11" t="s">
        <v>7</v>
      </c>
      <c r="G1613" s="8">
        <v>98</v>
      </c>
      <c r="H1613" s="8">
        <v>92.7</v>
      </c>
      <c r="I1613" s="8">
        <f t="shared" si="98"/>
        <v>94.591836734693885</v>
      </c>
      <c r="J1613" s="8">
        <f t="shared" si="92"/>
        <v>-5.2999999999999972</v>
      </c>
      <c r="K1613" s="8">
        <v>-0.3</v>
      </c>
      <c r="L1613" s="10" t="s">
        <v>55</v>
      </c>
      <c r="M1613" s="348" t="s">
        <v>771</v>
      </c>
    </row>
    <row r="1614" spans="1:13" ht="51">
      <c r="A1614" s="75" t="e">
        <f>VLOOKUP(B1614,#REF!,3,FALSE)</f>
        <v>#REF!</v>
      </c>
      <c r="B1614" s="22">
        <v>2774</v>
      </c>
      <c r="C1614" s="24" t="s">
        <v>179</v>
      </c>
      <c r="D1614" s="11" t="s">
        <v>396</v>
      </c>
      <c r="E1614" s="23" t="s">
        <v>181</v>
      </c>
      <c r="F1614" s="11" t="s">
        <v>7</v>
      </c>
      <c r="G1614" s="8"/>
      <c r="H1614" s="8"/>
      <c r="I1614" s="8" t="str">
        <f t="shared" si="98"/>
        <v/>
      </c>
      <c r="J1614" s="8">
        <f t="shared" si="92"/>
        <v>0</v>
      </c>
      <c r="K1614" s="8">
        <v>-0.3</v>
      </c>
      <c r="L1614" s="10" t="s">
        <v>49</v>
      </c>
      <c r="M1614" s="348" t="s">
        <v>772</v>
      </c>
    </row>
    <row r="1615" spans="1:13" ht="51">
      <c r="A1615" s="75" t="e">
        <f>VLOOKUP(B1615,#REF!,3,FALSE)</f>
        <v>#REF!</v>
      </c>
      <c r="B1615" s="22">
        <v>2774</v>
      </c>
      <c r="C1615" s="24" t="s">
        <v>179</v>
      </c>
      <c r="D1615" s="11" t="s">
        <v>396</v>
      </c>
      <c r="E1615" s="23" t="s">
        <v>181</v>
      </c>
      <c r="F1615" s="11" t="s">
        <v>7</v>
      </c>
      <c r="G1615" s="8"/>
      <c r="H1615" s="8"/>
      <c r="I1615" s="8" t="str">
        <f t="shared" si="98"/>
        <v/>
      </c>
      <c r="J1615" s="8">
        <f t="shared" si="92"/>
        <v>0</v>
      </c>
      <c r="K1615" s="8">
        <v>-4.7</v>
      </c>
      <c r="L1615" s="10" t="s">
        <v>8</v>
      </c>
      <c r="M1615" s="348" t="s">
        <v>773</v>
      </c>
    </row>
    <row r="1616" spans="1:13" ht="51">
      <c r="A1616" s="75" t="e">
        <f>VLOOKUP(B1616,#REF!,3,FALSE)</f>
        <v>#REF!</v>
      </c>
      <c r="B1616" s="101">
        <v>2774</v>
      </c>
      <c r="C1616" s="62" t="s">
        <v>179</v>
      </c>
      <c r="D1616" s="63" t="s">
        <v>396</v>
      </c>
      <c r="E1616" s="85" t="s">
        <v>181</v>
      </c>
      <c r="F1616" s="49" t="s">
        <v>11</v>
      </c>
      <c r="G1616" s="26">
        <f>SUM(G1613:G1613)</f>
        <v>98</v>
      </c>
      <c r="H1616" s="26">
        <f>SUM(H1613:H1613)</f>
        <v>92.7</v>
      </c>
      <c r="I1616" s="26">
        <f t="shared" si="98"/>
        <v>94.591836734693885</v>
      </c>
      <c r="J1616" s="26">
        <f t="shared" si="92"/>
        <v>-5.2999999999999972</v>
      </c>
      <c r="K1616" s="26">
        <f>SUM(,K1613:K1615)</f>
        <v>-5.3</v>
      </c>
      <c r="L1616" s="185"/>
      <c r="M1616" s="132"/>
    </row>
    <row r="1617" spans="1:13" ht="51">
      <c r="A1617" s="75" t="e">
        <f>VLOOKUP(B1617,#REF!,3,FALSE)</f>
        <v>#REF!</v>
      </c>
      <c r="B1617" s="157">
        <v>2774</v>
      </c>
      <c r="C1617" s="87" t="s">
        <v>179</v>
      </c>
      <c r="D1617" s="88"/>
      <c r="E1617" s="92"/>
      <c r="F1617" s="90" t="s">
        <v>12</v>
      </c>
      <c r="G1617" s="70">
        <f>+G1616+G1612</f>
        <v>1876.2</v>
      </c>
      <c r="H1617" s="70">
        <f>+H1616+H1612</f>
        <v>1593.1</v>
      </c>
      <c r="I1617" s="70">
        <f t="shared" si="98"/>
        <v>84.910990299541623</v>
      </c>
      <c r="J1617" s="70">
        <f t="shared" si="92"/>
        <v>-283.10000000000014</v>
      </c>
      <c r="K1617" s="70">
        <f>+K1616+K1612</f>
        <v>-283.09999999999997</v>
      </c>
      <c r="L1617" s="186"/>
      <c r="M1617" s="152"/>
    </row>
    <row r="1618" spans="1:13" ht="76.5">
      <c r="A1618" s="75" t="e">
        <f>VLOOKUP(B1618,#REF!,3,FALSE)</f>
        <v>#REF!</v>
      </c>
      <c r="B1618" s="22">
        <v>2071</v>
      </c>
      <c r="C1618" s="24" t="s">
        <v>182</v>
      </c>
      <c r="D1618" s="11" t="s">
        <v>5</v>
      </c>
      <c r="E1618" s="23" t="s">
        <v>183</v>
      </c>
      <c r="F1618" s="11" t="s">
        <v>7</v>
      </c>
      <c r="G1618" s="8">
        <v>79.400000000000006</v>
      </c>
      <c r="H1618" s="8">
        <v>76.8</v>
      </c>
      <c r="I1618" s="8">
        <f t="shared" si="98"/>
        <v>96.725440806045327</v>
      </c>
      <c r="J1618" s="8">
        <f t="shared" si="92"/>
        <v>-2.6000000000000085</v>
      </c>
      <c r="K1618" s="8">
        <v>-1.7</v>
      </c>
      <c r="L1618" s="10" t="s">
        <v>26</v>
      </c>
      <c r="M1618" s="13" t="s">
        <v>367</v>
      </c>
    </row>
    <row r="1619" spans="1:13" ht="76.5">
      <c r="A1619" s="75" t="e">
        <f>VLOOKUP(B1619,#REF!,3,FALSE)</f>
        <v>#REF!</v>
      </c>
      <c r="B1619" s="22">
        <v>2071</v>
      </c>
      <c r="C1619" s="24" t="s">
        <v>182</v>
      </c>
      <c r="D1619" s="11" t="s">
        <v>5</v>
      </c>
      <c r="E1619" s="23" t="s">
        <v>183</v>
      </c>
      <c r="F1619" s="11" t="s">
        <v>7</v>
      </c>
      <c r="G1619" s="8"/>
      <c r="H1619" s="8"/>
      <c r="I1619" s="8"/>
      <c r="J1619" s="8"/>
      <c r="K1619" s="8">
        <v>-0.9</v>
      </c>
      <c r="L1619" s="10" t="s">
        <v>17</v>
      </c>
      <c r="M1619" s="13" t="s">
        <v>368</v>
      </c>
    </row>
    <row r="1620" spans="1:13" ht="89.25">
      <c r="A1620" s="75" t="e">
        <f>VLOOKUP(B1620,#REF!,3,FALSE)</f>
        <v>#REF!</v>
      </c>
      <c r="B1620" s="101">
        <v>2071</v>
      </c>
      <c r="C1620" s="62" t="s">
        <v>182</v>
      </c>
      <c r="D1620" s="63" t="s">
        <v>5</v>
      </c>
      <c r="E1620" s="85" t="s">
        <v>183</v>
      </c>
      <c r="F1620" s="49" t="s">
        <v>11</v>
      </c>
      <c r="G1620" s="26">
        <f>SUM(G1618:G1619)</f>
        <v>79.400000000000006</v>
      </c>
      <c r="H1620" s="26">
        <f>SUM(H1618:H1619)</f>
        <v>76.8</v>
      </c>
      <c r="I1620" s="26">
        <f>IF(ISBLANK(H1620),"",+H1620/G1620*100)</f>
        <v>96.725440806045327</v>
      </c>
      <c r="J1620" s="26">
        <f t="shared" si="92"/>
        <v>-2.6000000000000085</v>
      </c>
      <c r="K1620" s="26">
        <f>SUM(,K1618:K1619)</f>
        <v>-2.6</v>
      </c>
      <c r="L1620" s="185"/>
      <c r="M1620" s="132"/>
    </row>
    <row r="1621" spans="1:13" ht="89.25">
      <c r="A1621" s="75" t="e">
        <f>VLOOKUP(B1621,#REF!,3,FALSE)</f>
        <v>#REF!</v>
      </c>
      <c r="B1621" s="157">
        <v>2071</v>
      </c>
      <c r="C1621" s="255" t="s">
        <v>182</v>
      </c>
      <c r="D1621" s="246"/>
      <c r="E1621" s="253"/>
      <c r="F1621" s="246" t="s">
        <v>12</v>
      </c>
      <c r="G1621" s="244">
        <f>+G1620</f>
        <v>79.400000000000006</v>
      </c>
      <c r="H1621" s="244">
        <f>+H1620</f>
        <v>76.8</v>
      </c>
      <c r="I1621" s="244">
        <f t="shared" si="98"/>
        <v>96.725440806045327</v>
      </c>
      <c r="J1621" s="244">
        <f t="shared" si="92"/>
        <v>-2.6000000000000085</v>
      </c>
      <c r="K1621" s="244">
        <f t="shared" ref="K1621" si="100">+K1620</f>
        <v>-2.6</v>
      </c>
      <c r="L1621" s="256"/>
      <c r="M1621" s="100"/>
    </row>
    <row r="1622" spans="1:13" ht="25.5">
      <c r="A1622" s="75" t="e">
        <f>VLOOKUP(B1622,#REF!,3,FALSE)</f>
        <v>#REF!</v>
      </c>
      <c r="B1622" s="262">
        <v>2941</v>
      </c>
      <c r="C1622" s="263"/>
      <c r="D1622" s="471"/>
      <c r="E1622" s="266"/>
      <c r="F1622" s="250"/>
      <c r="G1622" s="260"/>
      <c r="H1622" s="466"/>
      <c r="I1622" s="466" t="str">
        <f t="shared" si="98"/>
        <v/>
      </c>
      <c r="J1622" s="466"/>
      <c r="K1622" s="243">
        <v>-165.5</v>
      </c>
      <c r="L1622" s="10" t="s">
        <v>26</v>
      </c>
      <c r="M1622" s="269" t="s">
        <v>580</v>
      </c>
    </row>
    <row r="1623" spans="1:13" ht="38.25">
      <c r="A1623" s="75" t="e">
        <f>VLOOKUP(B1623,#REF!,3,FALSE)</f>
        <v>#REF!</v>
      </c>
      <c r="B1623" s="262">
        <v>2941</v>
      </c>
      <c r="C1623" s="264" t="s">
        <v>184</v>
      </c>
      <c r="D1623" s="486" t="s">
        <v>97</v>
      </c>
      <c r="E1623" s="267" t="s">
        <v>185</v>
      </c>
      <c r="F1623" s="251" t="s">
        <v>7</v>
      </c>
      <c r="G1623" s="248">
        <v>975.4</v>
      </c>
      <c r="H1623" s="477">
        <v>773.3</v>
      </c>
      <c r="I1623" s="477">
        <f t="shared" si="98"/>
        <v>79.280295263481648</v>
      </c>
      <c r="J1623" s="477">
        <f t="shared" si="92"/>
        <v>-202.10000000000002</v>
      </c>
      <c r="K1623" s="243">
        <v>-8.5</v>
      </c>
      <c r="L1623" s="10" t="s">
        <v>17</v>
      </c>
      <c r="M1623" s="269" t="s">
        <v>539</v>
      </c>
    </row>
    <row r="1624" spans="1:13" ht="38.25">
      <c r="A1624" s="75" t="e">
        <f>VLOOKUP(B1624,#REF!,3,FALSE)</f>
        <v>#REF!</v>
      </c>
      <c r="B1624" s="262">
        <v>2941</v>
      </c>
      <c r="C1624" s="265"/>
      <c r="D1624" s="472"/>
      <c r="E1624" s="268"/>
      <c r="F1624" s="252"/>
      <c r="G1624" s="261"/>
      <c r="H1624" s="249"/>
      <c r="I1624" s="249" t="str">
        <f t="shared" si="98"/>
        <v/>
      </c>
      <c r="J1624" s="467"/>
      <c r="K1624" s="243">
        <v>-28.1</v>
      </c>
      <c r="L1624" s="10" t="s">
        <v>9</v>
      </c>
      <c r="M1624" s="269" t="s">
        <v>579</v>
      </c>
    </row>
    <row r="1625" spans="1:13" ht="38.25">
      <c r="A1625" s="75" t="e">
        <f>VLOOKUP(B1625,#REF!,3,FALSE)</f>
        <v>#REF!</v>
      </c>
      <c r="B1625" s="101">
        <v>2941</v>
      </c>
      <c r="C1625" s="257" t="s">
        <v>184</v>
      </c>
      <c r="D1625" s="258" t="s">
        <v>97</v>
      </c>
      <c r="E1625" s="254" t="s">
        <v>185</v>
      </c>
      <c r="F1625" s="247" t="s">
        <v>11</v>
      </c>
      <c r="G1625" s="245">
        <f>SUM(G1622:G1624)</f>
        <v>975.4</v>
      </c>
      <c r="H1625" s="245">
        <f>SUM(H1622:H1624)</f>
        <v>773.3</v>
      </c>
      <c r="I1625" s="245">
        <f t="shared" si="98"/>
        <v>79.280295263481648</v>
      </c>
      <c r="J1625" s="245">
        <f t="shared" si="92"/>
        <v>-202.10000000000002</v>
      </c>
      <c r="K1625" s="245">
        <f>SUM(K1622:K1624)</f>
        <v>-202.1</v>
      </c>
      <c r="L1625" s="259"/>
      <c r="M1625" s="306"/>
    </row>
    <row r="1626" spans="1:13" ht="38.25">
      <c r="A1626" s="75" t="e">
        <f>VLOOKUP(B1626,#REF!,3,FALSE)</f>
        <v>#REF!</v>
      </c>
      <c r="B1626" s="157">
        <v>2941</v>
      </c>
      <c r="C1626" s="87" t="s">
        <v>184</v>
      </c>
      <c r="D1626" s="90"/>
      <c r="E1626" s="89"/>
      <c r="F1626" s="90" t="s">
        <v>12</v>
      </c>
      <c r="G1626" s="70">
        <f>+G1625</f>
        <v>975.4</v>
      </c>
      <c r="H1626" s="70">
        <f t="shared" ref="H1626" si="101">+H1625</f>
        <v>773.3</v>
      </c>
      <c r="I1626" s="70">
        <f t="shared" si="98"/>
        <v>79.280295263481648</v>
      </c>
      <c r="J1626" s="70">
        <f t="shared" si="92"/>
        <v>-202.10000000000002</v>
      </c>
      <c r="K1626" s="70">
        <f>+K1625</f>
        <v>-202.1</v>
      </c>
      <c r="L1626" s="186"/>
      <c r="M1626" s="152"/>
    </row>
    <row r="1627" spans="1:13" ht="51">
      <c r="A1627" s="75" t="e">
        <f>VLOOKUP(B1627,#REF!,3,FALSE)</f>
        <v>#REF!</v>
      </c>
      <c r="B1627" s="22">
        <v>2046</v>
      </c>
      <c r="C1627" s="9" t="s">
        <v>186</v>
      </c>
      <c r="D1627" s="10" t="s">
        <v>412</v>
      </c>
      <c r="E1627" s="64" t="s">
        <v>187</v>
      </c>
      <c r="F1627" s="11" t="s">
        <v>7</v>
      </c>
      <c r="G1627" s="8">
        <v>356</v>
      </c>
      <c r="H1627" s="8">
        <v>303.89999999999998</v>
      </c>
      <c r="I1627" s="19">
        <f t="shared" si="98"/>
        <v>85.365168539325836</v>
      </c>
      <c r="J1627" s="19">
        <f t="shared" si="92"/>
        <v>-52.100000000000023</v>
      </c>
      <c r="K1627" s="368">
        <v>-7.5</v>
      </c>
      <c r="L1627" s="10" t="s">
        <v>26</v>
      </c>
      <c r="M1627" s="369" t="s">
        <v>723</v>
      </c>
    </row>
    <row r="1628" spans="1:13" ht="51">
      <c r="A1628" s="75" t="e">
        <f>VLOOKUP(B1628,#REF!,3,FALSE)</f>
        <v>#REF!</v>
      </c>
      <c r="B1628" s="22">
        <v>2046</v>
      </c>
      <c r="C1628" s="9" t="s">
        <v>186</v>
      </c>
      <c r="D1628" s="10" t="s">
        <v>412</v>
      </c>
      <c r="E1628" s="64" t="s">
        <v>187</v>
      </c>
      <c r="F1628" s="11"/>
      <c r="G1628" s="8"/>
      <c r="H1628" s="8"/>
      <c r="I1628" s="19"/>
      <c r="J1628" s="19"/>
      <c r="K1628" s="368">
        <v>-15.6</v>
      </c>
      <c r="L1628" s="10" t="s">
        <v>55</v>
      </c>
      <c r="M1628" s="369" t="s">
        <v>725</v>
      </c>
    </row>
    <row r="1629" spans="1:13" ht="51">
      <c r="A1629" s="75" t="e">
        <f>VLOOKUP(B1629,#REF!,3,FALSE)</f>
        <v>#REF!</v>
      </c>
      <c r="B1629" s="22">
        <v>2046</v>
      </c>
      <c r="C1629" s="9" t="s">
        <v>186</v>
      </c>
      <c r="D1629" s="10" t="s">
        <v>412</v>
      </c>
      <c r="E1629" s="64" t="s">
        <v>187</v>
      </c>
      <c r="F1629" s="11"/>
      <c r="G1629" s="8"/>
      <c r="H1629" s="8"/>
      <c r="I1629" s="19"/>
      <c r="J1629" s="19"/>
      <c r="K1629" s="370">
        <v>-28.1</v>
      </c>
      <c r="L1629" s="11" t="s">
        <v>9</v>
      </c>
      <c r="M1629" s="369" t="s">
        <v>724</v>
      </c>
    </row>
    <row r="1630" spans="1:13" ht="51">
      <c r="A1630" s="75" t="e">
        <f>VLOOKUP(B1630,#REF!,3,FALSE)</f>
        <v>#REF!</v>
      </c>
      <c r="B1630" s="22">
        <v>2046</v>
      </c>
      <c r="C1630" s="9" t="s">
        <v>186</v>
      </c>
      <c r="D1630" s="10" t="s">
        <v>412</v>
      </c>
      <c r="E1630" s="64" t="s">
        <v>187</v>
      </c>
      <c r="F1630" s="11"/>
      <c r="G1630" s="8"/>
      <c r="H1630" s="8"/>
      <c r="I1630" s="19"/>
      <c r="J1630" s="19"/>
      <c r="K1630" s="371">
        <v>-0.9</v>
      </c>
      <c r="L1630" s="228" t="s">
        <v>154</v>
      </c>
      <c r="M1630" s="237" t="s">
        <v>726</v>
      </c>
    </row>
    <row r="1631" spans="1:13" ht="51">
      <c r="A1631" s="75" t="e">
        <f>VLOOKUP(B1631,#REF!,3,FALSE)</f>
        <v>#REF!</v>
      </c>
      <c r="B1631" s="101">
        <v>2046</v>
      </c>
      <c r="C1631" s="62" t="s">
        <v>186</v>
      </c>
      <c r="D1631" s="84" t="s">
        <v>412</v>
      </c>
      <c r="E1631" s="124" t="s">
        <v>187</v>
      </c>
      <c r="F1631" s="49" t="s">
        <v>11</v>
      </c>
      <c r="G1631" s="26">
        <f>SUM(G1627:G1627)</f>
        <v>356</v>
      </c>
      <c r="H1631" s="26">
        <f>SUM(H1627:H1627)</f>
        <v>303.89999999999998</v>
      </c>
      <c r="I1631" s="26">
        <f t="shared" si="98"/>
        <v>85.365168539325836</v>
      </c>
      <c r="J1631" s="26">
        <f t="shared" si="92"/>
        <v>-52.100000000000023</v>
      </c>
      <c r="K1631" s="26">
        <f>SUM(K1627:K1630)</f>
        <v>-52.1</v>
      </c>
      <c r="L1631" s="189"/>
      <c r="M1631" s="51"/>
    </row>
    <row r="1632" spans="1:13" ht="51">
      <c r="A1632" s="75" t="e">
        <f>VLOOKUP(B1632,#REF!,3,FALSE)</f>
        <v>#REF!</v>
      </c>
      <c r="B1632" s="157">
        <v>2046</v>
      </c>
      <c r="C1632" s="87" t="s">
        <v>186</v>
      </c>
      <c r="D1632" s="88"/>
      <c r="E1632" s="92"/>
      <c r="F1632" s="90" t="s">
        <v>12</v>
      </c>
      <c r="G1632" s="70">
        <f>+G1631</f>
        <v>356</v>
      </c>
      <c r="H1632" s="70">
        <f t="shared" ref="H1632:K1632" si="102">+H1631</f>
        <v>303.89999999999998</v>
      </c>
      <c r="I1632" s="70">
        <f t="shared" si="98"/>
        <v>85.365168539325836</v>
      </c>
      <c r="J1632" s="70">
        <f t="shared" si="92"/>
        <v>-52.100000000000023</v>
      </c>
      <c r="K1632" s="70">
        <f t="shared" si="102"/>
        <v>-52.1</v>
      </c>
      <c r="L1632" s="186"/>
      <c r="M1632" s="100"/>
    </row>
    <row r="1633" spans="1:13" ht="114.75">
      <c r="A1633" s="75" t="e">
        <f>VLOOKUP(B1633,#REF!,3,FALSE)</f>
        <v>#REF!</v>
      </c>
      <c r="B1633" s="22">
        <v>2214</v>
      </c>
      <c r="C1633" s="24" t="s">
        <v>189</v>
      </c>
      <c r="D1633" s="10" t="s">
        <v>457</v>
      </c>
      <c r="E1633" s="24" t="s">
        <v>458</v>
      </c>
      <c r="F1633" s="11" t="s">
        <v>7</v>
      </c>
      <c r="G1633" s="8">
        <v>502</v>
      </c>
      <c r="H1633" s="8">
        <v>27.8</v>
      </c>
      <c r="I1633" s="8">
        <f t="shared" si="98"/>
        <v>5.5378486055776897</v>
      </c>
      <c r="J1633" s="8">
        <f t="shared" si="92"/>
        <v>-474.2</v>
      </c>
      <c r="K1633" s="8">
        <v>-474.2</v>
      </c>
      <c r="L1633" s="10" t="s">
        <v>1387</v>
      </c>
      <c r="M1633" s="23" t="s">
        <v>491</v>
      </c>
    </row>
    <row r="1634" spans="1:13" ht="38.25">
      <c r="A1634" s="75" t="e">
        <f>VLOOKUP(B1634,#REF!,3,FALSE)</f>
        <v>#REF!</v>
      </c>
      <c r="B1634" s="101">
        <v>2214</v>
      </c>
      <c r="C1634" s="62" t="s">
        <v>189</v>
      </c>
      <c r="D1634" s="84" t="s">
        <v>457</v>
      </c>
      <c r="E1634" s="124" t="s">
        <v>458</v>
      </c>
      <c r="F1634" s="49" t="s">
        <v>11</v>
      </c>
      <c r="G1634" s="26">
        <f>SUM(G1633:G1633)</f>
        <v>502</v>
      </c>
      <c r="H1634" s="26">
        <f>SUM(H1633:H1633)</f>
        <v>27.8</v>
      </c>
      <c r="I1634" s="26">
        <f t="shared" si="98"/>
        <v>5.5378486055776897</v>
      </c>
      <c r="J1634" s="26">
        <f t="shared" si="92"/>
        <v>-474.2</v>
      </c>
      <c r="K1634" s="26">
        <f>SUM(K1633:K1633)</f>
        <v>-474.2</v>
      </c>
      <c r="L1634" s="185"/>
      <c r="M1634" s="94"/>
    </row>
    <row r="1635" spans="1:13" ht="38.25">
      <c r="A1635" s="75" t="e">
        <f>VLOOKUP(B1635,#REF!,3,FALSE)</f>
        <v>#REF!</v>
      </c>
      <c r="B1635" s="22">
        <v>2214</v>
      </c>
      <c r="C1635" s="24" t="s">
        <v>189</v>
      </c>
      <c r="D1635" s="10" t="s">
        <v>459</v>
      </c>
      <c r="E1635" s="23" t="s">
        <v>460</v>
      </c>
      <c r="F1635" s="11" t="s">
        <v>7</v>
      </c>
      <c r="G1635" s="20">
        <v>105</v>
      </c>
      <c r="H1635" s="20">
        <v>46.8</v>
      </c>
      <c r="I1635" s="8">
        <f t="shared" si="98"/>
        <v>44.571428571428569</v>
      </c>
      <c r="J1635" s="8">
        <f t="shared" si="92"/>
        <v>-58.2</v>
      </c>
      <c r="K1635" s="8">
        <v>-37.6</v>
      </c>
      <c r="L1635" s="10" t="s">
        <v>1312</v>
      </c>
      <c r="M1635" s="23" t="s">
        <v>488</v>
      </c>
    </row>
    <row r="1636" spans="1:13" ht="38.25">
      <c r="A1636" s="75" t="s">
        <v>339</v>
      </c>
      <c r="B1636" s="22">
        <v>2214</v>
      </c>
      <c r="C1636" s="24" t="s">
        <v>189</v>
      </c>
      <c r="D1636" s="10" t="s">
        <v>459</v>
      </c>
      <c r="E1636" s="23" t="s">
        <v>460</v>
      </c>
      <c r="F1636" s="11" t="s">
        <v>7</v>
      </c>
      <c r="G1636" s="20"/>
      <c r="H1636" s="20"/>
      <c r="I1636" s="8"/>
      <c r="J1636" s="8">
        <f t="shared" si="92"/>
        <v>0</v>
      </c>
      <c r="K1636" s="8">
        <v>-15.6</v>
      </c>
      <c r="L1636" s="10" t="s">
        <v>1304</v>
      </c>
      <c r="M1636" s="23" t="s">
        <v>481</v>
      </c>
    </row>
    <row r="1637" spans="1:13" ht="38.25">
      <c r="A1637" s="75" t="s">
        <v>339</v>
      </c>
      <c r="B1637" s="22">
        <v>2214</v>
      </c>
      <c r="C1637" s="24" t="s">
        <v>189</v>
      </c>
      <c r="D1637" s="10" t="s">
        <v>459</v>
      </c>
      <c r="E1637" s="23" t="s">
        <v>460</v>
      </c>
      <c r="F1637" s="11" t="s">
        <v>7</v>
      </c>
      <c r="G1637" s="20"/>
      <c r="H1637" s="20"/>
      <c r="I1637" s="8"/>
      <c r="J1637" s="8">
        <f t="shared" si="92"/>
        <v>0</v>
      </c>
      <c r="K1637" s="8">
        <v>-3</v>
      </c>
      <c r="L1637" s="10" t="s">
        <v>1304</v>
      </c>
      <c r="M1637" s="23" t="s">
        <v>483</v>
      </c>
    </row>
    <row r="1638" spans="1:13" ht="38.25">
      <c r="A1638" s="75" t="s">
        <v>339</v>
      </c>
      <c r="B1638" s="22">
        <v>2214</v>
      </c>
      <c r="C1638" s="24" t="s">
        <v>189</v>
      </c>
      <c r="D1638" s="10" t="s">
        <v>459</v>
      </c>
      <c r="E1638" s="23" t="s">
        <v>460</v>
      </c>
      <c r="F1638" s="11" t="s">
        <v>7</v>
      </c>
      <c r="G1638" s="20"/>
      <c r="H1638" s="20"/>
      <c r="I1638" s="8"/>
      <c r="J1638" s="8">
        <f t="shared" si="92"/>
        <v>0</v>
      </c>
      <c r="K1638" s="8">
        <v>-2</v>
      </c>
      <c r="L1638" s="10" t="s">
        <v>1306</v>
      </c>
      <c r="M1638" s="23" t="s">
        <v>489</v>
      </c>
    </row>
    <row r="1639" spans="1:13" ht="38.25">
      <c r="A1639" s="75" t="e">
        <f>VLOOKUP(B1639,#REF!,3,FALSE)</f>
        <v>#REF!</v>
      </c>
      <c r="B1639" s="22">
        <v>2214</v>
      </c>
      <c r="C1639" s="24" t="s">
        <v>189</v>
      </c>
      <c r="D1639" s="10" t="s">
        <v>459</v>
      </c>
      <c r="E1639" s="23" t="s">
        <v>460</v>
      </c>
      <c r="F1639" s="11" t="s">
        <v>10</v>
      </c>
      <c r="G1639" s="8">
        <v>6.5</v>
      </c>
      <c r="H1639" s="8">
        <v>5</v>
      </c>
      <c r="I1639" s="8">
        <f t="shared" si="98"/>
        <v>76.923076923076934</v>
      </c>
      <c r="J1639" s="8">
        <f t="shared" si="92"/>
        <v>-1.5</v>
      </c>
      <c r="K1639" s="8">
        <v>-1.5</v>
      </c>
      <c r="L1639" s="10" t="s">
        <v>1387</v>
      </c>
      <c r="M1639" s="31" t="s">
        <v>476</v>
      </c>
    </row>
    <row r="1640" spans="1:13" ht="102">
      <c r="A1640" s="75" t="e">
        <f>VLOOKUP(B1640,#REF!,3,FALSE)</f>
        <v>#REF!</v>
      </c>
      <c r="B1640" s="22">
        <v>2214</v>
      </c>
      <c r="C1640" s="24" t="s">
        <v>189</v>
      </c>
      <c r="D1640" s="10" t="s">
        <v>459</v>
      </c>
      <c r="E1640" s="23" t="s">
        <v>460</v>
      </c>
      <c r="F1640" s="11" t="s">
        <v>32</v>
      </c>
      <c r="G1640" s="8">
        <v>4279.7</v>
      </c>
      <c r="H1640" s="8">
        <v>2720.6</v>
      </c>
      <c r="I1640" s="8">
        <f t="shared" si="98"/>
        <v>63.569876393205128</v>
      </c>
      <c r="J1640" s="8">
        <f t="shared" si="92"/>
        <v>-1559.1</v>
      </c>
      <c r="K1640" s="8">
        <v>-354.6</v>
      </c>
      <c r="L1640" s="10" t="s">
        <v>1312</v>
      </c>
      <c r="M1640" s="31" t="s">
        <v>475</v>
      </c>
    </row>
    <row r="1641" spans="1:13" ht="51">
      <c r="A1641" s="75" t="s">
        <v>339</v>
      </c>
      <c r="B1641" s="22">
        <v>2214</v>
      </c>
      <c r="C1641" s="24" t="s">
        <v>189</v>
      </c>
      <c r="D1641" s="10" t="s">
        <v>459</v>
      </c>
      <c r="E1641" s="23" t="s">
        <v>460</v>
      </c>
      <c r="F1641" s="11" t="s">
        <v>32</v>
      </c>
      <c r="G1641" s="8"/>
      <c r="H1641" s="8"/>
      <c r="I1641" s="8"/>
      <c r="J1641" s="8">
        <f t="shared" si="92"/>
        <v>0</v>
      </c>
      <c r="K1641" s="8">
        <v>-25.2</v>
      </c>
      <c r="L1641" s="10" t="s">
        <v>1365</v>
      </c>
      <c r="M1641" s="23" t="s">
        <v>477</v>
      </c>
    </row>
    <row r="1642" spans="1:13" ht="38.25">
      <c r="A1642" s="75" t="s">
        <v>339</v>
      </c>
      <c r="B1642" s="22">
        <v>2214</v>
      </c>
      <c r="C1642" s="24" t="s">
        <v>189</v>
      </c>
      <c r="D1642" s="10" t="s">
        <v>459</v>
      </c>
      <c r="E1642" s="23" t="s">
        <v>460</v>
      </c>
      <c r="F1642" s="11" t="s">
        <v>32</v>
      </c>
      <c r="G1642" s="8"/>
      <c r="H1642" s="8"/>
      <c r="I1642" s="8"/>
      <c r="J1642" s="8">
        <f t="shared" si="92"/>
        <v>0</v>
      </c>
      <c r="K1642" s="8">
        <v>-3.2</v>
      </c>
      <c r="L1642" s="10" t="s">
        <v>1306</v>
      </c>
      <c r="M1642" s="23" t="s">
        <v>478</v>
      </c>
    </row>
    <row r="1643" spans="1:13" ht="51">
      <c r="A1643" s="75" t="s">
        <v>339</v>
      </c>
      <c r="B1643" s="22">
        <v>2214</v>
      </c>
      <c r="C1643" s="24" t="s">
        <v>189</v>
      </c>
      <c r="D1643" s="10" t="s">
        <v>459</v>
      </c>
      <c r="E1643" s="23" t="s">
        <v>460</v>
      </c>
      <c r="F1643" s="11" t="s">
        <v>32</v>
      </c>
      <c r="G1643" s="8"/>
      <c r="H1643" s="8"/>
      <c r="I1643" s="8"/>
      <c r="J1643" s="8">
        <f t="shared" si="92"/>
        <v>0</v>
      </c>
      <c r="K1643" s="8">
        <v>-5.0999999999999996</v>
      </c>
      <c r="L1643" s="10" t="s">
        <v>1306</v>
      </c>
      <c r="M1643" s="23" t="s">
        <v>479</v>
      </c>
    </row>
    <row r="1644" spans="1:13" ht="38.25">
      <c r="A1644" s="75" t="s">
        <v>339</v>
      </c>
      <c r="B1644" s="22">
        <v>2214</v>
      </c>
      <c r="C1644" s="24" t="s">
        <v>189</v>
      </c>
      <c r="D1644" s="10" t="s">
        <v>459</v>
      </c>
      <c r="E1644" s="23" t="s">
        <v>460</v>
      </c>
      <c r="F1644" s="11" t="s">
        <v>32</v>
      </c>
      <c r="G1644" s="8"/>
      <c r="H1644" s="8"/>
      <c r="I1644" s="8"/>
      <c r="J1644" s="8">
        <f t="shared" si="92"/>
        <v>0</v>
      </c>
      <c r="K1644" s="8">
        <v>-3.8</v>
      </c>
      <c r="L1644" s="10" t="s">
        <v>1365</v>
      </c>
      <c r="M1644" s="23" t="s">
        <v>480</v>
      </c>
    </row>
    <row r="1645" spans="1:13" ht="38.25">
      <c r="A1645" s="75" t="s">
        <v>339</v>
      </c>
      <c r="B1645" s="22">
        <v>2214</v>
      </c>
      <c r="C1645" s="24" t="s">
        <v>189</v>
      </c>
      <c r="D1645" s="10" t="s">
        <v>459</v>
      </c>
      <c r="E1645" s="23" t="s">
        <v>460</v>
      </c>
      <c r="F1645" s="11" t="s">
        <v>32</v>
      </c>
      <c r="G1645" s="8"/>
      <c r="H1645" s="8"/>
      <c r="I1645" s="8"/>
      <c r="J1645" s="8">
        <f t="shared" si="92"/>
        <v>0</v>
      </c>
      <c r="K1645" s="8">
        <v>-254</v>
      </c>
      <c r="L1645" s="10" t="s">
        <v>1304</v>
      </c>
      <c r="M1645" s="23" t="s">
        <v>481</v>
      </c>
    </row>
    <row r="1646" spans="1:13" ht="38.25">
      <c r="A1646" s="75" t="s">
        <v>339</v>
      </c>
      <c r="B1646" s="22">
        <v>2214</v>
      </c>
      <c r="C1646" s="24" t="s">
        <v>189</v>
      </c>
      <c r="D1646" s="10" t="s">
        <v>459</v>
      </c>
      <c r="E1646" s="23" t="s">
        <v>460</v>
      </c>
      <c r="F1646" s="11" t="s">
        <v>32</v>
      </c>
      <c r="G1646" s="8"/>
      <c r="H1646" s="8"/>
      <c r="I1646" s="8"/>
      <c r="J1646" s="8">
        <f t="shared" si="92"/>
        <v>0</v>
      </c>
      <c r="K1646" s="8">
        <v>-128.69999999999999</v>
      </c>
      <c r="L1646" s="10" t="s">
        <v>1306</v>
      </c>
      <c r="M1646" s="31" t="s">
        <v>482</v>
      </c>
    </row>
    <row r="1647" spans="1:13" ht="38.25">
      <c r="A1647" s="75" t="s">
        <v>339</v>
      </c>
      <c r="B1647" s="22">
        <v>2214</v>
      </c>
      <c r="C1647" s="24" t="s">
        <v>189</v>
      </c>
      <c r="D1647" s="10" t="s">
        <v>459</v>
      </c>
      <c r="E1647" s="23" t="s">
        <v>460</v>
      </c>
      <c r="F1647" s="11" t="s">
        <v>32</v>
      </c>
      <c r="G1647" s="8"/>
      <c r="H1647" s="8"/>
      <c r="I1647" s="8"/>
      <c r="J1647" s="8">
        <f t="shared" si="92"/>
        <v>0</v>
      </c>
      <c r="K1647" s="8">
        <v>-4.8</v>
      </c>
      <c r="L1647" s="10" t="s">
        <v>1304</v>
      </c>
      <c r="M1647" s="23" t="s">
        <v>483</v>
      </c>
    </row>
    <row r="1648" spans="1:13" ht="38.25">
      <c r="A1648" s="75" t="s">
        <v>339</v>
      </c>
      <c r="B1648" s="22">
        <v>2214</v>
      </c>
      <c r="C1648" s="24" t="s">
        <v>189</v>
      </c>
      <c r="D1648" s="10" t="s">
        <v>459</v>
      </c>
      <c r="E1648" s="23" t="s">
        <v>460</v>
      </c>
      <c r="F1648" s="11" t="s">
        <v>32</v>
      </c>
      <c r="G1648" s="8"/>
      <c r="H1648" s="8"/>
      <c r="I1648" s="8"/>
      <c r="J1648" s="8">
        <f t="shared" ref="J1648:J1719" si="103">+H1648-G1648</f>
        <v>0</v>
      </c>
      <c r="K1648" s="8">
        <v>-1</v>
      </c>
      <c r="L1648" s="10" t="s">
        <v>1304</v>
      </c>
      <c r="M1648" s="23" t="s">
        <v>484</v>
      </c>
    </row>
    <row r="1649" spans="1:13" ht="63.75">
      <c r="A1649" s="75" t="s">
        <v>339</v>
      </c>
      <c r="B1649" s="22">
        <v>2214</v>
      </c>
      <c r="C1649" s="24" t="s">
        <v>189</v>
      </c>
      <c r="D1649" s="10" t="s">
        <v>459</v>
      </c>
      <c r="E1649" s="23" t="s">
        <v>460</v>
      </c>
      <c r="F1649" s="11" t="s">
        <v>32</v>
      </c>
      <c r="G1649" s="8"/>
      <c r="H1649" s="8"/>
      <c r="I1649" s="8"/>
      <c r="J1649" s="8">
        <f t="shared" si="103"/>
        <v>0</v>
      </c>
      <c r="K1649" s="8">
        <v>-139.1</v>
      </c>
      <c r="L1649" s="10" t="s">
        <v>1310</v>
      </c>
      <c r="M1649" s="31" t="s">
        <v>485</v>
      </c>
    </row>
    <row r="1650" spans="1:13" ht="38.25">
      <c r="A1650" s="75" t="s">
        <v>339</v>
      </c>
      <c r="B1650" s="22">
        <v>2214</v>
      </c>
      <c r="C1650" s="24" t="s">
        <v>189</v>
      </c>
      <c r="D1650" s="10" t="s">
        <v>459</v>
      </c>
      <c r="E1650" s="23" t="s">
        <v>460</v>
      </c>
      <c r="F1650" s="11" t="s">
        <v>32</v>
      </c>
      <c r="G1650" s="8"/>
      <c r="H1650" s="8"/>
      <c r="I1650" s="8"/>
      <c r="J1650" s="8">
        <f t="shared" si="103"/>
        <v>0</v>
      </c>
      <c r="K1650" s="8">
        <v>-6.4</v>
      </c>
      <c r="L1650" s="10" t="s">
        <v>1310</v>
      </c>
      <c r="M1650" s="23" t="s">
        <v>486</v>
      </c>
    </row>
    <row r="1651" spans="1:13" ht="76.5">
      <c r="A1651" s="75" t="s">
        <v>339</v>
      </c>
      <c r="B1651" s="22">
        <v>2214</v>
      </c>
      <c r="C1651" s="24" t="s">
        <v>189</v>
      </c>
      <c r="D1651" s="10" t="s">
        <v>459</v>
      </c>
      <c r="E1651" s="23" t="s">
        <v>460</v>
      </c>
      <c r="F1651" s="11" t="s">
        <v>32</v>
      </c>
      <c r="G1651" s="8"/>
      <c r="H1651" s="8"/>
      <c r="I1651" s="8"/>
      <c r="J1651" s="8">
        <f t="shared" si="103"/>
        <v>0</v>
      </c>
      <c r="K1651" s="8">
        <v>-633.20000000000005</v>
      </c>
      <c r="L1651" s="10" t="s">
        <v>1310</v>
      </c>
      <c r="M1651" s="31" t="s">
        <v>487</v>
      </c>
    </row>
    <row r="1652" spans="1:13" ht="38.25">
      <c r="A1652" s="75" t="e">
        <f>VLOOKUP(B1652,#REF!,3,FALSE)</f>
        <v>#REF!</v>
      </c>
      <c r="B1652" s="101">
        <v>2214</v>
      </c>
      <c r="C1652" s="62" t="s">
        <v>189</v>
      </c>
      <c r="D1652" s="84" t="s">
        <v>459</v>
      </c>
      <c r="E1652" s="85" t="s">
        <v>460</v>
      </c>
      <c r="F1652" s="49" t="s">
        <v>11</v>
      </c>
      <c r="G1652" s="26">
        <f>SUM(G1635:G1651)</f>
        <v>4391.2</v>
      </c>
      <c r="H1652" s="26">
        <f>SUM(H1635:H1651)</f>
        <v>2772.4</v>
      </c>
      <c r="I1652" s="26">
        <f t="shared" si="98"/>
        <v>63.135361632355625</v>
      </c>
      <c r="J1652" s="26">
        <f t="shared" si="103"/>
        <v>-1618.7999999999997</v>
      </c>
      <c r="K1652" s="26">
        <f>SUM(K1635:K1651)</f>
        <v>-1618.8</v>
      </c>
      <c r="L1652" s="185"/>
      <c r="M1652" s="94"/>
    </row>
    <row r="1653" spans="1:13" ht="38.25">
      <c r="A1653" s="75" t="e">
        <f>VLOOKUP(B1653,#REF!,3,FALSE)</f>
        <v>#REF!</v>
      </c>
      <c r="B1653" s="157">
        <v>2214</v>
      </c>
      <c r="C1653" s="87" t="s">
        <v>189</v>
      </c>
      <c r="D1653" s="88"/>
      <c r="E1653" s="87"/>
      <c r="F1653" s="90" t="s">
        <v>12</v>
      </c>
      <c r="G1653" s="70">
        <f>+G1652+G1634</f>
        <v>4893.2</v>
      </c>
      <c r="H1653" s="70">
        <f>+H1652+H1634</f>
        <v>2800.2000000000003</v>
      </c>
      <c r="I1653" s="70">
        <f t="shared" si="98"/>
        <v>57.226354941551548</v>
      </c>
      <c r="J1653" s="70">
        <f t="shared" si="103"/>
        <v>-2092.9999999999995</v>
      </c>
      <c r="K1653" s="70">
        <f>+K1652+K1634</f>
        <v>-2093</v>
      </c>
      <c r="L1653" s="186"/>
      <c r="M1653" s="100"/>
    </row>
    <row r="1654" spans="1:13" ht="25.5">
      <c r="A1654" s="75" t="e">
        <f>VLOOKUP(B1654,#REF!,3,FALSE)</f>
        <v>#REF!</v>
      </c>
      <c r="B1654" s="22">
        <v>1581</v>
      </c>
      <c r="C1654" s="24" t="s">
        <v>206</v>
      </c>
      <c r="D1654" s="10" t="s">
        <v>504</v>
      </c>
      <c r="E1654" s="23" t="s">
        <v>207</v>
      </c>
      <c r="F1654" s="11" t="s">
        <v>7</v>
      </c>
      <c r="G1654" s="8">
        <v>49981.2</v>
      </c>
      <c r="H1654" s="8">
        <v>39223.4</v>
      </c>
      <c r="I1654" s="8">
        <f t="shared" si="98"/>
        <v>78.476307091466396</v>
      </c>
      <c r="J1654" s="8">
        <f t="shared" si="103"/>
        <v>-10757.799999999996</v>
      </c>
      <c r="K1654" s="8">
        <v>-9880.5</v>
      </c>
      <c r="L1654" s="56" t="s">
        <v>55</v>
      </c>
      <c r="M1654" s="296" t="s">
        <v>647</v>
      </c>
    </row>
    <row r="1655" spans="1:13" ht="25.5">
      <c r="A1655" s="75" t="e">
        <f>VLOOKUP(B1655,#REF!,3,FALSE)</f>
        <v>#REF!</v>
      </c>
      <c r="B1655" s="22">
        <v>1581</v>
      </c>
      <c r="C1655" s="24" t="s">
        <v>206</v>
      </c>
      <c r="D1655" s="10" t="s">
        <v>504</v>
      </c>
      <c r="E1655" s="23" t="s">
        <v>207</v>
      </c>
      <c r="F1655" s="11" t="s">
        <v>7</v>
      </c>
      <c r="G1655" s="8"/>
      <c r="H1655" s="8"/>
      <c r="I1655" s="8"/>
      <c r="J1655" s="8"/>
      <c r="K1655" s="8">
        <v>-276.3</v>
      </c>
      <c r="L1655" s="56" t="s">
        <v>9</v>
      </c>
      <c r="M1655" s="296" t="s">
        <v>648</v>
      </c>
    </row>
    <row r="1656" spans="1:13" ht="25.5">
      <c r="A1656" s="75" t="e">
        <f>VLOOKUP(B1656,#REF!,3,FALSE)</f>
        <v>#REF!</v>
      </c>
      <c r="B1656" s="22">
        <v>1581</v>
      </c>
      <c r="C1656" s="24" t="s">
        <v>206</v>
      </c>
      <c r="D1656" s="10" t="s">
        <v>504</v>
      </c>
      <c r="E1656" s="23" t="s">
        <v>207</v>
      </c>
      <c r="F1656" s="11" t="s">
        <v>7</v>
      </c>
      <c r="G1656" s="8"/>
      <c r="H1656" s="8"/>
      <c r="I1656" s="8"/>
      <c r="J1656" s="8"/>
      <c r="K1656" s="8">
        <v>-345.8</v>
      </c>
      <c r="L1656" s="56" t="s">
        <v>154</v>
      </c>
      <c r="M1656" s="296" t="s">
        <v>649</v>
      </c>
    </row>
    <row r="1657" spans="1:13" ht="25.5">
      <c r="A1657" s="75" t="e">
        <f>VLOOKUP(B1657,#REF!,3,FALSE)</f>
        <v>#REF!</v>
      </c>
      <c r="B1657" s="22">
        <v>1581</v>
      </c>
      <c r="C1657" s="24" t="s">
        <v>206</v>
      </c>
      <c r="D1657" s="10" t="s">
        <v>504</v>
      </c>
      <c r="E1657" s="23" t="s">
        <v>207</v>
      </c>
      <c r="F1657" s="11" t="s">
        <v>7</v>
      </c>
      <c r="G1657" s="8"/>
      <c r="H1657" s="8"/>
      <c r="I1657" s="8"/>
      <c r="J1657" s="8"/>
      <c r="K1657" s="8">
        <v>-255.2</v>
      </c>
      <c r="L1657" s="56" t="s">
        <v>8</v>
      </c>
      <c r="M1657" s="296" t="s">
        <v>650</v>
      </c>
    </row>
    <row r="1658" spans="1:13" ht="25.5">
      <c r="A1658" s="75" t="e">
        <f>VLOOKUP(B1658,#REF!,3,FALSE)</f>
        <v>#REF!</v>
      </c>
      <c r="B1658" s="101">
        <v>1581</v>
      </c>
      <c r="C1658" s="62" t="s">
        <v>206</v>
      </c>
      <c r="D1658" s="84" t="s">
        <v>504</v>
      </c>
      <c r="E1658" s="85" t="s">
        <v>207</v>
      </c>
      <c r="F1658" s="49" t="s">
        <v>11</v>
      </c>
      <c r="G1658" s="26">
        <f>SUM(G1654:G1657)</f>
        <v>49981.2</v>
      </c>
      <c r="H1658" s="26">
        <f>SUM(H1654:H1657)</f>
        <v>39223.4</v>
      </c>
      <c r="I1658" s="26">
        <f>IF(ISBLANK(H1658),"",+H1658/G1658*100)</f>
        <v>78.476307091466396</v>
      </c>
      <c r="J1658" s="26">
        <f>+H1658-G1658</f>
        <v>-10757.799999999996</v>
      </c>
      <c r="K1658" s="26">
        <f>SUM(K1654:K1657)</f>
        <v>-10757.8</v>
      </c>
      <c r="L1658" s="185"/>
      <c r="M1658" s="302"/>
    </row>
    <row r="1659" spans="1:13" ht="25.5">
      <c r="A1659" s="75" t="e">
        <f>VLOOKUP(B1659,#REF!,3,FALSE)</f>
        <v>#REF!</v>
      </c>
      <c r="B1659" s="22">
        <v>1581</v>
      </c>
      <c r="C1659" s="24" t="s">
        <v>206</v>
      </c>
      <c r="D1659" s="10" t="s">
        <v>645</v>
      </c>
      <c r="E1659" s="23" t="s">
        <v>208</v>
      </c>
      <c r="F1659" s="11" t="s">
        <v>7</v>
      </c>
      <c r="G1659" s="8">
        <v>2012</v>
      </c>
      <c r="H1659" s="8">
        <v>1178.8</v>
      </c>
      <c r="I1659" s="33">
        <f t="shared" si="98"/>
        <v>58.588469184890656</v>
      </c>
      <c r="J1659" s="8">
        <f t="shared" si="103"/>
        <v>-833.2</v>
      </c>
      <c r="K1659" s="8">
        <v>-230.7</v>
      </c>
      <c r="L1659" s="10" t="s">
        <v>55</v>
      </c>
      <c r="M1659" s="13" t="s">
        <v>647</v>
      </c>
    </row>
    <row r="1660" spans="1:13" ht="25.5">
      <c r="A1660" s="75" t="e">
        <f>VLOOKUP(B1660,#REF!,3,FALSE)</f>
        <v>#REF!</v>
      </c>
      <c r="B1660" s="22">
        <v>1581</v>
      </c>
      <c r="C1660" s="24" t="s">
        <v>206</v>
      </c>
      <c r="D1660" s="10" t="s">
        <v>645</v>
      </c>
      <c r="E1660" s="23" t="s">
        <v>208</v>
      </c>
      <c r="F1660" s="11" t="s">
        <v>7</v>
      </c>
      <c r="G1660" s="8"/>
      <c r="H1660" s="8"/>
      <c r="I1660" s="33"/>
      <c r="J1660" s="8"/>
      <c r="K1660" s="8">
        <v>-602.5</v>
      </c>
      <c r="L1660" s="10" t="s">
        <v>9</v>
      </c>
      <c r="M1660" s="13" t="s">
        <v>648</v>
      </c>
    </row>
    <row r="1661" spans="1:13" ht="25.5">
      <c r="A1661" s="75" t="e">
        <f>VLOOKUP(B1661,#REF!,3,FALSE)</f>
        <v>#REF!</v>
      </c>
      <c r="B1661" s="101">
        <v>1581</v>
      </c>
      <c r="C1661" s="62" t="s">
        <v>206</v>
      </c>
      <c r="D1661" s="84" t="s">
        <v>645</v>
      </c>
      <c r="E1661" s="85" t="s">
        <v>208</v>
      </c>
      <c r="F1661" s="49" t="s">
        <v>11</v>
      </c>
      <c r="G1661" s="26">
        <f>SUM(G1659:G1660)</f>
        <v>2012</v>
      </c>
      <c r="H1661" s="26">
        <f>SUM(H1659:H1660)</f>
        <v>1178.8</v>
      </c>
      <c r="I1661" s="26">
        <f t="shared" si="98"/>
        <v>58.588469184890656</v>
      </c>
      <c r="J1661" s="26">
        <f>+H1661-G1661</f>
        <v>-833.2</v>
      </c>
      <c r="K1661" s="26">
        <f>SUM(K1659:K1660)</f>
        <v>-833.2</v>
      </c>
      <c r="L1661" s="185"/>
      <c r="M1661" s="302"/>
    </row>
    <row r="1662" spans="1:13" ht="38.25">
      <c r="A1662" s="75" t="e">
        <f>VLOOKUP(B1662,#REF!,3,FALSE)</f>
        <v>#REF!</v>
      </c>
      <c r="B1662" s="22">
        <v>1581</v>
      </c>
      <c r="C1662" s="24" t="s">
        <v>206</v>
      </c>
      <c r="D1662" s="10" t="s">
        <v>646</v>
      </c>
      <c r="E1662" s="23" t="s">
        <v>209</v>
      </c>
      <c r="F1662" s="11" t="s">
        <v>7</v>
      </c>
      <c r="G1662" s="8">
        <v>4222</v>
      </c>
      <c r="H1662" s="8">
        <v>4091</v>
      </c>
      <c r="I1662" s="33">
        <f t="shared" si="98"/>
        <v>96.897205116058743</v>
      </c>
      <c r="J1662" s="8">
        <f t="shared" si="103"/>
        <v>-131</v>
      </c>
      <c r="K1662" s="8">
        <v>-131</v>
      </c>
      <c r="L1662" s="74" t="s">
        <v>154</v>
      </c>
      <c r="M1662" s="13" t="s">
        <v>651</v>
      </c>
    </row>
    <row r="1663" spans="1:13" ht="38.25">
      <c r="A1663" s="75" t="e">
        <f>VLOOKUP(B1663,#REF!,3,FALSE)</f>
        <v>#REF!</v>
      </c>
      <c r="B1663" s="22">
        <v>1581</v>
      </c>
      <c r="C1663" s="24" t="s">
        <v>206</v>
      </c>
      <c r="D1663" s="10" t="s">
        <v>646</v>
      </c>
      <c r="E1663" s="23" t="s">
        <v>209</v>
      </c>
      <c r="F1663" s="11" t="s">
        <v>547</v>
      </c>
      <c r="G1663" s="8">
        <v>89.1</v>
      </c>
      <c r="H1663" s="8">
        <v>86.4</v>
      </c>
      <c r="I1663" s="33">
        <f t="shared" si="98"/>
        <v>96.969696969696983</v>
      </c>
      <c r="J1663" s="8">
        <f t="shared" si="103"/>
        <v>-2.6999999999999886</v>
      </c>
      <c r="K1663" s="8">
        <v>-2.7</v>
      </c>
      <c r="L1663" s="74" t="s">
        <v>154</v>
      </c>
      <c r="M1663" s="13" t="s">
        <v>651</v>
      </c>
    </row>
    <row r="1664" spans="1:13" ht="25.5">
      <c r="A1664" s="75" t="e">
        <f>VLOOKUP(B1664,#REF!,3,FALSE)</f>
        <v>#REF!</v>
      </c>
      <c r="B1664" s="101">
        <v>1581</v>
      </c>
      <c r="C1664" s="62" t="s">
        <v>206</v>
      </c>
      <c r="D1664" s="84" t="s">
        <v>646</v>
      </c>
      <c r="E1664" s="85" t="s">
        <v>209</v>
      </c>
      <c r="F1664" s="49" t="s">
        <v>11</v>
      </c>
      <c r="G1664" s="26">
        <f>SUM(G1662:G1663)</f>
        <v>4311.1000000000004</v>
      </c>
      <c r="H1664" s="26">
        <f>SUM(H1662:H1663)</f>
        <v>4177.3999999999996</v>
      </c>
      <c r="I1664" s="26">
        <f>IF(ISBLANK(H1664),"",+H1664/G1664*100)</f>
        <v>96.898703347173551</v>
      </c>
      <c r="J1664" s="26">
        <f>+H1664-G1664</f>
        <v>-133.70000000000073</v>
      </c>
      <c r="K1664" s="26">
        <f>SUM(K1662:K1663)</f>
        <v>-133.69999999999999</v>
      </c>
      <c r="L1664" s="185"/>
      <c r="M1664" s="302"/>
    </row>
    <row r="1665" spans="1:13" ht="25.5">
      <c r="A1665" s="75" t="e">
        <f>VLOOKUP(B1665,#REF!,3,FALSE)</f>
        <v>#REF!</v>
      </c>
      <c r="B1665" s="157">
        <v>1581</v>
      </c>
      <c r="C1665" s="87" t="s">
        <v>206</v>
      </c>
      <c r="D1665" s="88"/>
      <c r="E1665" s="92"/>
      <c r="F1665" s="90" t="s">
        <v>12</v>
      </c>
      <c r="G1665" s="70">
        <f>+G1664+G1661+G1658</f>
        <v>56304.299999999996</v>
      </c>
      <c r="H1665" s="70">
        <f>+H1664+H1661+H1658</f>
        <v>44579.6</v>
      </c>
      <c r="I1665" s="70">
        <f t="shared" si="98"/>
        <v>79.176190806030803</v>
      </c>
      <c r="J1665" s="70">
        <f t="shared" si="103"/>
        <v>-11724.699999999997</v>
      </c>
      <c r="K1665" s="70">
        <f>+K1664+K1661+K1658</f>
        <v>-11724.699999999999</v>
      </c>
      <c r="L1665" s="186"/>
      <c r="M1665" s="294"/>
    </row>
    <row r="1666" spans="1:13" ht="25.5">
      <c r="A1666" s="75" t="e">
        <f>VLOOKUP(B1666,#REF!,3,FALSE)</f>
        <v>#REF!</v>
      </c>
      <c r="B1666" s="29">
        <v>1582</v>
      </c>
      <c r="C1666" s="24" t="s">
        <v>210</v>
      </c>
      <c r="D1666" s="56" t="s">
        <v>111</v>
      </c>
      <c r="E1666" s="23" t="s">
        <v>546</v>
      </c>
      <c r="F1666" s="11" t="s">
        <v>7</v>
      </c>
      <c r="G1666" s="17">
        <v>17830</v>
      </c>
      <c r="H1666" s="8">
        <v>14987.5</v>
      </c>
      <c r="I1666" s="33">
        <f t="shared" si="98"/>
        <v>84.057767807066739</v>
      </c>
      <c r="J1666" s="33">
        <f t="shared" si="103"/>
        <v>-2842.5</v>
      </c>
      <c r="K1666" s="33">
        <v>-2671.5</v>
      </c>
      <c r="L1666" s="199" t="s">
        <v>291</v>
      </c>
      <c r="M1666" s="303" t="s">
        <v>548</v>
      </c>
    </row>
    <row r="1667" spans="1:13" ht="25.5">
      <c r="A1667" s="75" t="s">
        <v>340</v>
      </c>
      <c r="B1667" s="29">
        <v>1582</v>
      </c>
      <c r="C1667" s="24" t="s">
        <v>210</v>
      </c>
      <c r="D1667" s="56" t="s">
        <v>111</v>
      </c>
      <c r="E1667" s="23" t="s">
        <v>546</v>
      </c>
      <c r="F1667" s="11" t="s">
        <v>7</v>
      </c>
      <c r="G1667" s="17"/>
      <c r="H1667" s="8"/>
      <c r="I1667" s="33" t="str">
        <f>IF(ISBLANK(H1667),"",+H1667/G1667*100)</f>
        <v/>
      </c>
      <c r="J1667" s="33">
        <f>+H1667-G1667</f>
        <v>0</v>
      </c>
      <c r="K1667" s="33">
        <v>-70.5</v>
      </c>
      <c r="L1667" s="199" t="s">
        <v>291</v>
      </c>
      <c r="M1667" s="303" t="s">
        <v>549</v>
      </c>
    </row>
    <row r="1668" spans="1:13" ht="25.5">
      <c r="A1668" s="75" t="s">
        <v>340</v>
      </c>
      <c r="B1668" s="29">
        <v>1582</v>
      </c>
      <c r="C1668" s="24" t="s">
        <v>210</v>
      </c>
      <c r="D1668" s="56" t="s">
        <v>111</v>
      </c>
      <c r="E1668" s="23" t="s">
        <v>546</v>
      </c>
      <c r="F1668" s="11" t="s">
        <v>7</v>
      </c>
      <c r="G1668" s="17"/>
      <c r="H1668" s="8"/>
      <c r="I1668" s="33" t="str">
        <f>IF(ISBLANK(H1668),"",+H1668/G1668*100)</f>
        <v/>
      </c>
      <c r="J1668" s="33">
        <f>+H1668-G1668</f>
        <v>0</v>
      </c>
      <c r="K1668" s="33">
        <v>-50.5</v>
      </c>
      <c r="L1668" s="199" t="s">
        <v>8</v>
      </c>
      <c r="M1668" s="303" t="s">
        <v>354</v>
      </c>
    </row>
    <row r="1669" spans="1:13" ht="25.5">
      <c r="A1669" s="75" t="s">
        <v>340</v>
      </c>
      <c r="B1669" s="29">
        <v>1582</v>
      </c>
      <c r="C1669" s="24" t="s">
        <v>210</v>
      </c>
      <c r="D1669" s="56" t="s">
        <v>111</v>
      </c>
      <c r="E1669" s="23" t="s">
        <v>546</v>
      </c>
      <c r="F1669" s="11" t="s">
        <v>7</v>
      </c>
      <c r="G1669" s="17"/>
      <c r="H1669" s="8"/>
      <c r="I1669" s="33" t="str">
        <f>IF(ISBLANK(H1669),"",+H1669/G1669*100)</f>
        <v/>
      </c>
      <c r="J1669" s="33">
        <f>+H1669-G1669</f>
        <v>0</v>
      </c>
      <c r="K1669" s="33">
        <v>-50</v>
      </c>
      <c r="L1669" s="199" t="s">
        <v>9</v>
      </c>
      <c r="M1669" s="303" t="s">
        <v>447</v>
      </c>
    </row>
    <row r="1670" spans="1:13" ht="25.5">
      <c r="A1670" s="75" t="e">
        <f>VLOOKUP(B1670,#REF!,3,FALSE)</f>
        <v>#REF!</v>
      </c>
      <c r="B1670" s="101">
        <v>1582</v>
      </c>
      <c r="C1670" s="62" t="s">
        <v>210</v>
      </c>
      <c r="D1670" s="84" t="s">
        <v>111</v>
      </c>
      <c r="E1670" s="85" t="s">
        <v>546</v>
      </c>
      <c r="F1670" s="49" t="s">
        <v>11</v>
      </c>
      <c r="G1670" s="26">
        <f>SUM(G1666:G1666)</f>
        <v>17830</v>
      </c>
      <c r="H1670" s="26">
        <f>SUM(H1666:H1666)</f>
        <v>14987.5</v>
      </c>
      <c r="I1670" s="26">
        <f t="shared" si="98"/>
        <v>84.057767807066739</v>
      </c>
      <c r="J1670" s="26">
        <f>+H1670-G1670</f>
        <v>-2842.5</v>
      </c>
      <c r="K1670" s="26">
        <f>SUM(K1666:K1669)</f>
        <v>-2842.5</v>
      </c>
      <c r="L1670" s="185"/>
      <c r="M1670" s="302"/>
    </row>
    <row r="1671" spans="1:13" ht="25.5">
      <c r="A1671" s="75" t="e">
        <f>VLOOKUP(B1671,#REF!,3,FALSE)</f>
        <v>#REF!</v>
      </c>
      <c r="B1671" s="22">
        <v>1582</v>
      </c>
      <c r="C1671" s="24" t="s">
        <v>210</v>
      </c>
      <c r="D1671" s="10" t="s">
        <v>506</v>
      </c>
      <c r="E1671" s="23" t="s">
        <v>209</v>
      </c>
      <c r="F1671" s="11" t="s">
        <v>7</v>
      </c>
      <c r="G1671" s="8">
        <v>1427.5</v>
      </c>
      <c r="H1671" s="8">
        <v>1396.4</v>
      </c>
      <c r="I1671" s="33">
        <f t="shared" si="98"/>
        <v>97.821366024518397</v>
      </c>
      <c r="J1671" s="8">
        <f t="shared" si="103"/>
        <v>-31.099999999999909</v>
      </c>
      <c r="K1671" s="8">
        <v>-31.1</v>
      </c>
      <c r="L1671" s="200" t="s">
        <v>8</v>
      </c>
      <c r="M1671" s="13" t="s">
        <v>550</v>
      </c>
    </row>
    <row r="1672" spans="1:13" ht="25.5">
      <c r="A1672" s="75" t="s">
        <v>340</v>
      </c>
      <c r="B1672" s="22">
        <v>1582</v>
      </c>
      <c r="C1672" s="24" t="s">
        <v>210</v>
      </c>
      <c r="D1672" s="10" t="s">
        <v>506</v>
      </c>
      <c r="E1672" s="23" t="s">
        <v>209</v>
      </c>
      <c r="F1672" s="11" t="s">
        <v>547</v>
      </c>
      <c r="G1672" s="8">
        <v>54</v>
      </c>
      <c r="H1672" s="8">
        <v>54</v>
      </c>
      <c r="I1672" s="33">
        <f>IF(ISBLANK(H1672),"",+H1672/G1672*100)</f>
        <v>100</v>
      </c>
      <c r="J1672" s="8">
        <f>+H1672-G1672</f>
        <v>0</v>
      </c>
      <c r="K1672" s="8"/>
      <c r="L1672" s="200"/>
      <c r="M1672" s="13"/>
    </row>
    <row r="1673" spans="1:13" ht="25.5">
      <c r="A1673" s="75" t="e">
        <f>VLOOKUP(B1673,#REF!,3,FALSE)</f>
        <v>#REF!</v>
      </c>
      <c r="B1673" s="101">
        <v>1582</v>
      </c>
      <c r="C1673" s="62" t="s">
        <v>210</v>
      </c>
      <c r="D1673" s="84" t="s">
        <v>506</v>
      </c>
      <c r="E1673" s="85" t="s">
        <v>209</v>
      </c>
      <c r="F1673" s="49" t="s">
        <v>11</v>
      </c>
      <c r="G1673" s="26">
        <f>SUM(G1671:G1672)</f>
        <v>1481.5</v>
      </c>
      <c r="H1673" s="26">
        <f>SUM(H1671:H1672)</f>
        <v>1450.4</v>
      </c>
      <c r="I1673" s="26">
        <f t="shared" si="98"/>
        <v>97.900776240297006</v>
      </c>
      <c r="J1673" s="26">
        <f t="shared" si="103"/>
        <v>-31.099999999999909</v>
      </c>
      <c r="K1673" s="26">
        <f>SUM(K1671:K1671)</f>
        <v>-31.1</v>
      </c>
      <c r="L1673" s="185"/>
      <c r="M1673" s="302"/>
    </row>
    <row r="1674" spans="1:13" ht="25.5">
      <c r="A1674" s="75" t="e">
        <f>VLOOKUP(B1674,#REF!,3,FALSE)</f>
        <v>#REF!</v>
      </c>
      <c r="B1674" s="157">
        <v>1582</v>
      </c>
      <c r="C1674" s="87" t="s">
        <v>210</v>
      </c>
      <c r="D1674" s="165"/>
      <c r="E1674" s="92"/>
      <c r="F1674" s="90" t="s">
        <v>12</v>
      </c>
      <c r="G1674" s="70">
        <f>+G1673+G1670</f>
        <v>19311.5</v>
      </c>
      <c r="H1674" s="70">
        <f>+H1673+H1670</f>
        <v>16437.900000000001</v>
      </c>
      <c r="I1674" s="70">
        <f t="shared" si="98"/>
        <v>85.119747300831122</v>
      </c>
      <c r="J1674" s="70">
        <f t="shared" si="103"/>
        <v>-2873.5999999999985</v>
      </c>
      <c r="K1674" s="70">
        <f>+K1673+K1670</f>
        <v>-2873.6</v>
      </c>
      <c r="L1674" s="186"/>
      <c r="M1674" s="294"/>
    </row>
    <row r="1675" spans="1:13" ht="25.5">
      <c r="A1675" s="75" t="e">
        <f>VLOOKUP(B1675,#REF!,3,FALSE)</f>
        <v>#REF!</v>
      </c>
      <c r="B1675" s="22">
        <v>1584</v>
      </c>
      <c r="C1675" s="24" t="s">
        <v>212</v>
      </c>
      <c r="D1675" s="10" t="s">
        <v>111</v>
      </c>
      <c r="E1675" s="23" t="s">
        <v>207</v>
      </c>
      <c r="F1675" s="11" t="s">
        <v>7</v>
      </c>
      <c r="G1675" s="8">
        <v>20803.599999999999</v>
      </c>
      <c r="H1675" s="8">
        <v>17032.400000000001</v>
      </c>
      <c r="I1675" s="33">
        <f t="shared" ref="I1675:I1760" si="104">IF(ISBLANK(H1675),"",+H1675/G1675*100)</f>
        <v>81.872368243957794</v>
      </c>
      <c r="J1675" s="8">
        <f t="shared" si="103"/>
        <v>-3771.1999999999971</v>
      </c>
      <c r="K1675" s="17">
        <v>-3771.2</v>
      </c>
      <c r="L1675" s="10" t="s">
        <v>55</v>
      </c>
      <c r="M1675" s="13" t="s">
        <v>560</v>
      </c>
    </row>
    <row r="1676" spans="1:13" ht="25.5">
      <c r="A1676" s="75" t="e">
        <f>VLOOKUP(B1676,#REF!,3,FALSE)</f>
        <v>#REF!</v>
      </c>
      <c r="B1676" s="101">
        <v>1584</v>
      </c>
      <c r="C1676" s="62" t="s">
        <v>212</v>
      </c>
      <c r="D1676" s="84" t="s">
        <v>111</v>
      </c>
      <c r="E1676" s="85" t="s">
        <v>207</v>
      </c>
      <c r="F1676" s="49" t="s">
        <v>11</v>
      </c>
      <c r="G1676" s="26">
        <f>SUM(G1675)</f>
        <v>20803.599999999999</v>
      </c>
      <c r="H1676" s="26">
        <f>SUM(H1675)</f>
        <v>17032.400000000001</v>
      </c>
      <c r="I1676" s="26">
        <f t="shared" si="104"/>
        <v>81.872368243957794</v>
      </c>
      <c r="J1676" s="26">
        <f t="shared" si="103"/>
        <v>-3771.1999999999971</v>
      </c>
      <c r="K1676" s="26">
        <f>SUM(K1675)</f>
        <v>-3771.2</v>
      </c>
      <c r="L1676" s="185"/>
      <c r="M1676" s="302"/>
    </row>
    <row r="1677" spans="1:13" ht="25.5">
      <c r="A1677" s="75" t="e">
        <f>VLOOKUP(B1677,#REF!,3,FALSE)</f>
        <v>#REF!</v>
      </c>
      <c r="B1677" s="22">
        <v>1584</v>
      </c>
      <c r="C1677" s="24" t="s">
        <v>212</v>
      </c>
      <c r="D1677" s="10" t="s">
        <v>506</v>
      </c>
      <c r="E1677" s="23" t="s">
        <v>209</v>
      </c>
      <c r="F1677" s="11" t="s">
        <v>7</v>
      </c>
      <c r="G1677" s="8">
        <v>1710</v>
      </c>
      <c r="H1677" s="8">
        <v>1710</v>
      </c>
      <c r="I1677" s="33">
        <f t="shared" si="104"/>
        <v>100</v>
      </c>
      <c r="J1677" s="8">
        <f t="shared" si="103"/>
        <v>0</v>
      </c>
      <c r="K1677" s="8"/>
      <c r="L1677" s="10"/>
      <c r="M1677" s="13"/>
    </row>
    <row r="1678" spans="1:13" ht="25.5">
      <c r="A1678" s="75" t="s">
        <v>340</v>
      </c>
      <c r="B1678" s="22">
        <v>1584</v>
      </c>
      <c r="C1678" s="24" t="s">
        <v>212</v>
      </c>
      <c r="D1678" s="10" t="s">
        <v>506</v>
      </c>
      <c r="E1678" s="23" t="s">
        <v>209</v>
      </c>
      <c r="F1678" s="11" t="s">
        <v>547</v>
      </c>
      <c r="G1678" s="8">
        <v>2.7</v>
      </c>
      <c r="H1678" s="8">
        <v>2.7</v>
      </c>
      <c r="I1678" s="33">
        <f>IF(ISBLANK(H1678),"",+H1678/G1678*100)</f>
        <v>100</v>
      </c>
      <c r="J1678" s="8">
        <f>+H1678-G1678</f>
        <v>0</v>
      </c>
      <c r="K1678" s="8"/>
      <c r="L1678" s="10"/>
      <c r="M1678" s="13"/>
    </row>
    <row r="1679" spans="1:13" ht="25.5">
      <c r="A1679" s="75" t="s">
        <v>340</v>
      </c>
      <c r="B1679" s="22">
        <v>1584</v>
      </c>
      <c r="C1679" s="24" t="s">
        <v>212</v>
      </c>
      <c r="D1679" s="10" t="s">
        <v>506</v>
      </c>
      <c r="E1679" s="23" t="s">
        <v>209</v>
      </c>
      <c r="F1679" s="11" t="s">
        <v>604</v>
      </c>
      <c r="G1679" s="8">
        <v>1.8</v>
      </c>
      <c r="H1679" s="8">
        <v>0</v>
      </c>
      <c r="I1679" s="33">
        <f>IF(ISBLANK(H1679),"",+H1679/G1679*100)</f>
        <v>0</v>
      </c>
      <c r="J1679" s="8">
        <f>+H1679-G1679</f>
        <v>-1.8</v>
      </c>
      <c r="K1679" s="8">
        <v>-1.8</v>
      </c>
      <c r="L1679" s="10" t="s">
        <v>8</v>
      </c>
      <c r="M1679" s="281" t="s">
        <v>561</v>
      </c>
    </row>
    <row r="1680" spans="1:13" ht="25.5">
      <c r="A1680" s="75" t="e">
        <f>VLOOKUP(B1680,#REF!,3,FALSE)</f>
        <v>#REF!</v>
      </c>
      <c r="B1680" s="101">
        <v>1584</v>
      </c>
      <c r="C1680" s="62" t="s">
        <v>212</v>
      </c>
      <c r="D1680" s="84" t="s">
        <v>506</v>
      </c>
      <c r="E1680" s="85" t="s">
        <v>209</v>
      </c>
      <c r="F1680" s="49" t="s">
        <v>11</v>
      </c>
      <c r="G1680" s="26">
        <f>SUM(G1677:G1679)</f>
        <v>1714.5</v>
      </c>
      <c r="H1680" s="26">
        <f>SUM(H1677:H1679)</f>
        <v>1712.7</v>
      </c>
      <c r="I1680" s="26">
        <f t="shared" si="104"/>
        <v>99.895013123359576</v>
      </c>
      <c r="J1680" s="26">
        <f>+H1680-G1680</f>
        <v>-1.7999999999999545</v>
      </c>
      <c r="K1680" s="26">
        <f>SUM(K1677:K1679)</f>
        <v>-1.8</v>
      </c>
      <c r="L1680" s="185"/>
      <c r="M1680" s="302"/>
    </row>
    <row r="1681" spans="1:13" ht="25.5">
      <c r="A1681" s="75" t="e">
        <f>VLOOKUP(B1681,#REF!,3,FALSE)</f>
        <v>#REF!</v>
      </c>
      <c r="B1681" s="157">
        <v>1584</v>
      </c>
      <c r="C1681" s="87" t="s">
        <v>212</v>
      </c>
      <c r="D1681" s="165"/>
      <c r="E1681" s="92"/>
      <c r="F1681" s="90" t="s">
        <v>12</v>
      </c>
      <c r="G1681" s="70">
        <f>+G1676+G1680</f>
        <v>22518.1</v>
      </c>
      <c r="H1681" s="70">
        <f>+H1676+H1680</f>
        <v>18745.100000000002</v>
      </c>
      <c r="I1681" s="70">
        <f t="shared" si="104"/>
        <v>83.244589907674282</v>
      </c>
      <c r="J1681" s="70">
        <f t="shared" si="103"/>
        <v>-3772.9999999999964</v>
      </c>
      <c r="K1681" s="70">
        <f t="shared" ref="K1681" si="105">+K1676+K1680</f>
        <v>-3773</v>
      </c>
      <c r="L1681" s="186"/>
      <c r="M1681" s="294"/>
    </row>
    <row r="1682" spans="1:13" ht="38.25">
      <c r="A1682" s="75" t="e">
        <f>VLOOKUP(B1682,#REF!,3,FALSE)</f>
        <v>#REF!</v>
      </c>
      <c r="B1682" s="22">
        <v>1585</v>
      </c>
      <c r="C1682" s="24" t="s">
        <v>213</v>
      </c>
      <c r="D1682" s="324" t="s">
        <v>111</v>
      </c>
      <c r="E1682" s="23" t="s">
        <v>214</v>
      </c>
      <c r="F1682" s="11" t="s">
        <v>7</v>
      </c>
      <c r="G1682" s="8">
        <v>19271</v>
      </c>
      <c r="H1682" s="8">
        <v>14823.5</v>
      </c>
      <c r="I1682" s="33">
        <f t="shared" si="104"/>
        <v>76.921280680815727</v>
      </c>
      <c r="J1682" s="8">
        <f t="shared" si="103"/>
        <v>-4447.5</v>
      </c>
      <c r="K1682" s="8">
        <v>-3754.9</v>
      </c>
      <c r="L1682" s="10" t="s">
        <v>55</v>
      </c>
      <c r="M1682" s="13" t="s">
        <v>853</v>
      </c>
    </row>
    <row r="1683" spans="1:13" ht="38.25">
      <c r="A1683" s="75" t="e">
        <f>VLOOKUP(B1683,#REF!,3,FALSE)</f>
        <v>#REF!</v>
      </c>
      <c r="B1683" s="22">
        <v>1585</v>
      </c>
      <c r="C1683" s="24" t="s">
        <v>213</v>
      </c>
      <c r="D1683" s="324" t="s">
        <v>111</v>
      </c>
      <c r="E1683" s="23" t="s">
        <v>214</v>
      </c>
      <c r="F1683" s="11" t="s">
        <v>7</v>
      </c>
      <c r="G1683" s="8"/>
      <c r="H1683" s="8"/>
      <c r="I1683" s="33"/>
      <c r="J1683" s="8"/>
      <c r="K1683" s="8">
        <v>-276.5</v>
      </c>
      <c r="L1683" s="10" t="s">
        <v>120</v>
      </c>
      <c r="M1683" s="13" t="s">
        <v>854</v>
      </c>
    </row>
    <row r="1684" spans="1:13" ht="38.25">
      <c r="A1684" s="75" t="e">
        <f>VLOOKUP(B1684,#REF!,3,FALSE)</f>
        <v>#REF!</v>
      </c>
      <c r="B1684" s="22">
        <v>1585</v>
      </c>
      <c r="C1684" s="24" t="s">
        <v>213</v>
      </c>
      <c r="D1684" s="324" t="s">
        <v>111</v>
      </c>
      <c r="E1684" s="23" t="s">
        <v>214</v>
      </c>
      <c r="F1684" s="11" t="s">
        <v>7</v>
      </c>
      <c r="G1684" s="8"/>
      <c r="H1684" s="8"/>
      <c r="I1684" s="33"/>
      <c r="J1684" s="8"/>
      <c r="K1684" s="8">
        <v>-5</v>
      </c>
      <c r="L1684" s="10" t="s">
        <v>8</v>
      </c>
      <c r="M1684" s="13" t="s">
        <v>855</v>
      </c>
    </row>
    <row r="1685" spans="1:13" ht="38.25">
      <c r="A1685" s="75" t="e">
        <f>VLOOKUP(B1685,#REF!,3,FALSE)</f>
        <v>#REF!</v>
      </c>
      <c r="B1685" s="22">
        <v>1585</v>
      </c>
      <c r="C1685" s="24" t="s">
        <v>213</v>
      </c>
      <c r="D1685" s="324" t="s">
        <v>111</v>
      </c>
      <c r="E1685" s="23" t="s">
        <v>214</v>
      </c>
      <c r="F1685" s="11" t="s">
        <v>7</v>
      </c>
      <c r="G1685" s="8"/>
      <c r="H1685" s="8"/>
      <c r="I1685" s="33"/>
      <c r="J1685" s="8"/>
      <c r="K1685" s="8">
        <v>-0.8</v>
      </c>
      <c r="L1685" s="10" t="s">
        <v>8</v>
      </c>
      <c r="M1685" s="13" t="s">
        <v>856</v>
      </c>
    </row>
    <row r="1686" spans="1:13" ht="38.25">
      <c r="A1686" s="75" t="e">
        <f>VLOOKUP(B1686,#REF!,3,FALSE)</f>
        <v>#REF!</v>
      </c>
      <c r="B1686" s="22">
        <v>1585</v>
      </c>
      <c r="C1686" s="24" t="s">
        <v>213</v>
      </c>
      <c r="D1686" s="324" t="s">
        <v>111</v>
      </c>
      <c r="E1686" s="23" t="s">
        <v>214</v>
      </c>
      <c r="F1686" s="11" t="s">
        <v>7</v>
      </c>
      <c r="G1686" s="8"/>
      <c r="H1686" s="8"/>
      <c r="I1686" s="33"/>
      <c r="J1686" s="8"/>
      <c r="K1686" s="8">
        <v>-4.3</v>
      </c>
      <c r="L1686" s="10" t="s">
        <v>9</v>
      </c>
      <c r="M1686" s="13" t="s">
        <v>857</v>
      </c>
    </row>
    <row r="1687" spans="1:13" ht="38.25">
      <c r="A1687" s="75" t="e">
        <f>VLOOKUP(B1687,#REF!,3,FALSE)</f>
        <v>#REF!</v>
      </c>
      <c r="B1687" s="22">
        <v>1585</v>
      </c>
      <c r="C1687" s="24" t="s">
        <v>213</v>
      </c>
      <c r="D1687" s="324" t="s">
        <v>111</v>
      </c>
      <c r="E1687" s="23" t="s">
        <v>214</v>
      </c>
      <c r="F1687" s="11" t="s">
        <v>7</v>
      </c>
      <c r="G1687" s="8"/>
      <c r="H1687" s="8"/>
      <c r="I1687" s="33"/>
      <c r="J1687" s="8"/>
      <c r="K1687" s="8">
        <v>-293.89999999999998</v>
      </c>
      <c r="L1687" s="10" t="s">
        <v>8</v>
      </c>
      <c r="M1687" s="13" t="s">
        <v>858</v>
      </c>
    </row>
    <row r="1688" spans="1:13" ht="38.25">
      <c r="A1688" s="75" t="e">
        <f>VLOOKUP(B1688,#REF!,3,FALSE)</f>
        <v>#REF!</v>
      </c>
      <c r="B1688" s="22">
        <v>1585</v>
      </c>
      <c r="C1688" s="24" t="s">
        <v>213</v>
      </c>
      <c r="D1688" s="324" t="s">
        <v>111</v>
      </c>
      <c r="E1688" s="23" t="s">
        <v>214</v>
      </c>
      <c r="F1688" s="11" t="s">
        <v>7</v>
      </c>
      <c r="G1688" s="8"/>
      <c r="H1688" s="8"/>
      <c r="I1688" s="33"/>
      <c r="J1688" s="8"/>
      <c r="K1688" s="8">
        <v>-7.5</v>
      </c>
      <c r="L1688" s="10" t="s">
        <v>9</v>
      </c>
      <c r="M1688" s="13" t="s">
        <v>859</v>
      </c>
    </row>
    <row r="1689" spans="1:13" ht="38.25">
      <c r="A1689" s="75" t="e">
        <f>VLOOKUP(B1689,#REF!,3,FALSE)</f>
        <v>#REF!</v>
      </c>
      <c r="B1689" s="22">
        <v>1585</v>
      </c>
      <c r="C1689" s="24" t="s">
        <v>213</v>
      </c>
      <c r="D1689" s="324" t="s">
        <v>111</v>
      </c>
      <c r="E1689" s="23" t="s">
        <v>214</v>
      </c>
      <c r="F1689" s="11" t="s">
        <v>7</v>
      </c>
      <c r="G1689" s="8"/>
      <c r="H1689" s="8"/>
      <c r="I1689" s="33"/>
      <c r="J1689" s="8"/>
      <c r="K1689" s="8">
        <v>-90.6</v>
      </c>
      <c r="L1689" s="10" t="s">
        <v>9</v>
      </c>
      <c r="M1689" s="13" t="s">
        <v>860</v>
      </c>
    </row>
    <row r="1690" spans="1:13" ht="38.25">
      <c r="A1690" s="75" t="e">
        <f>VLOOKUP(B1690,#REF!,3,FALSE)</f>
        <v>#REF!</v>
      </c>
      <c r="B1690" s="22">
        <v>1585</v>
      </c>
      <c r="C1690" s="24" t="s">
        <v>213</v>
      </c>
      <c r="D1690" s="324" t="s">
        <v>111</v>
      </c>
      <c r="E1690" s="23" t="s">
        <v>214</v>
      </c>
      <c r="F1690" s="11" t="s">
        <v>7</v>
      </c>
      <c r="G1690" s="8"/>
      <c r="H1690" s="8"/>
      <c r="I1690" s="33"/>
      <c r="J1690" s="8"/>
      <c r="K1690" s="8">
        <v>-14</v>
      </c>
      <c r="L1690" s="10" t="s">
        <v>8</v>
      </c>
      <c r="M1690" s="13" t="s">
        <v>861</v>
      </c>
    </row>
    <row r="1691" spans="1:13" ht="38.25">
      <c r="A1691" s="75" t="e">
        <f>VLOOKUP(B1691,#REF!,3,FALSE)</f>
        <v>#REF!</v>
      </c>
      <c r="B1691" s="101">
        <v>1585</v>
      </c>
      <c r="C1691" s="62" t="s">
        <v>213</v>
      </c>
      <c r="D1691" s="84" t="s">
        <v>111</v>
      </c>
      <c r="E1691" s="85" t="s">
        <v>214</v>
      </c>
      <c r="F1691" s="49" t="s">
        <v>11</v>
      </c>
      <c r="G1691" s="26">
        <f>SUM(G1682:G1690)</f>
        <v>19271</v>
      </c>
      <c r="H1691" s="26">
        <f>SUM(H1682:H1690)</f>
        <v>14823.5</v>
      </c>
      <c r="I1691" s="26">
        <f t="shared" si="104"/>
        <v>76.921280680815727</v>
      </c>
      <c r="J1691" s="26">
        <f>+H1691-G1691</f>
        <v>-4447.5</v>
      </c>
      <c r="K1691" s="26">
        <f>SUM(K1682:K1690)</f>
        <v>-4447.5000000000009</v>
      </c>
      <c r="L1691" s="185"/>
      <c r="M1691" s="302"/>
    </row>
    <row r="1692" spans="1:13" ht="38.25">
      <c r="A1692" s="75" t="e">
        <f>VLOOKUP(B1692,#REF!,3,FALSE)</f>
        <v>#REF!</v>
      </c>
      <c r="B1692" s="22">
        <v>1585</v>
      </c>
      <c r="C1692" s="24" t="s">
        <v>213</v>
      </c>
      <c r="D1692" s="10" t="s">
        <v>506</v>
      </c>
      <c r="E1692" s="23" t="s">
        <v>209</v>
      </c>
      <c r="F1692" s="11" t="s">
        <v>7</v>
      </c>
      <c r="G1692" s="8">
        <v>1319</v>
      </c>
      <c r="H1692" s="8">
        <v>1242.7</v>
      </c>
      <c r="I1692" s="33">
        <f t="shared" si="104"/>
        <v>94.215314632297193</v>
      </c>
      <c r="J1692" s="8">
        <f>+H1692-G1692</f>
        <v>-76.299999999999955</v>
      </c>
      <c r="K1692" s="60">
        <v>-76.3</v>
      </c>
      <c r="L1692" s="10" t="s">
        <v>8</v>
      </c>
      <c r="M1692" s="47" t="s">
        <v>862</v>
      </c>
    </row>
    <row r="1693" spans="1:13" ht="38.25">
      <c r="A1693" s="75" t="e">
        <f>VLOOKUP(B1693,#REF!,3,FALSE)</f>
        <v>#REF!</v>
      </c>
      <c r="B1693" s="22">
        <v>1585</v>
      </c>
      <c r="C1693" s="24" t="s">
        <v>213</v>
      </c>
      <c r="D1693" s="10" t="s">
        <v>506</v>
      </c>
      <c r="E1693" s="23" t="s">
        <v>209</v>
      </c>
      <c r="F1693" s="11" t="s">
        <v>547</v>
      </c>
      <c r="G1693" s="8">
        <v>49.5</v>
      </c>
      <c r="H1693" s="8">
        <v>27</v>
      </c>
      <c r="I1693" s="33">
        <f>IF(ISBLANK(H1693),"",+H1693/G1693*100)</f>
        <v>54.54545454545454</v>
      </c>
      <c r="J1693" s="8">
        <f>+H1693-G1693</f>
        <v>-22.5</v>
      </c>
      <c r="K1693" s="60">
        <v>-22.5</v>
      </c>
      <c r="L1693" s="10" t="s">
        <v>8</v>
      </c>
      <c r="M1693" s="47" t="s">
        <v>863</v>
      </c>
    </row>
    <row r="1694" spans="1:13" ht="38.25">
      <c r="A1694" s="75" t="e">
        <f>VLOOKUP(B1694,#REF!,3,FALSE)</f>
        <v>#REF!</v>
      </c>
      <c r="B1694" s="101">
        <v>1585</v>
      </c>
      <c r="C1694" s="62" t="s">
        <v>213</v>
      </c>
      <c r="D1694" s="84" t="s">
        <v>506</v>
      </c>
      <c r="E1694" s="85" t="s">
        <v>209</v>
      </c>
      <c r="F1694" s="49" t="s">
        <v>11</v>
      </c>
      <c r="G1694" s="26">
        <f>SUM(G1692:G1693)</f>
        <v>1368.5</v>
      </c>
      <c r="H1694" s="26">
        <f>SUM(H1692:H1693)</f>
        <v>1269.7</v>
      </c>
      <c r="I1694" s="26">
        <f t="shared" si="104"/>
        <v>92.780416514431863</v>
      </c>
      <c r="J1694" s="26">
        <f t="shared" si="103"/>
        <v>-98.799999999999955</v>
      </c>
      <c r="K1694" s="26">
        <f>SUM(K1692:K1693)</f>
        <v>-98.8</v>
      </c>
      <c r="L1694" s="185"/>
      <c r="M1694" s="302"/>
    </row>
    <row r="1695" spans="1:13" ht="38.25">
      <c r="A1695" s="75" t="e">
        <f>VLOOKUP(B1695,#REF!,3,FALSE)</f>
        <v>#REF!</v>
      </c>
      <c r="B1695" s="157">
        <v>1585</v>
      </c>
      <c r="C1695" s="87" t="s">
        <v>213</v>
      </c>
      <c r="D1695" s="165"/>
      <c r="E1695" s="92"/>
      <c r="F1695" s="90" t="s">
        <v>12</v>
      </c>
      <c r="G1695" s="70">
        <f>+G1694+G1691</f>
        <v>20639.5</v>
      </c>
      <c r="H1695" s="70">
        <f>+H1694+H1691</f>
        <v>16093.2</v>
      </c>
      <c r="I1695" s="70">
        <f t="shared" si="104"/>
        <v>77.972819108990038</v>
      </c>
      <c r="J1695" s="70">
        <f t="shared" si="103"/>
        <v>-4546.2999999999993</v>
      </c>
      <c r="K1695" s="70">
        <f t="shared" ref="K1695" si="106">+K1694+K1691</f>
        <v>-4546.3000000000011</v>
      </c>
      <c r="L1695" s="186"/>
      <c r="M1695" s="294"/>
    </row>
    <row r="1696" spans="1:13" ht="25.5">
      <c r="A1696" s="75" t="e">
        <f>VLOOKUP(B1696,#REF!,3,FALSE)</f>
        <v>#REF!</v>
      </c>
      <c r="B1696" s="22">
        <v>1586</v>
      </c>
      <c r="C1696" s="24" t="s">
        <v>215</v>
      </c>
      <c r="D1696" s="10" t="s">
        <v>504</v>
      </c>
      <c r="E1696" s="23" t="s">
        <v>207</v>
      </c>
      <c r="F1696" s="11" t="s">
        <v>7</v>
      </c>
      <c r="G1696" s="8">
        <v>8122.4</v>
      </c>
      <c r="H1696" s="8">
        <v>6103.2</v>
      </c>
      <c r="I1696" s="33">
        <f t="shared" si="104"/>
        <v>75.140352605141331</v>
      </c>
      <c r="J1696" s="8">
        <f t="shared" si="103"/>
        <v>-2019.1999999999998</v>
      </c>
      <c r="K1696" s="61">
        <v>-2019.1999999999998</v>
      </c>
      <c r="L1696" s="377" t="s">
        <v>291</v>
      </c>
      <c r="M1696" s="116" t="s">
        <v>866</v>
      </c>
    </row>
    <row r="1697" spans="1:13" ht="25.5">
      <c r="A1697" s="75" t="e">
        <f>VLOOKUP(B1697,#REF!,3,FALSE)</f>
        <v>#REF!</v>
      </c>
      <c r="B1697" s="101">
        <v>1586</v>
      </c>
      <c r="C1697" s="62" t="s">
        <v>215</v>
      </c>
      <c r="D1697" s="84" t="s">
        <v>504</v>
      </c>
      <c r="E1697" s="85" t="s">
        <v>207</v>
      </c>
      <c r="F1697" s="49" t="s">
        <v>11</v>
      </c>
      <c r="G1697" s="26">
        <f>SUM(G1696:G1696)</f>
        <v>8122.4</v>
      </c>
      <c r="H1697" s="26">
        <f>SUM(H1696:H1696)</f>
        <v>6103.2</v>
      </c>
      <c r="I1697" s="26">
        <f t="shared" si="104"/>
        <v>75.140352605141331</v>
      </c>
      <c r="J1697" s="26">
        <f t="shared" si="103"/>
        <v>-2019.1999999999998</v>
      </c>
      <c r="K1697" s="26">
        <f>SUM(K1696:K1696)</f>
        <v>-2019.1999999999998</v>
      </c>
      <c r="L1697" s="185"/>
      <c r="M1697" s="301"/>
    </row>
    <row r="1698" spans="1:13" ht="25.5">
      <c r="A1698" s="75" t="e">
        <f>VLOOKUP(B1698,#REF!,3,FALSE)</f>
        <v>#REF!</v>
      </c>
      <c r="B1698" s="22">
        <v>1586</v>
      </c>
      <c r="C1698" s="24" t="s">
        <v>215</v>
      </c>
      <c r="D1698" s="10" t="s">
        <v>645</v>
      </c>
      <c r="E1698" s="23" t="s">
        <v>209</v>
      </c>
      <c r="F1698" s="11" t="s">
        <v>7</v>
      </c>
      <c r="G1698" s="8">
        <v>325</v>
      </c>
      <c r="H1698" s="8">
        <v>303.10000000000002</v>
      </c>
      <c r="I1698" s="33">
        <f t="shared" si="104"/>
        <v>93.261538461538478</v>
      </c>
      <c r="J1698" s="8">
        <f t="shared" si="103"/>
        <v>-21.899999999999977</v>
      </c>
      <c r="K1698" s="60">
        <v>-21.899999999999977</v>
      </c>
      <c r="L1698" s="10" t="s">
        <v>8</v>
      </c>
      <c r="M1698" s="13" t="s">
        <v>867</v>
      </c>
    </row>
    <row r="1699" spans="1:13" ht="25.5">
      <c r="A1699" s="75" t="e">
        <f>VLOOKUP(B1699,#REF!,3,FALSE)</f>
        <v>#REF!</v>
      </c>
      <c r="B1699" s="101">
        <v>1586</v>
      </c>
      <c r="C1699" s="115" t="s">
        <v>215</v>
      </c>
      <c r="D1699" s="84" t="s">
        <v>645</v>
      </c>
      <c r="E1699" s="85" t="s">
        <v>209</v>
      </c>
      <c r="F1699" s="49" t="s">
        <v>11</v>
      </c>
      <c r="G1699" s="26">
        <f>SUM(G1698:G1698)</f>
        <v>325</v>
      </c>
      <c r="H1699" s="26">
        <f>SUM(H1698:H1698)</f>
        <v>303.10000000000002</v>
      </c>
      <c r="I1699" s="26">
        <f t="shared" si="104"/>
        <v>93.261538461538478</v>
      </c>
      <c r="J1699" s="26">
        <f t="shared" si="103"/>
        <v>-21.899999999999977</v>
      </c>
      <c r="K1699" s="26">
        <f>SUM(K1698:K1698)</f>
        <v>-21.899999999999977</v>
      </c>
      <c r="L1699" s="185"/>
      <c r="M1699" s="302"/>
    </row>
    <row r="1700" spans="1:13" ht="25.5">
      <c r="A1700" s="75" t="e">
        <f>VLOOKUP(B1700,#REF!,3,FALSE)</f>
        <v>#REF!</v>
      </c>
      <c r="B1700" s="157">
        <v>1586</v>
      </c>
      <c r="C1700" s="87" t="s">
        <v>215</v>
      </c>
      <c r="D1700" s="165"/>
      <c r="E1700" s="92"/>
      <c r="F1700" s="90" t="s">
        <v>12</v>
      </c>
      <c r="G1700" s="70">
        <f>+G1699+G1697</f>
        <v>8447.4</v>
      </c>
      <c r="H1700" s="70">
        <f>+H1699+H1697</f>
        <v>6406.3</v>
      </c>
      <c r="I1700" s="70">
        <f t="shared" si="104"/>
        <v>75.837535809834989</v>
      </c>
      <c r="J1700" s="70">
        <f t="shared" si="103"/>
        <v>-2041.0999999999995</v>
      </c>
      <c r="K1700" s="70">
        <f>+K1699+K1697</f>
        <v>-2041.1</v>
      </c>
      <c r="L1700" s="186"/>
      <c r="M1700" s="294"/>
    </row>
    <row r="1701" spans="1:13" ht="25.5">
      <c r="A1701" s="75" t="e">
        <f>VLOOKUP(B1701,#REF!,3,FALSE)</f>
        <v>#REF!</v>
      </c>
      <c r="B1701" s="29">
        <v>1589</v>
      </c>
      <c r="C1701" s="9" t="s">
        <v>218</v>
      </c>
      <c r="D1701" s="30" t="s">
        <v>111</v>
      </c>
      <c r="E1701" s="31" t="s">
        <v>211</v>
      </c>
      <c r="F1701" s="32" t="s">
        <v>7</v>
      </c>
      <c r="G1701" s="33">
        <v>5415.4</v>
      </c>
      <c r="H1701" s="33">
        <v>5365.3</v>
      </c>
      <c r="I1701" s="33">
        <f t="shared" si="104"/>
        <v>99.074860582782449</v>
      </c>
      <c r="J1701" s="33">
        <f t="shared" si="103"/>
        <v>-50.099999999999454</v>
      </c>
      <c r="K1701" s="33">
        <v>-10.8</v>
      </c>
      <c r="L1701" s="199" t="s">
        <v>55</v>
      </c>
      <c r="M1701" s="303" t="s">
        <v>1620</v>
      </c>
    </row>
    <row r="1702" spans="1:13" ht="25.5">
      <c r="A1702" s="75" t="e">
        <f>VLOOKUP(B1702,#REF!,3,FALSE)</f>
        <v>#REF!</v>
      </c>
      <c r="B1702" s="29">
        <v>1589</v>
      </c>
      <c r="C1702" s="9" t="s">
        <v>218</v>
      </c>
      <c r="D1702" s="30" t="s">
        <v>111</v>
      </c>
      <c r="E1702" s="31" t="s">
        <v>211</v>
      </c>
      <c r="F1702" s="32" t="s">
        <v>7</v>
      </c>
      <c r="G1702" s="33"/>
      <c r="H1702" s="33"/>
      <c r="I1702" s="33"/>
      <c r="J1702" s="33"/>
      <c r="K1702" s="33">
        <v>-39.200000000000003</v>
      </c>
      <c r="L1702" s="199" t="s">
        <v>49</v>
      </c>
      <c r="M1702" s="303" t="s">
        <v>1373</v>
      </c>
    </row>
    <row r="1703" spans="1:13" ht="25.5">
      <c r="A1703" s="75" t="e">
        <f>VLOOKUP(B1703,#REF!,3,FALSE)</f>
        <v>#REF!</v>
      </c>
      <c r="B1703" s="29">
        <v>1589</v>
      </c>
      <c r="C1703" s="9" t="s">
        <v>218</v>
      </c>
      <c r="D1703" s="30" t="s">
        <v>111</v>
      </c>
      <c r="E1703" s="31" t="s">
        <v>211</v>
      </c>
      <c r="F1703" s="32" t="s">
        <v>7</v>
      </c>
      <c r="G1703" s="33"/>
      <c r="H1703" s="33"/>
      <c r="I1703" s="33"/>
      <c r="J1703" s="33"/>
      <c r="K1703" s="33">
        <v>-0.1</v>
      </c>
      <c r="L1703" s="199" t="s">
        <v>26</v>
      </c>
      <c r="M1703" s="303" t="s">
        <v>1621</v>
      </c>
    </row>
    <row r="1704" spans="1:13" ht="25.5">
      <c r="A1704" s="75" t="e">
        <f>VLOOKUP(B1704,#REF!,3,FALSE)</f>
        <v>#REF!</v>
      </c>
      <c r="B1704" s="101">
        <v>1589</v>
      </c>
      <c r="C1704" s="62" t="s">
        <v>218</v>
      </c>
      <c r="D1704" s="175" t="s">
        <v>111</v>
      </c>
      <c r="E1704" s="85" t="s">
        <v>211</v>
      </c>
      <c r="F1704" s="49" t="s">
        <v>11</v>
      </c>
      <c r="G1704" s="26">
        <f>SUM(G1701:G1703)</f>
        <v>5415.4</v>
      </c>
      <c r="H1704" s="26">
        <f>SUM(H1701:H1703)</f>
        <v>5365.3</v>
      </c>
      <c r="I1704" s="26">
        <f>IF(ISBLANK(H1704),"",+H1704/G1704*100)</f>
        <v>99.074860582782449</v>
      </c>
      <c r="J1704" s="26">
        <f>+H1704-G1704</f>
        <v>-50.099999999999454</v>
      </c>
      <c r="K1704" s="26">
        <f>SUM(K1701:K1703)</f>
        <v>-50.1</v>
      </c>
      <c r="L1704" s="185"/>
      <c r="M1704" s="302"/>
    </row>
    <row r="1705" spans="1:13" ht="25.5">
      <c r="A1705" s="75" t="e">
        <f>VLOOKUP(B1705,#REF!,3,FALSE)</f>
        <v>#REF!</v>
      </c>
      <c r="B1705" s="22">
        <v>1589</v>
      </c>
      <c r="C1705" s="24" t="s">
        <v>218</v>
      </c>
      <c r="D1705" s="74" t="s">
        <v>506</v>
      </c>
      <c r="E1705" s="23" t="s">
        <v>209</v>
      </c>
      <c r="F1705" s="11" t="s">
        <v>7</v>
      </c>
      <c r="G1705" s="8">
        <v>440</v>
      </c>
      <c r="H1705" s="8">
        <v>408.1</v>
      </c>
      <c r="I1705" s="33">
        <f t="shared" si="104"/>
        <v>92.750000000000014</v>
      </c>
      <c r="J1705" s="8">
        <f t="shared" si="103"/>
        <v>-31.899999999999977</v>
      </c>
      <c r="K1705" s="8">
        <v>-31.899999999999977</v>
      </c>
      <c r="L1705" s="15" t="s">
        <v>8</v>
      </c>
      <c r="M1705" s="304" t="s">
        <v>1622</v>
      </c>
    </row>
    <row r="1706" spans="1:13" ht="25.5">
      <c r="A1706" s="75" t="e">
        <f>VLOOKUP(B1706,#REF!,3,FALSE)</f>
        <v>#REF!</v>
      </c>
      <c r="B1706" s="22">
        <v>1589</v>
      </c>
      <c r="C1706" s="24" t="s">
        <v>218</v>
      </c>
      <c r="D1706" s="74" t="s">
        <v>506</v>
      </c>
      <c r="E1706" s="23" t="s">
        <v>209</v>
      </c>
      <c r="F1706" s="11" t="s">
        <v>1376</v>
      </c>
      <c r="G1706" s="8">
        <v>10.8</v>
      </c>
      <c r="H1706" s="8">
        <v>3.9</v>
      </c>
      <c r="I1706" s="33">
        <f t="shared" si="104"/>
        <v>36.111111111111107</v>
      </c>
      <c r="J1706" s="8">
        <f t="shared" si="103"/>
        <v>-6.9</v>
      </c>
      <c r="K1706" s="8">
        <v>-6.9</v>
      </c>
      <c r="L1706" s="15" t="s">
        <v>8</v>
      </c>
      <c r="M1706" s="304" t="s">
        <v>1623</v>
      </c>
    </row>
    <row r="1707" spans="1:13" ht="25.5">
      <c r="A1707" s="75" t="e">
        <f>VLOOKUP(B1707,#REF!,3,FALSE)</f>
        <v>#REF!</v>
      </c>
      <c r="B1707" s="101">
        <v>1589</v>
      </c>
      <c r="C1707" s="62" t="s">
        <v>218</v>
      </c>
      <c r="D1707" s="175" t="s">
        <v>506</v>
      </c>
      <c r="E1707" s="85" t="s">
        <v>209</v>
      </c>
      <c r="F1707" s="49" t="s">
        <v>11</v>
      </c>
      <c r="G1707" s="26">
        <f>SUM(G1705:G1706)</f>
        <v>450.8</v>
      </c>
      <c r="H1707" s="26">
        <f>SUM(H1705:H1706)</f>
        <v>412</v>
      </c>
      <c r="I1707" s="26">
        <f>IF(ISBLANK(H1707),"",+H1707/G1707*100)</f>
        <v>91.393078970718719</v>
      </c>
      <c r="J1707" s="26">
        <f>+H1707-G1707</f>
        <v>-38.800000000000011</v>
      </c>
      <c r="K1707" s="26">
        <f>SUM(K1705:K1706)</f>
        <v>-38.799999999999976</v>
      </c>
      <c r="L1707" s="185"/>
      <c r="M1707" s="97"/>
    </row>
    <row r="1708" spans="1:13" ht="25.5">
      <c r="A1708" s="75" t="e">
        <f>VLOOKUP(B1708,#REF!,3,FALSE)</f>
        <v>#REF!</v>
      </c>
      <c r="B1708" s="157">
        <v>1589</v>
      </c>
      <c r="C1708" s="87" t="s">
        <v>218</v>
      </c>
      <c r="D1708" s="106"/>
      <c r="E1708" s="158"/>
      <c r="F1708" s="160" t="s">
        <v>12</v>
      </c>
      <c r="G1708" s="70">
        <f>+G1707+G1704</f>
        <v>5866.2</v>
      </c>
      <c r="H1708" s="70">
        <f t="shared" ref="H1708" si="107">+H1707+H1704</f>
        <v>5777.3</v>
      </c>
      <c r="I1708" s="70">
        <f t="shared" si="104"/>
        <v>98.484538542838635</v>
      </c>
      <c r="J1708" s="70">
        <f t="shared" si="103"/>
        <v>-88.899999999999636</v>
      </c>
      <c r="K1708" s="70">
        <f>+K1707+K1704</f>
        <v>-88.899999999999977</v>
      </c>
      <c r="L1708" s="186"/>
      <c r="M1708" s="297"/>
    </row>
    <row r="1709" spans="1:13" ht="25.5">
      <c r="A1709" s="75" t="e">
        <f>VLOOKUP(B1709,#REF!,3,FALSE)</f>
        <v>#REF!</v>
      </c>
      <c r="B1709" s="22">
        <v>2902</v>
      </c>
      <c r="C1709" s="24" t="s">
        <v>223</v>
      </c>
      <c r="D1709" s="10" t="s">
        <v>111</v>
      </c>
      <c r="E1709" s="23" t="s">
        <v>207</v>
      </c>
      <c r="F1709" s="11" t="s">
        <v>7</v>
      </c>
      <c r="G1709" s="8">
        <v>17933.400000000001</v>
      </c>
      <c r="H1709" s="8">
        <v>15568.7</v>
      </c>
      <c r="I1709" s="8">
        <f t="shared" si="104"/>
        <v>86.813989539072338</v>
      </c>
      <c r="J1709" s="8">
        <f t="shared" si="103"/>
        <v>-2364.7000000000007</v>
      </c>
      <c r="K1709" s="8">
        <v>-1677.0000000000018</v>
      </c>
      <c r="L1709" s="15" t="s">
        <v>55</v>
      </c>
      <c r="M1709" s="13" t="s">
        <v>775</v>
      </c>
    </row>
    <row r="1710" spans="1:13" ht="25.5">
      <c r="A1710" s="75" t="s">
        <v>340</v>
      </c>
      <c r="B1710" s="22">
        <v>2902</v>
      </c>
      <c r="C1710" s="24" t="s">
        <v>223</v>
      </c>
      <c r="D1710" s="10" t="s">
        <v>111</v>
      </c>
      <c r="E1710" s="23" t="s">
        <v>207</v>
      </c>
      <c r="F1710" s="11" t="s">
        <v>7</v>
      </c>
      <c r="G1710" s="8"/>
      <c r="H1710" s="8"/>
      <c r="I1710" s="8"/>
      <c r="J1710" s="8"/>
      <c r="K1710" s="8">
        <v>-687.7</v>
      </c>
      <c r="L1710" s="15" t="s">
        <v>9</v>
      </c>
      <c r="M1710" s="13" t="s">
        <v>776</v>
      </c>
    </row>
    <row r="1711" spans="1:13" ht="25.5">
      <c r="A1711" s="75" t="e">
        <f>VLOOKUP(B1711,#REF!,3,FALSE)</f>
        <v>#REF!</v>
      </c>
      <c r="B1711" s="101">
        <v>2902</v>
      </c>
      <c r="C1711" s="62" t="s">
        <v>223</v>
      </c>
      <c r="D1711" s="84" t="s">
        <v>111</v>
      </c>
      <c r="E1711" s="85" t="s">
        <v>207</v>
      </c>
      <c r="F1711" s="49" t="s">
        <v>11</v>
      </c>
      <c r="G1711" s="26">
        <f>SUM(G1709:G1710)</f>
        <v>17933.400000000001</v>
      </c>
      <c r="H1711" s="26">
        <f>SUM(H1709:H1710)</f>
        <v>15568.7</v>
      </c>
      <c r="I1711" s="26">
        <f>IF(ISBLANK(H1711),"",+H1711/G1711*100)</f>
        <v>86.813989539072338</v>
      </c>
      <c r="J1711" s="26">
        <f>+H1711-G1711</f>
        <v>-2364.7000000000007</v>
      </c>
      <c r="K1711" s="26">
        <f>SUM(K1709:K1710)</f>
        <v>-2364.7000000000016</v>
      </c>
      <c r="L1711" s="189"/>
      <c r="M1711" s="302"/>
    </row>
    <row r="1712" spans="1:13" ht="38.25">
      <c r="A1712" s="75" t="e">
        <f>VLOOKUP(B1712,#REF!,3,FALSE)</f>
        <v>#REF!</v>
      </c>
      <c r="B1712" s="22">
        <v>2902</v>
      </c>
      <c r="C1712" s="24" t="s">
        <v>223</v>
      </c>
      <c r="D1712" s="10" t="s">
        <v>506</v>
      </c>
      <c r="E1712" s="23" t="s">
        <v>209</v>
      </c>
      <c r="F1712" s="11" t="s">
        <v>7</v>
      </c>
      <c r="G1712" s="8">
        <v>1142.8</v>
      </c>
      <c r="H1712" s="8">
        <v>1139</v>
      </c>
      <c r="I1712" s="33">
        <f t="shared" si="104"/>
        <v>99.667483374168711</v>
      </c>
      <c r="J1712" s="8">
        <f t="shared" si="103"/>
        <v>-3.7999999999999545</v>
      </c>
      <c r="K1712" s="8">
        <v>-3.8</v>
      </c>
      <c r="L1712" s="15" t="s">
        <v>154</v>
      </c>
      <c r="M1712" s="13" t="s">
        <v>777</v>
      </c>
    </row>
    <row r="1713" spans="1:13" ht="25.5">
      <c r="A1713" s="75" t="e">
        <f>VLOOKUP(B1713,#REF!,3,FALSE)</f>
        <v>#REF!</v>
      </c>
      <c r="B1713" s="101">
        <v>2902</v>
      </c>
      <c r="C1713" s="62" t="s">
        <v>223</v>
      </c>
      <c r="D1713" s="84" t="s">
        <v>506</v>
      </c>
      <c r="E1713" s="85" t="s">
        <v>209</v>
      </c>
      <c r="F1713" s="49" t="s">
        <v>11</v>
      </c>
      <c r="G1713" s="26">
        <f>SUM(G1712)</f>
        <v>1142.8</v>
      </c>
      <c r="H1713" s="26">
        <f>SUM(H1712)</f>
        <v>1139</v>
      </c>
      <c r="I1713" s="26">
        <f t="shared" si="104"/>
        <v>99.667483374168711</v>
      </c>
      <c r="J1713" s="26">
        <f t="shared" si="103"/>
        <v>-3.7999999999999545</v>
      </c>
      <c r="K1713" s="26">
        <f>SUM(K1712)</f>
        <v>-3.8</v>
      </c>
      <c r="L1713" s="185"/>
      <c r="M1713" s="302"/>
    </row>
    <row r="1714" spans="1:13" ht="25.5">
      <c r="A1714" s="75" t="e">
        <f>VLOOKUP(B1714,#REF!,3,FALSE)</f>
        <v>#REF!</v>
      </c>
      <c r="B1714" s="157">
        <v>2902</v>
      </c>
      <c r="C1714" s="87" t="s">
        <v>223</v>
      </c>
      <c r="D1714" s="165"/>
      <c r="E1714" s="92"/>
      <c r="F1714" s="90" t="s">
        <v>12</v>
      </c>
      <c r="G1714" s="70">
        <f>+G1713+G1711</f>
        <v>19076.2</v>
      </c>
      <c r="H1714" s="70">
        <f t="shared" ref="H1714:K1714" si="108">+H1713+H1711</f>
        <v>16707.7</v>
      </c>
      <c r="I1714" s="70">
        <f t="shared" si="104"/>
        <v>87.584005200197097</v>
      </c>
      <c r="J1714" s="70">
        <f t="shared" si="103"/>
        <v>-2368.5</v>
      </c>
      <c r="K1714" s="70">
        <f t="shared" si="108"/>
        <v>-2368.5000000000018</v>
      </c>
      <c r="L1714" s="186"/>
      <c r="M1714" s="294"/>
    </row>
    <row r="1715" spans="1:13" ht="25.5">
      <c r="A1715" s="75" t="e">
        <f>VLOOKUP(B1715,#REF!,3,FALSE)</f>
        <v>#REF!</v>
      </c>
      <c r="B1715" s="22">
        <v>1591</v>
      </c>
      <c r="C1715" s="24" t="s">
        <v>219</v>
      </c>
      <c r="D1715" s="10" t="s">
        <v>111</v>
      </c>
      <c r="E1715" s="23" t="s">
        <v>507</v>
      </c>
      <c r="F1715" s="11" t="s">
        <v>7</v>
      </c>
      <c r="G1715" s="8">
        <v>5944.8</v>
      </c>
      <c r="H1715" s="8">
        <v>5817.5</v>
      </c>
      <c r="I1715" s="33">
        <f t="shared" si="104"/>
        <v>97.85863275467635</v>
      </c>
      <c r="J1715" s="8">
        <f t="shared" si="103"/>
        <v>-127.30000000000018</v>
      </c>
      <c r="K1715" s="8">
        <v>-127.30000000000018</v>
      </c>
      <c r="L1715" s="180" t="s">
        <v>55</v>
      </c>
      <c r="M1715" s="353" t="s">
        <v>509</v>
      </c>
    </row>
    <row r="1716" spans="1:13" ht="25.5">
      <c r="A1716" s="75" t="e">
        <f>VLOOKUP(B1716,#REF!,3,FALSE)</f>
        <v>#REF!</v>
      </c>
      <c r="B1716" s="101">
        <v>1591</v>
      </c>
      <c r="C1716" s="62" t="s">
        <v>219</v>
      </c>
      <c r="D1716" s="84" t="s">
        <v>111</v>
      </c>
      <c r="E1716" s="85" t="s">
        <v>507</v>
      </c>
      <c r="F1716" s="49" t="s">
        <v>11</v>
      </c>
      <c r="G1716" s="26">
        <f>SUM(G1715)</f>
        <v>5944.8</v>
      </c>
      <c r="H1716" s="26">
        <f>SUM(H1715)</f>
        <v>5817.5</v>
      </c>
      <c r="I1716" s="26">
        <f t="shared" si="104"/>
        <v>97.85863275467635</v>
      </c>
      <c r="J1716" s="26">
        <f t="shared" si="103"/>
        <v>-127.30000000000018</v>
      </c>
      <c r="K1716" s="26">
        <f>SUM(K1715)</f>
        <v>-127.30000000000018</v>
      </c>
      <c r="L1716" s="201"/>
      <c r="M1716" s="301"/>
    </row>
    <row r="1717" spans="1:13" ht="25.5">
      <c r="A1717" s="75" t="e">
        <f>VLOOKUP(B1717,#REF!,3,FALSE)</f>
        <v>#REF!</v>
      </c>
      <c r="B1717" s="22">
        <v>1591</v>
      </c>
      <c r="C1717" s="24" t="s">
        <v>219</v>
      </c>
      <c r="D1717" s="10" t="s">
        <v>506</v>
      </c>
      <c r="E1717" s="23" t="s">
        <v>508</v>
      </c>
      <c r="F1717" s="11" t="s">
        <v>7</v>
      </c>
      <c r="G1717" s="8">
        <v>272</v>
      </c>
      <c r="H1717" s="8">
        <v>248.1</v>
      </c>
      <c r="I1717" s="33">
        <f t="shared" si="104"/>
        <v>91.213235294117652</v>
      </c>
      <c r="J1717" s="8">
        <f t="shared" si="103"/>
        <v>-23.900000000000006</v>
      </c>
      <c r="K1717" s="71">
        <v>-23.900000000000006</v>
      </c>
      <c r="L1717" s="10" t="s">
        <v>154</v>
      </c>
      <c r="M1717" s="354" t="s">
        <v>510</v>
      </c>
    </row>
    <row r="1718" spans="1:13" ht="25.5">
      <c r="A1718" s="75" t="e">
        <f>VLOOKUP(B1718,#REF!,3,FALSE)</f>
        <v>#REF!</v>
      </c>
      <c r="B1718" s="101">
        <v>1591</v>
      </c>
      <c r="C1718" s="62" t="s">
        <v>219</v>
      </c>
      <c r="D1718" s="84" t="s">
        <v>506</v>
      </c>
      <c r="E1718" s="85" t="s">
        <v>508</v>
      </c>
      <c r="F1718" s="49" t="s">
        <v>11</v>
      </c>
      <c r="G1718" s="26">
        <f>SUM(G1717:G1717)</f>
        <v>272</v>
      </c>
      <c r="H1718" s="26">
        <f>SUM(H1717:H1717)</f>
        <v>248.1</v>
      </c>
      <c r="I1718" s="26">
        <f t="shared" si="104"/>
        <v>91.213235294117652</v>
      </c>
      <c r="J1718" s="26">
        <f t="shared" si="103"/>
        <v>-23.900000000000006</v>
      </c>
      <c r="K1718" s="26">
        <f>SUM(K1717:K1717)</f>
        <v>-23.900000000000006</v>
      </c>
      <c r="L1718" s="185"/>
      <c r="M1718" s="301"/>
    </row>
    <row r="1719" spans="1:13" ht="25.5">
      <c r="A1719" s="75" t="e">
        <f>VLOOKUP(B1719,#REF!,3,FALSE)</f>
        <v>#REF!</v>
      </c>
      <c r="B1719" s="157">
        <v>1591</v>
      </c>
      <c r="C1719" s="87" t="s">
        <v>219</v>
      </c>
      <c r="D1719" s="165"/>
      <c r="E1719" s="92"/>
      <c r="F1719" s="90" t="s">
        <v>12</v>
      </c>
      <c r="G1719" s="70">
        <f>+G1718+G1716</f>
        <v>6216.8</v>
      </c>
      <c r="H1719" s="70">
        <f>+H1718+H1716</f>
        <v>6065.6</v>
      </c>
      <c r="I1719" s="70">
        <f t="shared" si="104"/>
        <v>97.567880581649717</v>
      </c>
      <c r="J1719" s="70">
        <f t="shared" si="103"/>
        <v>-151.19999999999982</v>
      </c>
      <c r="K1719" s="70">
        <f>+K1718+K1716</f>
        <v>-151.20000000000019</v>
      </c>
      <c r="L1719" s="186"/>
      <c r="M1719" s="294"/>
    </row>
    <row r="1720" spans="1:13" ht="38.25">
      <c r="A1720" s="75" t="e">
        <f>VLOOKUP(B1720,#REF!,3,FALSE)</f>
        <v>#REF!</v>
      </c>
      <c r="B1720" s="22">
        <v>1593</v>
      </c>
      <c r="C1720" s="24" t="s">
        <v>221</v>
      </c>
      <c r="D1720" s="10" t="s">
        <v>111</v>
      </c>
      <c r="E1720" s="23" t="s">
        <v>217</v>
      </c>
      <c r="F1720" s="11" t="s">
        <v>7</v>
      </c>
      <c r="G1720" s="8">
        <v>3826</v>
      </c>
      <c r="H1720" s="8">
        <v>1820.2</v>
      </c>
      <c r="I1720" s="8">
        <f t="shared" si="104"/>
        <v>47.57449032932567</v>
      </c>
      <c r="J1720" s="8">
        <f>+H1720-G1720</f>
        <v>-2005.8</v>
      </c>
      <c r="K1720" s="8">
        <v>-1019.8</v>
      </c>
      <c r="L1720" s="15" t="s">
        <v>55</v>
      </c>
      <c r="M1720" s="13" t="s">
        <v>609</v>
      </c>
    </row>
    <row r="1721" spans="1:13" ht="25.5">
      <c r="A1721" s="75" t="s">
        <v>340</v>
      </c>
      <c r="B1721" s="22">
        <v>1593</v>
      </c>
      <c r="C1721" s="24" t="s">
        <v>221</v>
      </c>
      <c r="D1721" s="10" t="s">
        <v>111</v>
      </c>
      <c r="E1721" s="23" t="s">
        <v>217</v>
      </c>
      <c r="F1721" s="11" t="s">
        <v>7</v>
      </c>
      <c r="G1721" s="8"/>
      <c r="H1721" s="8"/>
      <c r="I1721" s="8" t="str">
        <f>IF(ISBLANK(H1721),"",+H1721/G1721*100)</f>
        <v/>
      </c>
      <c r="J1721" s="8">
        <f>+H1721-G1721</f>
        <v>0</v>
      </c>
      <c r="K1721" s="8">
        <v>-986</v>
      </c>
      <c r="L1721" s="15" t="s">
        <v>9</v>
      </c>
      <c r="M1721" s="13" t="s">
        <v>447</v>
      </c>
    </row>
    <row r="1722" spans="1:13" ht="25.5">
      <c r="A1722" s="75" t="e">
        <f>VLOOKUP(B1722,#REF!,3,FALSE)</f>
        <v>#REF!</v>
      </c>
      <c r="B1722" s="101">
        <v>1593</v>
      </c>
      <c r="C1722" s="62" t="s">
        <v>221</v>
      </c>
      <c r="D1722" s="84" t="s">
        <v>111</v>
      </c>
      <c r="E1722" s="85" t="s">
        <v>217</v>
      </c>
      <c r="F1722" s="49" t="s">
        <v>11</v>
      </c>
      <c r="G1722" s="26">
        <f>SUM(G1720:G1721)</f>
        <v>3826</v>
      </c>
      <c r="H1722" s="26">
        <f>SUM(H1720:H1721)</f>
        <v>1820.2</v>
      </c>
      <c r="I1722" s="26">
        <f t="shared" si="104"/>
        <v>47.57449032932567</v>
      </c>
      <c r="J1722" s="26">
        <f>+H1722-G1722</f>
        <v>-2005.8</v>
      </c>
      <c r="K1722" s="26">
        <f>SUM(K1720:K1721)</f>
        <v>-2005.8</v>
      </c>
      <c r="L1722" s="185"/>
      <c r="M1722" s="301"/>
    </row>
    <row r="1723" spans="1:13" ht="25.5">
      <c r="A1723" s="75" t="e">
        <f>VLOOKUP(B1723,#REF!,3,FALSE)</f>
        <v>#REF!</v>
      </c>
      <c r="B1723" s="22">
        <v>1593</v>
      </c>
      <c r="C1723" s="24" t="s">
        <v>221</v>
      </c>
      <c r="D1723" s="10" t="s">
        <v>506</v>
      </c>
      <c r="E1723" s="23" t="s">
        <v>216</v>
      </c>
      <c r="F1723" s="11" t="s">
        <v>7</v>
      </c>
      <c r="G1723" s="8">
        <v>266</v>
      </c>
      <c r="H1723" s="8">
        <v>266</v>
      </c>
      <c r="I1723" s="33">
        <f t="shared" si="104"/>
        <v>100</v>
      </c>
      <c r="J1723" s="8">
        <f t="shared" ref="J1723:J1807" si="109">+H1723-G1723</f>
        <v>0</v>
      </c>
      <c r="K1723" s="8"/>
      <c r="L1723" s="15"/>
      <c r="M1723" s="57"/>
    </row>
    <row r="1724" spans="1:13" ht="25.5">
      <c r="A1724" s="75" t="e">
        <f>VLOOKUP(B1724,#REF!,3,FALSE)</f>
        <v>#REF!</v>
      </c>
      <c r="B1724" s="101">
        <v>1593</v>
      </c>
      <c r="C1724" s="62" t="s">
        <v>221</v>
      </c>
      <c r="D1724" s="84" t="s">
        <v>506</v>
      </c>
      <c r="E1724" s="85" t="s">
        <v>216</v>
      </c>
      <c r="F1724" s="49" t="s">
        <v>11</v>
      </c>
      <c r="G1724" s="26">
        <f>SUM(G1723)</f>
        <v>266</v>
      </c>
      <c r="H1724" s="26">
        <f>SUM(H1723)</f>
        <v>266</v>
      </c>
      <c r="I1724" s="26">
        <f t="shared" si="104"/>
        <v>100</v>
      </c>
      <c r="J1724" s="26">
        <f t="shared" si="109"/>
        <v>0</v>
      </c>
      <c r="K1724" s="26">
        <f>SUM(K1723)</f>
        <v>0</v>
      </c>
      <c r="L1724" s="185"/>
      <c r="M1724" s="302"/>
    </row>
    <row r="1725" spans="1:13" ht="25.5">
      <c r="A1725" s="75" t="e">
        <f>VLOOKUP(B1725,#REF!,3,FALSE)</f>
        <v>#REF!</v>
      </c>
      <c r="B1725" s="157">
        <v>1593</v>
      </c>
      <c r="C1725" s="87" t="s">
        <v>221</v>
      </c>
      <c r="D1725" s="165"/>
      <c r="E1725" s="89"/>
      <c r="F1725" s="90" t="s">
        <v>12</v>
      </c>
      <c r="G1725" s="70">
        <f>+G1724+G1722</f>
        <v>4092</v>
      </c>
      <c r="H1725" s="70">
        <f>+H1724+H1722</f>
        <v>2086.1999999999998</v>
      </c>
      <c r="I1725" s="70">
        <f t="shared" si="104"/>
        <v>50.982404692082106</v>
      </c>
      <c r="J1725" s="70">
        <f t="shared" si="109"/>
        <v>-2005.8000000000002</v>
      </c>
      <c r="K1725" s="70">
        <f>+K1724+K1722</f>
        <v>-2005.8</v>
      </c>
      <c r="L1725" s="186"/>
      <c r="M1725" s="294"/>
    </row>
    <row r="1726" spans="1:13">
      <c r="A1726" s="75" t="e">
        <f>VLOOKUP(B1726,#REF!,3,FALSE)</f>
        <v>#REF!</v>
      </c>
      <c r="B1726" s="22">
        <v>1595</v>
      </c>
      <c r="C1726" s="37" t="s">
        <v>222</v>
      </c>
      <c r="D1726" s="10" t="s">
        <v>111</v>
      </c>
      <c r="E1726" s="23" t="s">
        <v>302</v>
      </c>
      <c r="F1726" s="11" t="s">
        <v>7</v>
      </c>
      <c r="G1726" s="389">
        <v>7011.2</v>
      </c>
      <c r="H1726" s="73">
        <v>4461.2</v>
      </c>
      <c r="I1726" s="33">
        <f t="shared" si="104"/>
        <v>63.629621177544507</v>
      </c>
      <c r="J1726" s="8">
        <f t="shared" si="109"/>
        <v>-2550</v>
      </c>
      <c r="K1726" s="60">
        <v>-2081.3000000000002</v>
      </c>
      <c r="L1726" s="74" t="s">
        <v>55</v>
      </c>
      <c r="M1726" s="116" t="s">
        <v>881</v>
      </c>
    </row>
    <row r="1727" spans="1:13">
      <c r="A1727" s="75" t="s">
        <v>340</v>
      </c>
      <c r="B1727" s="22">
        <v>1595</v>
      </c>
      <c r="C1727" s="37" t="s">
        <v>222</v>
      </c>
      <c r="D1727" s="10" t="s">
        <v>111</v>
      </c>
      <c r="E1727" s="23" t="s">
        <v>302</v>
      </c>
      <c r="F1727" s="11" t="s">
        <v>7</v>
      </c>
      <c r="G1727" s="73"/>
      <c r="H1727" s="73"/>
      <c r="I1727" s="33"/>
      <c r="J1727" s="8"/>
      <c r="K1727" s="60">
        <v>-459.3</v>
      </c>
      <c r="L1727" s="74" t="s">
        <v>49</v>
      </c>
      <c r="M1727" s="116" t="s">
        <v>882</v>
      </c>
    </row>
    <row r="1728" spans="1:13">
      <c r="A1728" s="75" t="s">
        <v>340</v>
      </c>
      <c r="B1728" s="22">
        <v>1595</v>
      </c>
      <c r="C1728" s="37" t="s">
        <v>222</v>
      </c>
      <c r="D1728" s="10" t="s">
        <v>111</v>
      </c>
      <c r="E1728" s="23" t="s">
        <v>302</v>
      </c>
      <c r="F1728" s="11" t="s">
        <v>7</v>
      </c>
      <c r="G1728" s="73"/>
      <c r="H1728" s="73"/>
      <c r="I1728" s="33"/>
      <c r="J1728" s="8"/>
      <c r="K1728" s="60">
        <v>-9.4</v>
      </c>
      <c r="L1728" s="74" t="s">
        <v>26</v>
      </c>
      <c r="M1728" s="116" t="s">
        <v>505</v>
      </c>
    </row>
    <row r="1729" spans="1:13" ht="25.5">
      <c r="A1729" s="75" t="e">
        <f>VLOOKUP(B1729,#REF!,3,FALSE)</f>
        <v>#REF!</v>
      </c>
      <c r="B1729" s="101">
        <v>1595</v>
      </c>
      <c r="C1729" s="115" t="s">
        <v>222</v>
      </c>
      <c r="D1729" s="84" t="s">
        <v>111</v>
      </c>
      <c r="E1729" s="85" t="s">
        <v>302</v>
      </c>
      <c r="F1729" s="49" t="s">
        <v>11</v>
      </c>
      <c r="G1729" s="26">
        <f>SUM(G1726:G1728)</f>
        <v>7011.2</v>
      </c>
      <c r="H1729" s="26">
        <f>SUM(H1726:H1728)</f>
        <v>4461.2</v>
      </c>
      <c r="I1729" s="26">
        <f t="shared" si="104"/>
        <v>63.629621177544507</v>
      </c>
      <c r="J1729" s="26">
        <f>+H1729-G1729</f>
        <v>-2550</v>
      </c>
      <c r="K1729" s="26">
        <f>SUM(K1726:K1728)</f>
        <v>-2550.0000000000005</v>
      </c>
      <c r="L1729" s="187"/>
      <c r="M1729" s="302"/>
    </row>
    <row r="1730" spans="1:13">
      <c r="A1730" s="75" t="e">
        <f>VLOOKUP(B1730,#REF!,3,FALSE)</f>
        <v>#REF!</v>
      </c>
      <c r="B1730" s="22">
        <v>1595</v>
      </c>
      <c r="C1730" s="37" t="s">
        <v>222</v>
      </c>
      <c r="D1730" s="38" t="s">
        <v>506</v>
      </c>
      <c r="E1730" s="13" t="s">
        <v>209</v>
      </c>
      <c r="F1730" s="11" t="s">
        <v>7</v>
      </c>
      <c r="G1730" s="8">
        <v>270</v>
      </c>
      <c r="H1730" s="8">
        <v>231.2</v>
      </c>
      <c r="I1730" s="33">
        <f t="shared" si="104"/>
        <v>85.629629629629619</v>
      </c>
      <c r="J1730" s="8">
        <f t="shared" si="109"/>
        <v>-38.800000000000011</v>
      </c>
      <c r="K1730" s="60">
        <v>-38.800000000000011</v>
      </c>
      <c r="L1730" s="10" t="s">
        <v>8</v>
      </c>
      <c r="M1730" s="13" t="s">
        <v>883</v>
      </c>
    </row>
    <row r="1731" spans="1:13">
      <c r="A1731" s="75" t="s">
        <v>340</v>
      </c>
      <c r="B1731" s="22">
        <v>1595</v>
      </c>
      <c r="C1731" s="37" t="s">
        <v>222</v>
      </c>
      <c r="D1731" s="38" t="s">
        <v>506</v>
      </c>
      <c r="E1731" s="13" t="s">
        <v>209</v>
      </c>
      <c r="F1731" s="11" t="s">
        <v>547</v>
      </c>
      <c r="G1731" s="8">
        <v>6.3</v>
      </c>
      <c r="H1731" s="8">
        <v>6.3</v>
      </c>
      <c r="I1731" s="33">
        <f>IF(ISBLANK(H1731),"",+H1731/G1731*100)</f>
        <v>100</v>
      </c>
      <c r="J1731" s="8"/>
      <c r="K1731" s="60"/>
      <c r="L1731" s="10"/>
      <c r="M1731" s="13"/>
    </row>
    <row r="1732" spans="1:13" ht="25.5">
      <c r="A1732" s="75" t="e">
        <f>VLOOKUP(B1732,#REF!,3,FALSE)</f>
        <v>#REF!</v>
      </c>
      <c r="B1732" s="101">
        <v>1595</v>
      </c>
      <c r="C1732" s="115" t="s">
        <v>222</v>
      </c>
      <c r="D1732" s="84" t="s">
        <v>506</v>
      </c>
      <c r="E1732" s="51" t="s">
        <v>209</v>
      </c>
      <c r="F1732" s="49" t="s">
        <v>11</v>
      </c>
      <c r="G1732" s="26">
        <f>SUM(G1730:G1731)</f>
        <v>276.3</v>
      </c>
      <c r="H1732" s="26">
        <f>SUM(H1730:H1731)</f>
        <v>237.5</v>
      </c>
      <c r="I1732" s="26">
        <f t="shared" si="104"/>
        <v>85.957292797683664</v>
      </c>
      <c r="J1732" s="26">
        <f t="shared" si="109"/>
        <v>-38.800000000000011</v>
      </c>
      <c r="K1732" s="26">
        <f>SUM(K1730:K1730)</f>
        <v>-38.800000000000011</v>
      </c>
      <c r="L1732" s="187"/>
      <c r="M1732" s="306"/>
    </row>
    <row r="1733" spans="1:13" ht="25.5">
      <c r="A1733" s="75" t="e">
        <f>VLOOKUP(B1733,#REF!,3,FALSE)</f>
        <v>#REF!</v>
      </c>
      <c r="B1733" s="157">
        <v>1595</v>
      </c>
      <c r="C1733" s="114" t="s">
        <v>222</v>
      </c>
      <c r="D1733" s="165"/>
      <c r="E1733" s="92"/>
      <c r="F1733" s="90" t="s">
        <v>12</v>
      </c>
      <c r="G1733" s="70">
        <f>+G1732+G1729</f>
        <v>7287.5</v>
      </c>
      <c r="H1733" s="70">
        <f>+H1732+H1729</f>
        <v>4698.7</v>
      </c>
      <c r="I1733" s="70">
        <f t="shared" si="104"/>
        <v>64.476157804459689</v>
      </c>
      <c r="J1733" s="70">
        <f t="shared" si="109"/>
        <v>-2588.8000000000002</v>
      </c>
      <c r="K1733" s="70">
        <f>+K1732+K1729</f>
        <v>-2588.8000000000006</v>
      </c>
      <c r="L1733" s="186"/>
      <c r="M1733" s="294"/>
    </row>
    <row r="1734" spans="1:13" ht="25.5">
      <c r="A1734" s="75" t="e">
        <f>VLOOKUP(B1734,#REF!,3,FALSE)</f>
        <v>#REF!</v>
      </c>
      <c r="B1734" s="22">
        <v>1603</v>
      </c>
      <c r="C1734" s="14" t="s">
        <v>229</v>
      </c>
      <c r="D1734" s="10" t="s">
        <v>111</v>
      </c>
      <c r="E1734" s="23" t="s">
        <v>230</v>
      </c>
      <c r="F1734" s="11" t="s">
        <v>7</v>
      </c>
      <c r="G1734" s="8">
        <v>2906.5</v>
      </c>
      <c r="H1734" s="8">
        <v>2766.2</v>
      </c>
      <c r="I1734" s="33">
        <f t="shared" si="104"/>
        <v>95.172888353689999</v>
      </c>
      <c r="J1734" s="8">
        <f t="shared" si="109"/>
        <v>-140.30000000000018</v>
      </c>
      <c r="K1734" s="20">
        <v>-78.400000000000006</v>
      </c>
      <c r="L1734" s="10" t="s">
        <v>55</v>
      </c>
      <c r="M1734" s="355" t="s">
        <v>437</v>
      </c>
    </row>
    <row r="1735" spans="1:13" ht="25.5">
      <c r="A1735" s="75" t="s">
        <v>340</v>
      </c>
      <c r="B1735" s="22">
        <v>1603</v>
      </c>
      <c r="C1735" s="14" t="s">
        <v>229</v>
      </c>
      <c r="D1735" s="10" t="s">
        <v>111</v>
      </c>
      <c r="E1735" s="23" t="s">
        <v>230</v>
      </c>
      <c r="F1735" s="11" t="s">
        <v>7</v>
      </c>
      <c r="G1735" s="8"/>
      <c r="H1735" s="8"/>
      <c r="I1735" s="33"/>
      <c r="J1735" s="8"/>
      <c r="K1735" s="20">
        <v>-44.7</v>
      </c>
      <c r="L1735" s="10" t="s">
        <v>49</v>
      </c>
      <c r="M1735" s="356" t="s">
        <v>438</v>
      </c>
    </row>
    <row r="1736" spans="1:13" ht="25.5">
      <c r="A1736" s="75" t="s">
        <v>340</v>
      </c>
      <c r="B1736" s="22">
        <v>1603</v>
      </c>
      <c r="C1736" s="14" t="s">
        <v>229</v>
      </c>
      <c r="D1736" s="10" t="s">
        <v>111</v>
      </c>
      <c r="E1736" s="23" t="s">
        <v>230</v>
      </c>
      <c r="F1736" s="11" t="s">
        <v>7</v>
      </c>
      <c r="G1736" s="8"/>
      <c r="H1736" s="8"/>
      <c r="I1736" s="33"/>
      <c r="J1736" s="8"/>
      <c r="K1736" s="20">
        <v>-17.2</v>
      </c>
      <c r="L1736" s="10" t="s">
        <v>8</v>
      </c>
      <c r="M1736" s="357" t="s">
        <v>439</v>
      </c>
    </row>
    <row r="1737" spans="1:13" ht="25.5">
      <c r="A1737" s="75" t="e">
        <f>VLOOKUP(B1737,#REF!,3,FALSE)</f>
        <v>#REF!</v>
      </c>
      <c r="B1737" s="101">
        <v>1603</v>
      </c>
      <c r="C1737" s="94" t="s">
        <v>229</v>
      </c>
      <c r="D1737" s="84" t="s">
        <v>111</v>
      </c>
      <c r="E1737" s="84" t="s">
        <v>230</v>
      </c>
      <c r="F1737" s="49" t="s">
        <v>11</v>
      </c>
      <c r="G1737" s="26">
        <f>SUM(G1734:G1734)</f>
        <v>2906.5</v>
      </c>
      <c r="H1737" s="26">
        <f>SUM(H1734:H1734)</f>
        <v>2766.2</v>
      </c>
      <c r="I1737" s="26">
        <f t="shared" si="104"/>
        <v>95.172888353689999</v>
      </c>
      <c r="J1737" s="26">
        <f t="shared" si="109"/>
        <v>-140.30000000000018</v>
      </c>
      <c r="K1737" s="26">
        <f>SUM(K1734:K1736)</f>
        <v>-140.30000000000001</v>
      </c>
      <c r="L1737" s="185"/>
      <c r="M1737" s="132"/>
    </row>
    <row r="1738" spans="1:13" ht="25.5">
      <c r="A1738" s="75" t="e">
        <f>VLOOKUP(B1738,#REF!,3,FALSE)</f>
        <v>#REF!</v>
      </c>
      <c r="B1738" s="157">
        <v>1603</v>
      </c>
      <c r="C1738" s="80" t="s">
        <v>229</v>
      </c>
      <c r="D1738" s="88"/>
      <c r="E1738" s="93"/>
      <c r="F1738" s="90" t="s">
        <v>12</v>
      </c>
      <c r="G1738" s="70">
        <f>+G1737</f>
        <v>2906.5</v>
      </c>
      <c r="H1738" s="70">
        <f t="shared" ref="H1738" si="110">+H1737</f>
        <v>2766.2</v>
      </c>
      <c r="I1738" s="70">
        <f t="shared" si="104"/>
        <v>95.172888353689999</v>
      </c>
      <c r="J1738" s="70">
        <f t="shared" si="109"/>
        <v>-140.30000000000018</v>
      </c>
      <c r="K1738" s="70">
        <f>+K1737</f>
        <v>-140.30000000000001</v>
      </c>
      <c r="L1738" s="186"/>
      <c r="M1738" s="152"/>
    </row>
    <row r="1739" spans="1:13">
      <c r="A1739" s="75" t="e">
        <f>VLOOKUP(B1739,#REF!,3,FALSE)</f>
        <v>#REF!</v>
      </c>
      <c r="B1739" s="22">
        <v>2407</v>
      </c>
      <c r="C1739" s="25" t="s">
        <v>239</v>
      </c>
      <c r="D1739" s="10" t="s">
        <v>504</v>
      </c>
      <c r="E1739" s="23" t="s">
        <v>240</v>
      </c>
      <c r="F1739" s="11" t="s">
        <v>7</v>
      </c>
      <c r="G1739" s="8">
        <v>676.5</v>
      </c>
      <c r="H1739" s="8">
        <v>522.5</v>
      </c>
      <c r="I1739" s="8">
        <f>IF(ISBLANK(H1739),"",+H1739/G1739*100)</f>
        <v>77.235772357723576</v>
      </c>
      <c r="J1739" s="8">
        <f>+H1739-G1739</f>
        <v>-154</v>
      </c>
      <c r="K1739" s="77">
        <v>-2.2000000000000002</v>
      </c>
      <c r="L1739" s="10" t="s">
        <v>55</v>
      </c>
      <c r="M1739" s="13" t="s">
        <v>512</v>
      </c>
    </row>
    <row r="1740" spans="1:13" ht="25.5">
      <c r="A1740" s="75" t="e">
        <f>VLOOKUP(B1740,#REF!,3,FALSE)</f>
        <v>#REF!</v>
      </c>
      <c r="B1740" s="22">
        <v>2407</v>
      </c>
      <c r="C1740" s="25" t="s">
        <v>239</v>
      </c>
      <c r="D1740" s="10" t="s">
        <v>504</v>
      </c>
      <c r="E1740" s="23" t="s">
        <v>240</v>
      </c>
      <c r="F1740" s="11" t="s">
        <v>7</v>
      </c>
      <c r="G1740" s="8"/>
      <c r="H1740" s="8"/>
      <c r="I1740" s="8" t="str">
        <f t="shared" ref="I1740:I1744" si="111">IF(ISBLANK(H1740),"",+H1740/G1740*100)</f>
        <v/>
      </c>
      <c r="J1740" s="8">
        <f t="shared" ref="J1740:J1744" si="112">+H1740-G1740</f>
        <v>0</v>
      </c>
      <c r="K1740" s="77">
        <v>-12</v>
      </c>
      <c r="L1740" s="10" t="s">
        <v>49</v>
      </c>
      <c r="M1740" s="13" t="s">
        <v>513</v>
      </c>
    </row>
    <row r="1741" spans="1:13">
      <c r="A1741" s="75" t="e">
        <f>VLOOKUP(B1741,#REF!,3,FALSE)</f>
        <v>#REF!</v>
      </c>
      <c r="B1741" s="22">
        <v>2407</v>
      </c>
      <c r="C1741" s="25" t="s">
        <v>239</v>
      </c>
      <c r="D1741" s="10" t="s">
        <v>504</v>
      </c>
      <c r="E1741" s="23" t="s">
        <v>240</v>
      </c>
      <c r="F1741" s="11" t="s">
        <v>7</v>
      </c>
      <c r="G1741" s="8"/>
      <c r="H1741" s="8"/>
      <c r="I1741" s="8" t="str">
        <f t="shared" si="111"/>
        <v/>
      </c>
      <c r="J1741" s="8">
        <f t="shared" si="112"/>
        <v>0</v>
      </c>
      <c r="K1741" s="77">
        <v>-139.80000000000001</v>
      </c>
      <c r="L1741" s="10" t="s">
        <v>511</v>
      </c>
      <c r="M1741" s="13" t="s">
        <v>368</v>
      </c>
    </row>
    <row r="1742" spans="1:13" ht="25.5">
      <c r="A1742" s="75" t="e">
        <f>VLOOKUP(B1742,#REF!,3,FALSE)</f>
        <v>#REF!</v>
      </c>
      <c r="B1742" s="22">
        <v>2407</v>
      </c>
      <c r="C1742" s="25" t="s">
        <v>239</v>
      </c>
      <c r="D1742" s="10" t="s">
        <v>504</v>
      </c>
      <c r="E1742" s="23" t="s">
        <v>240</v>
      </c>
      <c r="F1742" s="11" t="s">
        <v>10</v>
      </c>
      <c r="G1742" s="8">
        <v>392.4</v>
      </c>
      <c r="H1742" s="8">
        <v>202.5</v>
      </c>
      <c r="I1742" s="8">
        <f t="shared" si="111"/>
        <v>51.60550458715597</v>
      </c>
      <c r="J1742" s="8">
        <f t="shared" si="112"/>
        <v>-189.89999999999998</v>
      </c>
      <c r="K1742" s="77">
        <v>-61.2</v>
      </c>
      <c r="L1742" s="10" t="s">
        <v>26</v>
      </c>
      <c r="M1742" s="13" t="s">
        <v>514</v>
      </c>
    </row>
    <row r="1743" spans="1:13" ht="25.5">
      <c r="A1743" s="75" t="e">
        <f>VLOOKUP(B1743,#REF!,3,FALSE)</f>
        <v>#REF!</v>
      </c>
      <c r="B1743" s="22">
        <v>2407</v>
      </c>
      <c r="C1743" s="25" t="s">
        <v>239</v>
      </c>
      <c r="D1743" s="10" t="s">
        <v>504</v>
      </c>
      <c r="E1743" s="23" t="s">
        <v>240</v>
      </c>
      <c r="F1743" s="11" t="s">
        <v>10</v>
      </c>
      <c r="G1743" s="8"/>
      <c r="H1743" s="8"/>
      <c r="I1743" s="8" t="str">
        <f t="shared" si="111"/>
        <v/>
      </c>
      <c r="J1743" s="8">
        <f t="shared" si="112"/>
        <v>0</v>
      </c>
      <c r="K1743" s="77">
        <v>-3</v>
      </c>
      <c r="L1743" s="10" t="s">
        <v>49</v>
      </c>
      <c r="M1743" s="13" t="s">
        <v>513</v>
      </c>
    </row>
    <row r="1744" spans="1:13">
      <c r="A1744" s="75" t="e">
        <f>VLOOKUP(B1744,#REF!,3,FALSE)</f>
        <v>#REF!</v>
      </c>
      <c r="B1744" s="22">
        <v>2407</v>
      </c>
      <c r="C1744" s="25" t="s">
        <v>239</v>
      </c>
      <c r="D1744" s="10" t="s">
        <v>504</v>
      </c>
      <c r="E1744" s="23" t="s">
        <v>240</v>
      </c>
      <c r="F1744" s="11" t="s">
        <v>10</v>
      </c>
      <c r="G1744" s="60"/>
      <c r="H1744" s="60"/>
      <c r="I1744" s="8" t="str">
        <f t="shared" si="111"/>
        <v/>
      </c>
      <c r="J1744" s="8">
        <f t="shared" si="112"/>
        <v>0</v>
      </c>
      <c r="K1744" s="77">
        <v>-125.7</v>
      </c>
      <c r="L1744" s="10" t="s">
        <v>511</v>
      </c>
      <c r="M1744" s="13" t="s">
        <v>368</v>
      </c>
    </row>
    <row r="1745" spans="1:13" ht="25.5">
      <c r="A1745" s="75" t="e">
        <f>VLOOKUP(B1745,#REF!,3,FALSE)</f>
        <v>#REF!</v>
      </c>
      <c r="B1745" s="175">
        <v>2407</v>
      </c>
      <c r="C1745" s="79" t="s">
        <v>239</v>
      </c>
      <c r="D1745" s="84" t="s">
        <v>504</v>
      </c>
      <c r="E1745" s="85" t="s">
        <v>240</v>
      </c>
      <c r="F1745" s="49" t="s">
        <v>11</v>
      </c>
      <c r="G1745" s="26">
        <f>SUM(G1739:G1744)</f>
        <v>1068.9000000000001</v>
      </c>
      <c r="H1745" s="26">
        <f>SUM(H1739:H1744)</f>
        <v>725</v>
      </c>
      <c r="I1745" s="26">
        <f t="shared" si="104"/>
        <v>67.826737767798662</v>
      </c>
      <c r="J1745" s="26">
        <f t="shared" si="109"/>
        <v>-343.90000000000009</v>
      </c>
      <c r="K1745" s="26">
        <f>SUM(K1739:K1744)</f>
        <v>-343.9</v>
      </c>
      <c r="L1745" s="185"/>
      <c r="M1745" s="132"/>
    </row>
    <row r="1746" spans="1:13" ht="25.5">
      <c r="A1746" s="75" t="e">
        <f>VLOOKUP(B1746,#REF!,3,FALSE)</f>
        <v>#REF!</v>
      </c>
      <c r="B1746" s="157">
        <v>2407</v>
      </c>
      <c r="C1746" s="80" t="s">
        <v>239</v>
      </c>
      <c r="D1746" s="88"/>
      <c r="E1746" s="92"/>
      <c r="F1746" s="90" t="s">
        <v>12</v>
      </c>
      <c r="G1746" s="70">
        <f>+G1745</f>
        <v>1068.9000000000001</v>
      </c>
      <c r="H1746" s="70">
        <f t="shared" ref="H1746" si="113">+H1745</f>
        <v>725</v>
      </c>
      <c r="I1746" s="70">
        <f t="shared" si="104"/>
        <v>67.826737767798662</v>
      </c>
      <c r="J1746" s="70">
        <f t="shared" si="109"/>
        <v>-343.90000000000009</v>
      </c>
      <c r="K1746" s="70">
        <f>+K1745</f>
        <v>-343.9</v>
      </c>
      <c r="L1746" s="186"/>
      <c r="M1746" s="100"/>
    </row>
    <row r="1747" spans="1:13">
      <c r="A1747" s="75" t="e">
        <f>VLOOKUP(B1747,#REF!,3,FALSE)</f>
        <v>#REF!</v>
      </c>
      <c r="B1747" s="22">
        <v>2381</v>
      </c>
      <c r="C1747" s="25" t="s">
        <v>237</v>
      </c>
      <c r="D1747" s="10" t="s">
        <v>111</v>
      </c>
      <c r="E1747" s="23" t="s">
        <v>238</v>
      </c>
      <c r="F1747" s="11" t="s">
        <v>7</v>
      </c>
      <c r="G1747" s="8">
        <v>1397.1</v>
      </c>
      <c r="H1747" s="8">
        <v>1259.7</v>
      </c>
      <c r="I1747" s="8">
        <f t="shared" si="104"/>
        <v>90.165342495168574</v>
      </c>
      <c r="J1747" s="8">
        <f t="shared" si="109"/>
        <v>-137.39999999999986</v>
      </c>
      <c r="K1747" s="71">
        <v>-119.9</v>
      </c>
      <c r="L1747" s="10" t="s">
        <v>55</v>
      </c>
      <c r="M1747" s="116" t="s">
        <v>641</v>
      </c>
    </row>
    <row r="1748" spans="1:13">
      <c r="A1748" s="75" t="s">
        <v>340</v>
      </c>
      <c r="B1748" s="22">
        <v>2381</v>
      </c>
      <c r="C1748" s="25" t="s">
        <v>237</v>
      </c>
      <c r="D1748" s="10" t="s">
        <v>111</v>
      </c>
      <c r="E1748" s="23" t="s">
        <v>238</v>
      </c>
      <c r="F1748" s="11" t="s">
        <v>7</v>
      </c>
      <c r="G1748" s="8"/>
      <c r="H1748" s="8"/>
      <c r="I1748" s="8"/>
      <c r="J1748" s="8"/>
      <c r="K1748" s="71">
        <v>-3</v>
      </c>
      <c r="L1748" s="10" t="s">
        <v>154</v>
      </c>
      <c r="M1748" s="116" t="s">
        <v>642</v>
      </c>
    </row>
    <row r="1749" spans="1:13">
      <c r="A1749" s="75" t="s">
        <v>340</v>
      </c>
      <c r="B1749" s="22">
        <v>2381</v>
      </c>
      <c r="C1749" s="25" t="s">
        <v>237</v>
      </c>
      <c r="D1749" s="10" t="s">
        <v>111</v>
      </c>
      <c r="E1749" s="23" t="s">
        <v>238</v>
      </c>
      <c r="F1749" s="11" t="s">
        <v>7</v>
      </c>
      <c r="G1749" s="8"/>
      <c r="H1749" s="8"/>
      <c r="I1749" s="8"/>
      <c r="J1749" s="8"/>
      <c r="K1749" s="71">
        <v>-14</v>
      </c>
      <c r="L1749" s="10" t="s">
        <v>154</v>
      </c>
      <c r="M1749" s="116" t="s">
        <v>643</v>
      </c>
    </row>
    <row r="1750" spans="1:13">
      <c r="A1750" s="75" t="s">
        <v>340</v>
      </c>
      <c r="B1750" s="22">
        <v>2381</v>
      </c>
      <c r="C1750" s="25" t="s">
        <v>237</v>
      </c>
      <c r="D1750" s="10" t="s">
        <v>111</v>
      </c>
      <c r="E1750" s="23" t="s">
        <v>238</v>
      </c>
      <c r="F1750" s="11" t="s">
        <v>7</v>
      </c>
      <c r="G1750" s="8"/>
      <c r="H1750" s="8"/>
      <c r="I1750" s="8"/>
      <c r="J1750" s="8"/>
      <c r="K1750" s="71">
        <v>-0.5</v>
      </c>
      <c r="L1750" s="10" t="s">
        <v>154</v>
      </c>
      <c r="M1750" s="116" t="s">
        <v>501</v>
      </c>
    </row>
    <row r="1751" spans="1:13">
      <c r="A1751" s="75" t="e">
        <f>VLOOKUP(B1751,#REF!,3,FALSE)</f>
        <v>#REF!</v>
      </c>
      <c r="B1751" s="22">
        <v>2381</v>
      </c>
      <c r="C1751" s="25" t="s">
        <v>237</v>
      </c>
      <c r="D1751" s="10" t="s">
        <v>111</v>
      </c>
      <c r="E1751" s="23" t="s">
        <v>238</v>
      </c>
      <c r="F1751" s="11" t="s">
        <v>10</v>
      </c>
      <c r="G1751" s="8">
        <v>10.1</v>
      </c>
      <c r="H1751" s="8">
        <v>0</v>
      </c>
      <c r="I1751" s="8">
        <f t="shared" ref="I1751" si="114">IF(ISBLANK(H1751),"",+H1751/G1751*100)</f>
        <v>0</v>
      </c>
      <c r="J1751" s="8">
        <f t="shared" ref="J1751" si="115">+H1751-G1751</f>
        <v>-10.1</v>
      </c>
      <c r="K1751" s="71">
        <v>-4.0999999999999996</v>
      </c>
      <c r="L1751" s="10" t="s">
        <v>55</v>
      </c>
      <c r="M1751" s="116" t="s">
        <v>641</v>
      </c>
    </row>
    <row r="1752" spans="1:13">
      <c r="A1752" s="75" t="e">
        <f>VLOOKUP(B1752,#REF!,3,FALSE)</f>
        <v>#REF!</v>
      </c>
      <c r="B1752" s="22">
        <v>2381</v>
      </c>
      <c r="C1752" s="25" t="s">
        <v>237</v>
      </c>
      <c r="D1752" s="10" t="s">
        <v>111</v>
      </c>
      <c r="E1752" s="23" t="s">
        <v>238</v>
      </c>
      <c r="F1752" s="11" t="s">
        <v>10</v>
      </c>
      <c r="G1752" s="60"/>
      <c r="H1752" s="72"/>
      <c r="I1752" s="8" t="str">
        <f t="shared" si="104"/>
        <v/>
      </c>
      <c r="J1752" s="8"/>
      <c r="K1752" s="8">
        <v>-6</v>
      </c>
      <c r="L1752" s="10" t="s">
        <v>154</v>
      </c>
      <c r="M1752" s="116" t="s">
        <v>644</v>
      </c>
    </row>
    <row r="1753" spans="1:13" ht="25.5">
      <c r="A1753" s="75" t="e">
        <f>VLOOKUP(B1753,#REF!,3,FALSE)</f>
        <v>#REF!</v>
      </c>
      <c r="B1753" s="101">
        <v>2381</v>
      </c>
      <c r="C1753" s="79" t="s">
        <v>237</v>
      </c>
      <c r="D1753" s="84" t="s">
        <v>111</v>
      </c>
      <c r="E1753" s="94" t="s">
        <v>238</v>
      </c>
      <c r="F1753" s="49" t="s">
        <v>11</v>
      </c>
      <c r="G1753" s="26">
        <f>SUM(G1747:G1752)</f>
        <v>1407.1999999999998</v>
      </c>
      <c r="H1753" s="26">
        <f>SUM(H1747:H1752)</f>
        <v>1259.7</v>
      </c>
      <c r="I1753" s="122">
        <f t="shared" si="104"/>
        <v>89.518192154633326</v>
      </c>
      <c r="J1753" s="26">
        <f t="shared" si="109"/>
        <v>-147.49999999999977</v>
      </c>
      <c r="K1753" s="26">
        <f>SUM(K1747:K1752)</f>
        <v>-147.5</v>
      </c>
      <c r="L1753" s="185"/>
      <c r="M1753" s="132"/>
    </row>
    <row r="1754" spans="1:13" ht="25.5">
      <c r="A1754" s="75" t="e">
        <f>VLOOKUP(B1754,#REF!,3,FALSE)</f>
        <v>#REF!</v>
      </c>
      <c r="B1754" s="157">
        <v>2381</v>
      </c>
      <c r="C1754" s="80" t="s">
        <v>237</v>
      </c>
      <c r="D1754" s="106"/>
      <c r="E1754" s="95"/>
      <c r="F1754" s="90" t="s">
        <v>12</v>
      </c>
      <c r="G1754" s="70">
        <f>+G1753</f>
        <v>1407.1999999999998</v>
      </c>
      <c r="H1754" s="70">
        <f>+H1753</f>
        <v>1259.7</v>
      </c>
      <c r="I1754" s="70">
        <f t="shared" si="104"/>
        <v>89.518192154633326</v>
      </c>
      <c r="J1754" s="70">
        <f t="shared" si="109"/>
        <v>-147.49999999999977</v>
      </c>
      <c r="K1754" s="70">
        <f t="shared" ref="K1754" si="116">+K1753</f>
        <v>-147.5</v>
      </c>
      <c r="L1754" s="186"/>
      <c r="M1754" s="100"/>
    </row>
    <row r="1755" spans="1:13" ht="25.5">
      <c r="A1755" s="75" t="e">
        <f>VLOOKUP(B1755,#REF!,3,FALSE)</f>
        <v>#REF!</v>
      </c>
      <c r="B1755" s="22">
        <v>1611</v>
      </c>
      <c r="C1755" s="25" t="s">
        <v>231</v>
      </c>
      <c r="D1755" s="10" t="s">
        <v>111</v>
      </c>
      <c r="E1755" s="24" t="s">
        <v>1558</v>
      </c>
      <c r="F1755" s="11" t="s">
        <v>7</v>
      </c>
      <c r="G1755" s="8">
        <v>1572.9</v>
      </c>
      <c r="H1755" s="8">
        <v>1460.7</v>
      </c>
      <c r="I1755" s="33">
        <f t="shared" si="104"/>
        <v>92.866679382033183</v>
      </c>
      <c r="J1755" s="8">
        <f t="shared" si="109"/>
        <v>-112.20000000000005</v>
      </c>
      <c r="K1755" s="8">
        <v>-32.1</v>
      </c>
      <c r="L1755" s="10" t="s">
        <v>55</v>
      </c>
      <c r="M1755" s="13" t="s">
        <v>647</v>
      </c>
    </row>
    <row r="1756" spans="1:13" ht="25.5">
      <c r="A1756" s="75" t="e">
        <f>VLOOKUP(B1756,#REF!,3,FALSE)</f>
        <v>#REF!</v>
      </c>
      <c r="B1756" s="22">
        <v>1611</v>
      </c>
      <c r="C1756" s="25" t="s">
        <v>231</v>
      </c>
      <c r="D1756" s="10" t="s">
        <v>111</v>
      </c>
      <c r="E1756" s="24" t="s">
        <v>1558</v>
      </c>
      <c r="F1756" s="11" t="s">
        <v>7</v>
      </c>
      <c r="G1756" s="17"/>
      <c r="H1756" s="17"/>
      <c r="I1756" s="19" t="str">
        <f t="shared" si="104"/>
        <v/>
      </c>
      <c r="J1756" s="8"/>
      <c r="K1756" s="8">
        <v>-42</v>
      </c>
      <c r="L1756" s="10" t="s">
        <v>1306</v>
      </c>
      <c r="M1756" s="13" t="s">
        <v>1373</v>
      </c>
    </row>
    <row r="1757" spans="1:13" ht="25.5">
      <c r="A1757" s="75" t="e">
        <f>VLOOKUP(B1757,#REF!,3,FALSE)</f>
        <v>#REF!</v>
      </c>
      <c r="B1757" s="22">
        <v>1611</v>
      </c>
      <c r="C1757" s="25" t="s">
        <v>231</v>
      </c>
      <c r="D1757" s="10" t="s">
        <v>111</v>
      </c>
      <c r="E1757" s="24" t="s">
        <v>1558</v>
      </c>
      <c r="F1757" s="11" t="s">
        <v>7</v>
      </c>
      <c r="G1757" s="17"/>
      <c r="H1757" s="17"/>
      <c r="I1757" s="19" t="str">
        <f t="shared" si="104"/>
        <v/>
      </c>
      <c r="J1757" s="8"/>
      <c r="K1757" s="8">
        <v>-21</v>
      </c>
      <c r="L1757" s="10" t="s">
        <v>1313</v>
      </c>
      <c r="M1757" s="13" t="s">
        <v>1559</v>
      </c>
    </row>
    <row r="1758" spans="1:13" ht="25.5">
      <c r="A1758" s="75" t="e">
        <f>VLOOKUP(B1758,#REF!,3,FALSE)</f>
        <v>#REF!</v>
      </c>
      <c r="B1758" s="22">
        <v>1611</v>
      </c>
      <c r="C1758" s="25" t="s">
        <v>231</v>
      </c>
      <c r="D1758" s="10" t="s">
        <v>111</v>
      </c>
      <c r="E1758" s="24" t="s">
        <v>1558</v>
      </c>
      <c r="F1758" s="11" t="s">
        <v>7</v>
      </c>
      <c r="G1758" s="17"/>
      <c r="H1758" s="17"/>
      <c r="I1758" s="33" t="str">
        <f t="shared" si="104"/>
        <v/>
      </c>
      <c r="J1758" s="8"/>
      <c r="K1758" s="8">
        <v>-17.100000000000001</v>
      </c>
      <c r="L1758" s="10" t="s">
        <v>9</v>
      </c>
      <c r="M1758" s="13" t="s">
        <v>447</v>
      </c>
    </row>
    <row r="1759" spans="1:13" ht="25.5">
      <c r="A1759" s="75" t="e">
        <f>VLOOKUP(B1759,#REF!,3,FALSE)</f>
        <v>#REF!</v>
      </c>
      <c r="B1759" s="22">
        <v>1611</v>
      </c>
      <c r="C1759" s="25" t="s">
        <v>231</v>
      </c>
      <c r="D1759" s="10" t="s">
        <v>111</v>
      </c>
      <c r="E1759" s="24" t="s">
        <v>1558</v>
      </c>
      <c r="F1759" s="11" t="s">
        <v>10</v>
      </c>
      <c r="G1759" s="8">
        <v>35.1</v>
      </c>
      <c r="H1759" s="8">
        <v>8.6999999999999993</v>
      </c>
      <c r="I1759" s="33">
        <f t="shared" si="104"/>
        <v>24.786324786324784</v>
      </c>
      <c r="J1759" s="8">
        <f t="shared" si="109"/>
        <v>-26.400000000000002</v>
      </c>
      <c r="K1759" s="8">
        <v>-26.4</v>
      </c>
      <c r="L1759" s="10" t="s">
        <v>1306</v>
      </c>
      <c r="M1759" s="13" t="s">
        <v>1373</v>
      </c>
    </row>
    <row r="1760" spans="1:13" ht="25.5">
      <c r="A1760" s="75" t="e">
        <f>VLOOKUP(B1760,#REF!,3,FALSE)</f>
        <v>#REF!</v>
      </c>
      <c r="B1760" s="101">
        <v>1611</v>
      </c>
      <c r="C1760" s="79" t="s">
        <v>231</v>
      </c>
      <c r="D1760" s="84" t="s">
        <v>111</v>
      </c>
      <c r="E1760" s="62" t="s">
        <v>1558</v>
      </c>
      <c r="F1760" s="49" t="s">
        <v>11</v>
      </c>
      <c r="G1760" s="26">
        <f>SUM(G1755:G1759)</f>
        <v>1608</v>
      </c>
      <c r="H1760" s="26">
        <f>SUM(H1755:H1759)</f>
        <v>1469.4</v>
      </c>
      <c r="I1760" s="26">
        <f t="shared" si="104"/>
        <v>91.380597014925385</v>
      </c>
      <c r="J1760" s="26">
        <f t="shared" si="109"/>
        <v>-138.59999999999991</v>
      </c>
      <c r="K1760" s="26">
        <f>SUM(K1755:K1759)</f>
        <v>-138.6</v>
      </c>
      <c r="L1760" s="185"/>
      <c r="M1760" s="51"/>
    </row>
    <row r="1761" spans="1:13" ht="25.5">
      <c r="A1761" s="75" t="e">
        <f>VLOOKUP(B1761,#REF!,3,FALSE)</f>
        <v>#REF!</v>
      </c>
      <c r="B1761" s="157">
        <v>1611</v>
      </c>
      <c r="C1761" s="80" t="s">
        <v>231</v>
      </c>
      <c r="D1761" s="88"/>
      <c r="E1761" s="87"/>
      <c r="F1761" s="90" t="s">
        <v>12</v>
      </c>
      <c r="G1761" s="70">
        <f>+G1760</f>
        <v>1608</v>
      </c>
      <c r="H1761" s="70">
        <f t="shared" ref="H1761:K1761" si="117">+H1760</f>
        <v>1469.4</v>
      </c>
      <c r="I1761" s="70">
        <f t="shared" ref="I1761:I1850" si="118">IF(ISBLANK(H1761),"",+H1761/G1761*100)</f>
        <v>91.380597014925385</v>
      </c>
      <c r="J1761" s="70">
        <f t="shared" si="109"/>
        <v>-138.59999999999991</v>
      </c>
      <c r="K1761" s="70">
        <f t="shared" si="117"/>
        <v>-138.6</v>
      </c>
      <c r="L1761" s="186"/>
      <c r="M1761" s="100"/>
    </row>
    <row r="1762" spans="1:13" ht="25.5">
      <c r="A1762" s="75" t="e">
        <f>VLOOKUP(B1762,#REF!,3,FALSE)</f>
        <v>#REF!</v>
      </c>
      <c r="B1762" s="22">
        <v>1612</v>
      </c>
      <c r="C1762" s="25" t="s">
        <v>233</v>
      </c>
      <c r="D1762" s="38" t="s">
        <v>111</v>
      </c>
      <c r="E1762" s="23" t="s">
        <v>234</v>
      </c>
      <c r="F1762" s="11" t="s">
        <v>7</v>
      </c>
      <c r="G1762" s="71">
        <v>1230.5999999999999</v>
      </c>
      <c r="H1762" s="71">
        <v>1108.7</v>
      </c>
      <c r="I1762" s="33">
        <f t="shared" si="118"/>
        <v>90.09426296115717</v>
      </c>
      <c r="J1762" s="8">
        <f t="shared" si="109"/>
        <v>-121.89999999999986</v>
      </c>
      <c r="K1762" s="78">
        <v>-70.900000000000006</v>
      </c>
      <c r="L1762" s="10" t="s">
        <v>291</v>
      </c>
      <c r="M1762" s="13" t="s">
        <v>416</v>
      </c>
    </row>
    <row r="1763" spans="1:13" ht="25.5">
      <c r="A1763" s="75" t="e">
        <f>VLOOKUP(B1763,#REF!,3,FALSE)</f>
        <v>#REF!</v>
      </c>
      <c r="B1763" s="22">
        <v>1612</v>
      </c>
      <c r="C1763" s="25" t="s">
        <v>233</v>
      </c>
      <c r="D1763" s="38" t="s">
        <v>111</v>
      </c>
      <c r="E1763" s="23" t="s">
        <v>234</v>
      </c>
      <c r="F1763" s="11" t="s">
        <v>7</v>
      </c>
      <c r="G1763" s="71"/>
      <c r="H1763" s="71"/>
      <c r="I1763" s="33"/>
      <c r="J1763" s="8"/>
      <c r="K1763" s="78">
        <v>-2.1</v>
      </c>
      <c r="L1763" s="10" t="s">
        <v>49</v>
      </c>
      <c r="M1763" s="13" t="s">
        <v>417</v>
      </c>
    </row>
    <row r="1764" spans="1:13" ht="25.5">
      <c r="A1764" s="75" t="e">
        <f>VLOOKUP(B1764,#REF!,3,FALSE)</f>
        <v>#REF!</v>
      </c>
      <c r="B1764" s="22">
        <v>1612</v>
      </c>
      <c r="C1764" s="25" t="s">
        <v>233</v>
      </c>
      <c r="D1764" s="38" t="s">
        <v>111</v>
      </c>
      <c r="E1764" s="23" t="s">
        <v>234</v>
      </c>
      <c r="F1764" s="11" t="s">
        <v>7</v>
      </c>
      <c r="G1764" s="71"/>
      <c r="H1764" s="71"/>
      <c r="I1764" s="33"/>
      <c r="J1764" s="8"/>
      <c r="K1764" s="78">
        <v>-48.9</v>
      </c>
      <c r="L1764" s="10" t="s">
        <v>8</v>
      </c>
      <c r="M1764" s="13" t="s">
        <v>418</v>
      </c>
    </row>
    <row r="1765" spans="1:13" ht="25.5">
      <c r="A1765" s="75" t="e">
        <f>VLOOKUP(B1765,#REF!,3,FALSE)</f>
        <v>#REF!</v>
      </c>
      <c r="B1765" s="22">
        <v>1612</v>
      </c>
      <c r="C1765" s="25" t="s">
        <v>233</v>
      </c>
      <c r="D1765" s="10" t="s">
        <v>111</v>
      </c>
      <c r="E1765" s="23" t="s">
        <v>234</v>
      </c>
      <c r="F1765" s="11" t="s">
        <v>10</v>
      </c>
      <c r="G1765" s="8">
        <v>29.7</v>
      </c>
      <c r="H1765" s="8">
        <v>21.5</v>
      </c>
      <c r="I1765" s="33">
        <f t="shared" si="118"/>
        <v>72.390572390572387</v>
      </c>
      <c r="J1765" s="8">
        <f t="shared" si="109"/>
        <v>-8.1999999999999993</v>
      </c>
      <c r="K1765" s="8">
        <v>-7.8</v>
      </c>
      <c r="L1765" s="10" t="s">
        <v>291</v>
      </c>
      <c r="M1765" s="13" t="s">
        <v>416</v>
      </c>
    </row>
    <row r="1766" spans="1:13" ht="25.5">
      <c r="A1766" s="75" t="e">
        <f>VLOOKUP(B1766,#REF!,3,FALSE)</f>
        <v>#REF!</v>
      </c>
      <c r="B1766" s="22">
        <v>1612</v>
      </c>
      <c r="C1766" s="25" t="s">
        <v>233</v>
      </c>
      <c r="D1766" s="10" t="s">
        <v>111</v>
      </c>
      <c r="E1766" s="23" t="s">
        <v>234</v>
      </c>
      <c r="F1766" s="11" t="s">
        <v>10</v>
      </c>
      <c r="G1766" s="8"/>
      <c r="H1766" s="8"/>
      <c r="I1766" s="33"/>
      <c r="J1766" s="8"/>
      <c r="K1766" s="8">
        <v>-0.4</v>
      </c>
      <c r="L1766" s="10" t="s">
        <v>49</v>
      </c>
      <c r="M1766" s="13" t="s">
        <v>417</v>
      </c>
    </row>
    <row r="1767" spans="1:13" ht="25.5">
      <c r="A1767" s="75" t="e">
        <f>VLOOKUP(B1767,#REF!,3,FALSE)</f>
        <v>#REF!</v>
      </c>
      <c r="B1767" s="175">
        <v>1612</v>
      </c>
      <c r="C1767" s="79" t="s">
        <v>233</v>
      </c>
      <c r="D1767" s="84" t="s">
        <v>111</v>
      </c>
      <c r="E1767" s="85" t="s">
        <v>234</v>
      </c>
      <c r="F1767" s="63" t="s">
        <v>11</v>
      </c>
      <c r="G1767" s="26">
        <f>SUM(G1762:G1765)</f>
        <v>1260.3</v>
      </c>
      <c r="H1767" s="26">
        <f>SUM(H1762:H1765)</f>
        <v>1130.2</v>
      </c>
      <c r="I1767" s="26">
        <f t="shared" si="118"/>
        <v>89.677061017218136</v>
      </c>
      <c r="J1767" s="26">
        <f>+H1767-G1767</f>
        <v>-130.09999999999991</v>
      </c>
      <c r="K1767" s="26">
        <f>SUM(K1762:K1766)</f>
        <v>-130.10000000000002</v>
      </c>
      <c r="L1767" s="202"/>
      <c r="M1767" s="132"/>
    </row>
    <row r="1768" spans="1:13" ht="38.25">
      <c r="A1768" s="75" t="e">
        <f>VLOOKUP(B1768,#REF!,3,FALSE)</f>
        <v>#REF!</v>
      </c>
      <c r="B1768" s="157">
        <v>1612</v>
      </c>
      <c r="C1768" s="179" t="s">
        <v>233</v>
      </c>
      <c r="D1768" s="106"/>
      <c r="E1768" s="89"/>
      <c r="F1768" s="90" t="s">
        <v>12</v>
      </c>
      <c r="G1768" s="70">
        <f>+G1767</f>
        <v>1260.3</v>
      </c>
      <c r="H1768" s="70">
        <f t="shared" ref="H1768" si="119">+H1767</f>
        <v>1130.2</v>
      </c>
      <c r="I1768" s="70">
        <f t="shared" si="118"/>
        <v>89.677061017218136</v>
      </c>
      <c r="J1768" s="70">
        <f t="shared" si="109"/>
        <v>-130.09999999999991</v>
      </c>
      <c r="K1768" s="70">
        <f>+K1767</f>
        <v>-130.10000000000002</v>
      </c>
      <c r="L1768" s="186"/>
      <c r="M1768" s="179"/>
    </row>
    <row r="1769" spans="1:13" ht="25.5">
      <c r="A1769" s="75" t="e">
        <f>VLOOKUP(B1769,#REF!,3,FALSE)</f>
        <v>#REF!</v>
      </c>
      <c r="B1769" s="22">
        <v>1598</v>
      </c>
      <c r="C1769" s="25" t="s">
        <v>227</v>
      </c>
      <c r="D1769" s="10" t="s">
        <v>5</v>
      </c>
      <c r="E1769" s="23" t="s">
        <v>228</v>
      </c>
      <c r="F1769" s="11" t="s">
        <v>7</v>
      </c>
      <c r="G1769" s="8"/>
      <c r="H1769" s="8"/>
      <c r="I1769" s="33" t="str">
        <f t="shared" si="118"/>
        <v/>
      </c>
      <c r="J1769" s="8">
        <f t="shared" si="109"/>
        <v>0</v>
      </c>
      <c r="K1769" s="8"/>
      <c r="L1769" s="10"/>
      <c r="M1769" s="116"/>
    </row>
    <row r="1770" spans="1:13" ht="25.5">
      <c r="A1770" s="75" t="s">
        <v>340</v>
      </c>
      <c r="B1770" s="22">
        <v>1598</v>
      </c>
      <c r="C1770" s="25" t="s">
        <v>227</v>
      </c>
      <c r="D1770" s="10" t="s">
        <v>5</v>
      </c>
      <c r="E1770" s="23" t="s">
        <v>228</v>
      </c>
      <c r="F1770" s="11" t="s">
        <v>7</v>
      </c>
      <c r="G1770" s="8"/>
      <c r="H1770" s="8"/>
      <c r="I1770" s="33"/>
      <c r="J1770" s="8"/>
      <c r="K1770" s="8"/>
      <c r="L1770" s="10"/>
      <c r="M1770" s="116"/>
    </row>
    <row r="1771" spans="1:13" ht="25.5">
      <c r="A1771" s="75" t="s">
        <v>340</v>
      </c>
      <c r="B1771" s="22">
        <v>1598</v>
      </c>
      <c r="C1771" s="25" t="s">
        <v>227</v>
      </c>
      <c r="D1771" s="10" t="s">
        <v>5</v>
      </c>
      <c r="E1771" s="23" t="s">
        <v>228</v>
      </c>
      <c r="F1771" s="11" t="s">
        <v>7</v>
      </c>
      <c r="G1771" s="8"/>
      <c r="H1771" s="8"/>
      <c r="I1771" s="33"/>
      <c r="J1771" s="8"/>
      <c r="K1771" s="8"/>
      <c r="L1771" s="10"/>
      <c r="M1771" s="116"/>
    </row>
    <row r="1772" spans="1:13" ht="25.5">
      <c r="A1772" s="75" t="s">
        <v>340</v>
      </c>
      <c r="B1772" s="22">
        <v>1598</v>
      </c>
      <c r="C1772" s="25" t="s">
        <v>227</v>
      </c>
      <c r="D1772" s="10" t="s">
        <v>5</v>
      </c>
      <c r="E1772" s="23" t="s">
        <v>228</v>
      </c>
      <c r="F1772" s="11" t="s">
        <v>7</v>
      </c>
      <c r="G1772" s="8"/>
      <c r="H1772" s="8"/>
      <c r="I1772" s="33"/>
      <c r="J1772" s="8"/>
      <c r="K1772" s="8"/>
      <c r="L1772" s="10"/>
      <c r="M1772" s="116"/>
    </row>
    <row r="1773" spans="1:13" ht="25.5">
      <c r="A1773" s="75" t="e">
        <f>VLOOKUP(B1773,#REF!,3,FALSE)</f>
        <v>#REF!</v>
      </c>
      <c r="B1773" s="22">
        <v>1598</v>
      </c>
      <c r="C1773" s="25" t="s">
        <v>227</v>
      </c>
      <c r="D1773" s="10" t="s">
        <v>5</v>
      </c>
      <c r="E1773" s="23" t="s">
        <v>228</v>
      </c>
      <c r="F1773" s="11" t="s">
        <v>10</v>
      </c>
      <c r="G1773" s="8"/>
      <c r="H1773" s="8"/>
      <c r="I1773" s="33" t="str">
        <f t="shared" si="118"/>
        <v/>
      </c>
      <c r="J1773" s="8">
        <f t="shared" si="109"/>
        <v>0</v>
      </c>
      <c r="K1773" s="8"/>
      <c r="L1773" s="59"/>
      <c r="M1773" s="13"/>
    </row>
    <row r="1774" spans="1:13" ht="25.5">
      <c r="A1774" s="75" t="s">
        <v>340</v>
      </c>
      <c r="B1774" s="22">
        <v>1598</v>
      </c>
      <c r="C1774" s="25" t="s">
        <v>227</v>
      </c>
      <c r="D1774" s="10" t="s">
        <v>5</v>
      </c>
      <c r="E1774" s="23" t="s">
        <v>228</v>
      </c>
      <c r="F1774" s="11" t="s">
        <v>10</v>
      </c>
      <c r="G1774" s="8"/>
      <c r="H1774" s="8"/>
      <c r="I1774" s="33"/>
      <c r="J1774" s="8"/>
      <c r="K1774" s="8"/>
      <c r="L1774" s="59"/>
      <c r="M1774" s="13"/>
    </row>
    <row r="1775" spans="1:13" ht="25.5">
      <c r="A1775" s="75" t="s">
        <v>340</v>
      </c>
      <c r="B1775" s="22">
        <v>1598</v>
      </c>
      <c r="C1775" s="25" t="s">
        <v>227</v>
      </c>
      <c r="D1775" s="10" t="s">
        <v>5</v>
      </c>
      <c r="E1775" s="23" t="s">
        <v>228</v>
      </c>
      <c r="F1775" s="11" t="s">
        <v>10</v>
      </c>
      <c r="G1775" s="8"/>
      <c r="H1775" s="8"/>
      <c r="I1775" s="33"/>
      <c r="J1775" s="8"/>
      <c r="K1775" s="8"/>
      <c r="L1775" s="59"/>
      <c r="M1775" s="13"/>
    </row>
    <row r="1776" spans="1:13" ht="25.5">
      <c r="A1776" s="75" t="e">
        <f>VLOOKUP(B1776,#REF!,3,FALSE)</f>
        <v>#REF!</v>
      </c>
      <c r="B1776" s="101">
        <v>1598</v>
      </c>
      <c r="C1776" s="79" t="s">
        <v>227</v>
      </c>
      <c r="D1776" s="84" t="s">
        <v>5</v>
      </c>
      <c r="E1776" s="85" t="s">
        <v>228</v>
      </c>
      <c r="F1776" s="49" t="s">
        <v>11</v>
      </c>
      <c r="G1776" s="26">
        <f>SUM(G1769:G1773)</f>
        <v>0</v>
      </c>
      <c r="H1776" s="26">
        <f>SUM(H1769:H1773)</f>
        <v>0</v>
      </c>
      <c r="I1776" s="26" t="e">
        <f t="shared" si="118"/>
        <v>#DIV/0!</v>
      </c>
      <c r="J1776" s="26">
        <f t="shared" si="109"/>
        <v>0</v>
      </c>
      <c r="K1776" s="26">
        <f>SUM(K1769:K1773)</f>
        <v>0</v>
      </c>
      <c r="L1776" s="185"/>
      <c r="M1776" s="307"/>
    </row>
    <row r="1777" spans="1:13" ht="25.5">
      <c r="A1777" s="75" t="e">
        <f>VLOOKUP(B1777,#REF!,3,FALSE)</f>
        <v>#REF!</v>
      </c>
      <c r="B1777" s="157">
        <v>1598</v>
      </c>
      <c r="C1777" s="80" t="s">
        <v>227</v>
      </c>
      <c r="D1777" s="88"/>
      <c r="E1777" s="89"/>
      <c r="F1777" s="90" t="s">
        <v>12</v>
      </c>
      <c r="G1777" s="70">
        <f>+G1776</f>
        <v>0</v>
      </c>
      <c r="H1777" s="70">
        <f>+H1776</f>
        <v>0</v>
      </c>
      <c r="I1777" s="70" t="e">
        <f t="shared" si="118"/>
        <v>#DIV/0!</v>
      </c>
      <c r="J1777" s="70">
        <f t="shared" si="109"/>
        <v>0</v>
      </c>
      <c r="K1777" s="70">
        <f t="shared" ref="K1777" si="120">+K1776</f>
        <v>0</v>
      </c>
      <c r="L1777" s="186"/>
      <c r="M1777" s="152"/>
    </row>
    <row r="1778" spans="1:13" ht="51">
      <c r="A1778" s="75" t="e">
        <f>VLOOKUP(B1778,#REF!,3,FALSE)</f>
        <v>#REF!</v>
      </c>
      <c r="B1778" s="22">
        <v>3055</v>
      </c>
      <c r="C1778" s="25" t="s">
        <v>326</v>
      </c>
      <c r="D1778" s="10" t="s">
        <v>619</v>
      </c>
      <c r="E1778" s="13" t="s">
        <v>620</v>
      </c>
      <c r="F1778" s="11" t="s">
        <v>7</v>
      </c>
      <c r="G1778" s="28">
        <v>1350.7</v>
      </c>
      <c r="H1778" s="28">
        <v>1083.0999999999999</v>
      </c>
      <c r="I1778" s="8">
        <f t="shared" si="118"/>
        <v>80.188050640408676</v>
      </c>
      <c r="J1778" s="8">
        <f t="shared" si="109"/>
        <v>-267.60000000000014</v>
      </c>
      <c r="K1778" s="8">
        <v>-216.5</v>
      </c>
      <c r="L1778" s="190" t="s">
        <v>55</v>
      </c>
      <c r="M1778" s="47" t="s">
        <v>628</v>
      </c>
    </row>
    <row r="1779" spans="1:13" ht="63.75">
      <c r="A1779" s="75" t="s">
        <v>340</v>
      </c>
      <c r="B1779" s="22">
        <v>3055</v>
      </c>
      <c r="C1779" s="25" t="s">
        <v>326</v>
      </c>
      <c r="D1779" s="10" t="s">
        <v>619</v>
      </c>
      <c r="E1779" s="13" t="s">
        <v>620</v>
      </c>
      <c r="F1779" s="11" t="s">
        <v>7</v>
      </c>
      <c r="G1779" s="28"/>
      <c r="H1779" s="28"/>
      <c r="I1779" s="8"/>
      <c r="J1779" s="8"/>
      <c r="K1779" s="8">
        <v>-29.1</v>
      </c>
      <c r="L1779" s="190" t="s">
        <v>9</v>
      </c>
      <c r="M1779" s="47" t="s">
        <v>629</v>
      </c>
    </row>
    <row r="1780" spans="1:13" ht="38.25">
      <c r="A1780" s="75" t="s">
        <v>340</v>
      </c>
      <c r="B1780" s="22">
        <v>3055</v>
      </c>
      <c r="C1780" s="25" t="s">
        <v>326</v>
      </c>
      <c r="D1780" s="10" t="s">
        <v>619</v>
      </c>
      <c r="E1780" s="13" t="s">
        <v>620</v>
      </c>
      <c r="F1780" s="11" t="s">
        <v>7</v>
      </c>
      <c r="G1780" s="28"/>
      <c r="H1780" s="28"/>
      <c r="I1780" s="8"/>
      <c r="J1780" s="8"/>
      <c r="K1780" s="8">
        <v>-0.8</v>
      </c>
      <c r="L1780" s="190" t="s">
        <v>8</v>
      </c>
      <c r="M1780" s="47" t="s">
        <v>630</v>
      </c>
    </row>
    <row r="1781" spans="1:13" ht="25.5">
      <c r="A1781" s="75" t="s">
        <v>340</v>
      </c>
      <c r="B1781" s="22">
        <v>3055</v>
      </c>
      <c r="C1781" s="25" t="s">
        <v>326</v>
      </c>
      <c r="D1781" s="10" t="s">
        <v>619</v>
      </c>
      <c r="E1781" s="13" t="s">
        <v>620</v>
      </c>
      <c r="F1781" s="11" t="s">
        <v>7</v>
      </c>
      <c r="G1781" s="28"/>
      <c r="H1781" s="28"/>
      <c r="I1781" s="8"/>
      <c r="J1781" s="8"/>
      <c r="K1781" s="8">
        <v>-21.3</v>
      </c>
      <c r="L1781" s="190" t="s">
        <v>9</v>
      </c>
      <c r="M1781" s="47" t="s">
        <v>631</v>
      </c>
    </row>
    <row r="1782" spans="1:13" ht="51">
      <c r="A1782" s="75" t="e">
        <f>VLOOKUP(B1782,#REF!,3,FALSE)</f>
        <v>#REF!</v>
      </c>
      <c r="B1782" s="22">
        <v>3055</v>
      </c>
      <c r="C1782" s="25" t="s">
        <v>326</v>
      </c>
      <c r="D1782" s="10" t="s">
        <v>619</v>
      </c>
      <c r="E1782" s="13" t="s">
        <v>620</v>
      </c>
      <c r="F1782" s="11" t="s">
        <v>10</v>
      </c>
      <c r="G1782" s="28">
        <v>191.5</v>
      </c>
      <c r="H1782" s="28">
        <v>90</v>
      </c>
      <c r="I1782" s="8">
        <f t="shared" si="118"/>
        <v>46.997389033942561</v>
      </c>
      <c r="J1782" s="8">
        <f t="shared" si="109"/>
        <v>-101.5</v>
      </c>
      <c r="K1782" s="8">
        <v>-48.2</v>
      </c>
      <c r="L1782" s="190" t="s">
        <v>55</v>
      </c>
      <c r="M1782" s="47" t="s">
        <v>634</v>
      </c>
    </row>
    <row r="1783" spans="1:13" ht="63.75">
      <c r="A1783" s="75" t="e">
        <f>VLOOKUP(B1783,#REF!,3,FALSE)</f>
        <v>#REF!</v>
      </c>
      <c r="B1783" s="22">
        <v>3055</v>
      </c>
      <c r="C1783" s="25" t="s">
        <v>326</v>
      </c>
      <c r="D1783" s="10" t="s">
        <v>619</v>
      </c>
      <c r="E1783" s="13" t="s">
        <v>620</v>
      </c>
      <c r="F1783" s="11" t="s">
        <v>10</v>
      </c>
      <c r="G1783" s="28"/>
      <c r="H1783" s="28"/>
      <c r="I1783" s="8" t="str">
        <f t="shared" si="118"/>
        <v/>
      </c>
      <c r="J1783" s="8"/>
      <c r="K1783" s="8">
        <v>-44.8</v>
      </c>
      <c r="L1783" s="190" t="s">
        <v>9</v>
      </c>
      <c r="M1783" s="47" t="s">
        <v>629</v>
      </c>
    </row>
    <row r="1784" spans="1:13" ht="38.25">
      <c r="A1784" s="75" t="e">
        <f>VLOOKUP(B1784,#REF!,3,FALSE)</f>
        <v>#REF!</v>
      </c>
      <c r="B1784" s="22">
        <v>3055</v>
      </c>
      <c r="C1784" s="25" t="s">
        <v>326</v>
      </c>
      <c r="D1784" s="10" t="s">
        <v>619</v>
      </c>
      <c r="E1784" s="13" t="s">
        <v>620</v>
      </c>
      <c r="F1784" s="11" t="s">
        <v>10</v>
      </c>
      <c r="G1784" s="8"/>
      <c r="H1784" s="8"/>
      <c r="I1784" s="8" t="str">
        <f t="shared" si="118"/>
        <v/>
      </c>
      <c r="J1784" s="8"/>
      <c r="K1784" s="8">
        <v>-8.4</v>
      </c>
      <c r="L1784" s="52" t="s">
        <v>9</v>
      </c>
      <c r="M1784" s="308" t="s">
        <v>635</v>
      </c>
    </row>
    <row r="1785" spans="1:13" ht="25.5">
      <c r="A1785" s="75" t="e">
        <f>VLOOKUP(B1785,#REF!,3,FALSE)</f>
        <v>#REF!</v>
      </c>
      <c r="B1785" s="101">
        <v>3055</v>
      </c>
      <c r="C1785" s="79" t="s">
        <v>326</v>
      </c>
      <c r="D1785" s="84" t="s">
        <v>619</v>
      </c>
      <c r="E1785" s="51" t="s">
        <v>620</v>
      </c>
      <c r="F1785" s="49" t="s">
        <v>11</v>
      </c>
      <c r="G1785" s="26">
        <f>SUM(G1778:G1784)</f>
        <v>1542.2</v>
      </c>
      <c r="H1785" s="26">
        <f>SUM(H1778:H1784)</f>
        <v>1173.0999999999999</v>
      </c>
      <c r="I1785" s="26">
        <f t="shared" si="118"/>
        <v>76.066658021008934</v>
      </c>
      <c r="J1785" s="26">
        <f t="shared" si="109"/>
        <v>-369.10000000000014</v>
      </c>
      <c r="K1785" s="26">
        <f>SUM(K1778:K1784)</f>
        <v>-369.09999999999997</v>
      </c>
      <c r="L1785" s="185"/>
      <c r="M1785" s="132"/>
    </row>
    <row r="1786" spans="1:13" ht="25.5">
      <c r="A1786" s="75" t="e">
        <f>VLOOKUP(B1786,#REF!,3,FALSE)</f>
        <v>#REF!</v>
      </c>
      <c r="B1786" s="157">
        <v>3055</v>
      </c>
      <c r="C1786" s="80" t="s">
        <v>326</v>
      </c>
      <c r="D1786" s="88"/>
      <c r="E1786" s="92"/>
      <c r="F1786" s="90" t="s">
        <v>12</v>
      </c>
      <c r="G1786" s="70">
        <f>+G1785</f>
        <v>1542.2</v>
      </c>
      <c r="H1786" s="70">
        <f t="shared" ref="H1786:K1786" si="121">+H1785</f>
        <v>1173.0999999999999</v>
      </c>
      <c r="I1786" s="70">
        <f t="shared" si="118"/>
        <v>76.066658021008934</v>
      </c>
      <c r="J1786" s="70">
        <f t="shared" si="109"/>
        <v>-369.10000000000014</v>
      </c>
      <c r="K1786" s="70">
        <f t="shared" si="121"/>
        <v>-369.09999999999997</v>
      </c>
      <c r="L1786" s="186"/>
      <c r="M1786" s="98"/>
    </row>
    <row r="1787" spans="1:13" ht="51">
      <c r="A1787" s="75" t="e">
        <f>VLOOKUP(B1787,#REF!,3,FALSE)</f>
        <v>#REF!</v>
      </c>
      <c r="B1787" s="22">
        <v>2803</v>
      </c>
      <c r="C1787" s="14" t="s">
        <v>241</v>
      </c>
      <c r="D1787" s="375" t="s">
        <v>111</v>
      </c>
      <c r="E1787" s="13" t="s">
        <v>242</v>
      </c>
      <c r="F1787" s="11" t="s">
        <v>7</v>
      </c>
      <c r="G1787" s="376">
        <v>738</v>
      </c>
      <c r="H1787" s="376">
        <v>586.20000000000005</v>
      </c>
      <c r="I1787" s="8">
        <f t="shared" si="118"/>
        <v>79.430894308943095</v>
      </c>
      <c r="J1787" s="8">
        <f t="shared" si="109"/>
        <v>-151.79999999999995</v>
      </c>
      <c r="K1787" s="178">
        <v>-128.30000000000001</v>
      </c>
      <c r="L1787" s="10" t="s">
        <v>26</v>
      </c>
      <c r="M1787" s="116" t="s">
        <v>846</v>
      </c>
    </row>
    <row r="1788" spans="1:13" ht="51">
      <c r="A1788" s="75" t="e">
        <f>VLOOKUP(B1788,#REF!,3,FALSE)</f>
        <v>#REF!</v>
      </c>
      <c r="B1788" s="22">
        <v>2803</v>
      </c>
      <c r="C1788" s="14" t="s">
        <v>241</v>
      </c>
      <c r="D1788" s="375" t="s">
        <v>111</v>
      </c>
      <c r="E1788" s="13" t="s">
        <v>242</v>
      </c>
      <c r="F1788" s="11" t="s">
        <v>7</v>
      </c>
      <c r="G1788" s="60"/>
      <c r="H1788" s="60"/>
      <c r="I1788" s="8" t="str">
        <f t="shared" si="118"/>
        <v/>
      </c>
      <c r="J1788" s="8">
        <f t="shared" si="109"/>
        <v>0</v>
      </c>
      <c r="K1788" s="178">
        <v>-7.6</v>
      </c>
      <c r="L1788" s="10" t="s">
        <v>49</v>
      </c>
      <c r="M1788" s="116" t="s">
        <v>368</v>
      </c>
    </row>
    <row r="1789" spans="1:13" ht="51">
      <c r="A1789" s="75" t="e">
        <f>VLOOKUP(B1789,#REF!,3,FALSE)</f>
        <v>#REF!</v>
      </c>
      <c r="B1789" s="22">
        <v>2803</v>
      </c>
      <c r="C1789" s="14" t="s">
        <v>241</v>
      </c>
      <c r="D1789" s="375" t="s">
        <v>111</v>
      </c>
      <c r="E1789" s="13" t="s">
        <v>242</v>
      </c>
      <c r="F1789" s="11" t="s">
        <v>7</v>
      </c>
      <c r="G1789" s="60"/>
      <c r="H1789" s="60"/>
      <c r="I1789" s="8" t="str">
        <f t="shared" si="118"/>
        <v/>
      </c>
      <c r="J1789" s="8">
        <f t="shared" si="109"/>
        <v>0</v>
      </c>
      <c r="K1789" s="178">
        <v>-15.9</v>
      </c>
      <c r="L1789" s="10" t="s">
        <v>291</v>
      </c>
      <c r="M1789" s="116" t="s">
        <v>847</v>
      </c>
    </row>
    <row r="1790" spans="1:13" ht="51">
      <c r="A1790" s="75" t="e">
        <f>VLOOKUP(B1790,#REF!,3,FALSE)</f>
        <v>#REF!</v>
      </c>
      <c r="B1790" s="22">
        <v>2803</v>
      </c>
      <c r="C1790" s="14" t="s">
        <v>241</v>
      </c>
      <c r="D1790" s="375" t="s">
        <v>111</v>
      </c>
      <c r="E1790" s="13" t="s">
        <v>242</v>
      </c>
      <c r="F1790" s="11" t="s">
        <v>10</v>
      </c>
      <c r="G1790" s="376">
        <v>282.89999999999998</v>
      </c>
      <c r="H1790" s="376">
        <v>183.2</v>
      </c>
      <c r="I1790" s="8">
        <f t="shared" si="118"/>
        <v>64.757864969954042</v>
      </c>
      <c r="J1790" s="8">
        <f t="shared" si="109"/>
        <v>-99.699999999999989</v>
      </c>
      <c r="K1790" s="178">
        <v>-48.8</v>
      </c>
      <c r="L1790" s="10" t="s">
        <v>26</v>
      </c>
      <c r="M1790" s="116" t="s">
        <v>846</v>
      </c>
    </row>
    <row r="1791" spans="1:13" ht="51">
      <c r="A1791" s="75" t="e">
        <f>VLOOKUP(B1791,#REF!,3,FALSE)</f>
        <v>#REF!</v>
      </c>
      <c r="B1791" s="22">
        <v>2803</v>
      </c>
      <c r="C1791" s="14" t="s">
        <v>241</v>
      </c>
      <c r="D1791" s="375" t="s">
        <v>111</v>
      </c>
      <c r="E1791" s="13" t="s">
        <v>242</v>
      </c>
      <c r="F1791" s="11" t="s">
        <v>10</v>
      </c>
      <c r="G1791" s="60"/>
      <c r="H1791" s="60"/>
      <c r="I1791" s="8" t="str">
        <f t="shared" si="118"/>
        <v/>
      </c>
      <c r="J1791" s="8">
        <f t="shared" si="109"/>
        <v>0</v>
      </c>
      <c r="K1791" s="178">
        <v>-41</v>
      </c>
      <c r="L1791" s="10" t="s">
        <v>154</v>
      </c>
      <c r="M1791" s="116" t="s">
        <v>848</v>
      </c>
    </row>
    <row r="1792" spans="1:13" ht="51">
      <c r="A1792" s="75" t="e">
        <f>VLOOKUP(B1792,#REF!,3,FALSE)</f>
        <v>#REF!</v>
      </c>
      <c r="B1792" s="22">
        <v>2803</v>
      </c>
      <c r="C1792" s="14" t="s">
        <v>241</v>
      </c>
      <c r="D1792" s="375" t="s">
        <v>111</v>
      </c>
      <c r="E1792" s="13" t="s">
        <v>242</v>
      </c>
      <c r="F1792" s="11" t="s">
        <v>10</v>
      </c>
      <c r="G1792" s="60"/>
      <c r="H1792" s="60"/>
      <c r="I1792" s="8" t="str">
        <f t="shared" si="118"/>
        <v/>
      </c>
      <c r="J1792" s="8">
        <f t="shared" si="109"/>
        <v>0</v>
      </c>
      <c r="K1792" s="178">
        <v>-9.9</v>
      </c>
      <c r="L1792" s="10" t="s">
        <v>154</v>
      </c>
      <c r="M1792" s="116" t="s">
        <v>848</v>
      </c>
    </row>
    <row r="1793" spans="1:13" ht="51">
      <c r="A1793" s="75" t="e">
        <f>VLOOKUP(B1793,#REF!,3,FALSE)</f>
        <v>#REF!</v>
      </c>
      <c r="B1793" s="101">
        <v>2803</v>
      </c>
      <c r="C1793" s="94" t="s">
        <v>241</v>
      </c>
      <c r="D1793" s="84" t="s">
        <v>111</v>
      </c>
      <c r="E1793" s="51" t="s">
        <v>242</v>
      </c>
      <c r="F1793" s="49" t="s">
        <v>11</v>
      </c>
      <c r="G1793" s="26">
        <f>SUM(G1787:G1792)</f>
        <v>1020.9</v>
      </c>
      <c r="H1793" s="26">
        <f>SUM(H1787:H1792)</f>
        <v>769.40000000000009</v>
      </c>
      <c r="I1793" s="26">
        <f t="shared" si="118"/>
        <v>75.364874130669023</v>
      </c>
      <c r="J1793" s="26">
        <f t="shared" si="109"/>
        <v>-251.49999999999989</v>
      </c>
      <c r="K1793" s="26">
        <f>SUM(K1787:K1792)</f>
        <v>-251.50000000000003</v>
      </c>
      <c r="L1793" s="185"/>
      <c r="M1793" s="132"/>
    </row>
    <row r="1794" spans="1:13" ht="51">
      <c r="A1794" s="75" t="e">
        <f>VLOOKUP(B1794,#REF!,3,FALSE)</f>
        <v>#REF!</v>
      </c>
      <c r="B1794" s="165">
        <v>2803</v>
      </c>
      <c r="C1794" s="179" t="s">
        <v>241</v>
      </c>
      <c r="D1794" s="159"/>
      <c r="E1794" s="129"/>
      <c r="F1794" s="90" t="s">
        <v>12</v>
      </c>
      <c r="G1794" s="70">
        <f>+G1793</f>
        <v>1020.9</v>
      </c>
      <c r="H1794" s="70">
        <f t="shared" ref="H1794:K1794" si="122">+H1793</f>
        <v>769.40000000000009</v>
      </c>
      <c r="I1794" s="70">
        <f t="shared" si="118"/>
        <v>75.364874130669023</v>
      </c>
      <c r="J1794" s="70">
        <f t="shared" si="109"/>
        <v>-251.49999999999989</v>
      </c>
      <c r="K1794" s="70">
        <f t="shared" si="122"/>
        <v>-251.50000000000003</v>
      </c>
      <c r="L1794" s="186"/>
      <c r="M1794" s="98"/>
    </row>
    <row r="1795" spans="1:13" ht="25.5">
      <c r="A1795" s="75" t="e">
        <f>VLOOKUP(B1795,#REF!,3,FALSE)</f>
        <v>#REF!</v>
      </c>
      <c r="B1795" s="22">
        <v>2804</v>
      </c>
      <c r="C1795" s="14" t="s">
        <v>243</v>
      </c>
      <c r="D1795" s="11" t="s">
        <v>504</v>
      </c>
      <c r="E1795" s="14" t="s">
        <v>244</v>
      </c>
      <c r="F1795" s="11" t="s">
        <v>7</v>
      </c>
      <c r="G1795" s="8">
        <v>3061.8</v>
      </c>
      <c r="H1795" s="8">
        <v>2953.8</v>
      </c>
      <c r="I1795" s="8">
        <f t="shared" si="118"/>
        <v>96.472663139329811</v>
      </c>
      <c r="J1795" s="8">
        <f t="shared" si="109"/>
        <v>-108</v>
      </c>
      <c r="K1795" s="72">
        <v>-46.6</v>
      </c>
      <c r="L1795" s="10" t="s">
        <v>26</v>
      </c>
      <c r="M1795" s="116" t="s">
        <v>505</v>
      </c>
    </row>
    <row r="1796" spans="1:13" ht="25.5">
      <c r="A1796" s="75" t="e">
        <f>VLOOKUP(B1796,#REF!,3,FALSE)</f>
        <v>#REF!</v>
      </c>
      <c r="B1796" s="22">
        <v>2804</v>
      </c>
      <c r="C1796" s="14" t="s">
        <v>243</v>
      </c>
      <c r="D1796" s="10" t="s">
        <v>504</v>
      </c>
      <c r="E1796" s="23" t="s">
        <v>244</v>
      </c>
      <c r="F1796" s="11" t="s">
        <v>7</v>
      </c>
      <c r="G1796" s="8"/>
      <c r="H1796" s="8"/>
      <c r="I1796" s="8" t="str">
        <f t="shared" si="118"/>
        <v/>
      </c>
      <c r="J1796" s="8">
        <f t="shared" si="109"/>
        <v>0</v>
      </c>
      <c r="K1796" s="73">
        <v>-61.4</v>
      </c>
      <c r="L1796" s="10" t="s">
        <v>121</v>
      </c>
      <c r="M1796" s="116" t="s">
        <v>440</v>
      </c>
    </row>
    <row r="1797" spans="1:13" ht="38.25">
      <c r="A1797" s="75" t="e">
        <f>VLOOKUP(B1797,#REF!,3,FALSE)</f>
        <v>#REF!</v>
      </c>
      <c r="B1797" s="101">
        <v>2804</v>
      </c>
      <c r="C1797" s="94" t="s">
        <v>243</v>
      </c>
      <c r="D1797" s="84" t="s">
        <v>504</v>
      </c>
      <c r="E1797" s="85" t="s">
        <v>244</v>
      </c>
      <c r="F1797" s="49" t="s">
        <v>11</v>
      </c>
      <c r="G1797" s="26">
        <f>SUM(G1795:G1796)</f>
        <v>3061.8</v>
      </c>
      <c r="H1797" s="26">
        <f>SUM(H1795:H1796)</f>
        <v>2953.8</v>
      </c>
      <c r="I1797" s="26">
        <f t="shared" si="118"/>
        <v>96.472663139329811</v>
      </c>
      <c r="J1797" s="26">
        <f t="shared" si="109"/>
        <v>-108</v>
      </c>
      <c r="K1797" s="26">
        <f>SUM(K1795:K1796)</f>
        <v>-108</v>
      </c>
      <c r="L1797" s="185"/>
      <c r="M1797" s="132"/>
    </row>
    <row r="1798" spans="1:13" ht="38.25">
      <c r="A1798" s="75" t="e">
        <f>VLOOKUP(B1798,#REF!,3,FALSE)</f>
        <v>#REF!</v>
      </c>
      <c r="B1798" s="165">
        <v>2804</v>
      </c>
      <c r="C1798" s="179" t="s">
        <v>243</v>
      </c>
      <c r="D1798" s="159"/>
      <c r="E1798" s="89"/>
      <c r="F1798" s="90" t="s">
        <v>12</v>
      </c>
      <c r="G1798" s="70">
        <f>+G1797</f>
        <v>3061.8</v>
      </c>
      <c r="H1798" s="70">
        <f t="shared" ref="H1798:K1798" si="123">+H1797</f>
        <v>2953.8</v>
      </c>
      <c r="I1798" s="70">
        <f t="shared" si="118"/>
        <v>96.472663139329811</v>
      </c>
      <c r="J1798" s="70">
        <f t="shared" si="109"/>
        <v>-108</v>
      </c>
      <c r="K1798" s="70">
        <f t="shared" si="123"/>
        <v>-108</v>
      </c>
      <c r="L1798" s="186"/>
      <c r="M1798" s="98"/>
    </row>
    <row r="1799" spans="1:13" ht="25.5">
      <c r="A1799" s="75" t="e">
        <f>VLOOKUP(B1799,#REF!,3,FALSE)</f>
        <v>#REF!</v>
      </c>
      <c r="B1799" s="22">
        <v>2805</v>
      </c>
      <c r="C1799" s="14" t="s">
        <v>245</v>
      </c>
      <c r="D1799" s="10" t="s">
        <v>111</v>
      </c>
      <c r="E1799" s="24" t="s">
        <v>246</v>
      </c>
      <c r="F1799" s="11" t="s">
        <v>7</v>
      </c>
      <c r="G1799" s="8">
        <v>3155</v>
      </c>
      <c r="H1799" s="8">
        <v>2891.8</v>
      </c>
      <c r="I1799" s="8">
        <f t="shared" si="118"/>
        <v>91.657686212361327</v>
      </c>
      <c r="J1799" s="8">
        <f t="shared" si="109"/>
        <v>-263.19999999999982</v>
      </c>
      <c r="K1799" s="8">
        <v>-118.4</v>
      </c>
      <c r="L1799" s="10" t="s">
        <v>55</v>
      </c>
      <c r="M1799" s="13" t="s">
        <v>576</v>
      </c>
    </row>
    <row r="1800" spans="1:13" ht="25.5">
      <c r="A1800" s="75" t="e">
        <f>VLOOKUP(B1800,#REF!,3,FALSE)</f>
        <v>#REF!</v>
      </c>
      <c r="B1800" s="22">
        <v>2805</v>
      </c>
      <c r="C1800" s="14" t="s">
        <v>245</v>
      </c>
      <c r="D1800" s="10" t="s">
        <v>111</v>
      </c>
      <c r="E1800" s="24" t="s">
        <v>246</v>
      </c>
      <c r="F1800" s="11" t="s">
        <v>7</v>
      </c>
      <c r="G1800" s="8"/>
      <c r="H1800" s="8"/>
      <c r="I1800" s="8" t="str">
        <f t="shared" si="118"/>
        <v/>
      </c>
      <c r="J1800" s="8">
        <f t="shared" si="109"/>
        <v>0</v>
      </c>
      <c r="K1800" s="8">
        <v>-15</v>
      </c>
      <c r="L1800" s="59" t="s">
        <v>49</v>
      </c>
      <c r="M1800" s="13" t="s">
        <v>356</v>
      </c>
    </row>
    <row r="1801" spans="1:13" ht="25.5">
      <c r="A1801" s="75" t="e">
        <f>VLOOKUP(B1801,#REF!,3,FALSE)</f>
        <v>#REF!</v>
      </c>
      <c r="B1801" s="22">
        <v>2805</v>
      </c>
      <c r="C1801" s="14" t="s">
        <v>245</v>
      </c>
      <c r="D1801" s="10" t="s">
        <v>111</v>
      </c>
      <c r="E1801" s="24" t="s">
        <v>246</v>
      </c>
      <c r="F1801" s="11" t="s">
        <v>7</v>
      </c>
      <c r="G1801" s="8"/>
      <c r="H1801" s="8"/>
      <c r="I1801" s="8" t="str">
        <f t="shared" si="118"/>
        <v/>
      </c>
      <c r="J1801" s="8">
        <f t="shared" si="109"/>
        <v>0</v>
      </c>
      <c r="K1801" s="8">
        <v>-35.6</v>
      </c>
      <c r="L1801" s="59" t="s">
        <v>154</v>
      </c>
      <c r="M1801" s="13" t="s">
        <v>354</v>
      </c>
    </row>
    <row r="1802" spans="1:13" ht="25.5">
      <c r="A1802" s="75" t="e">
        <f>VLOOKUP(B1802,#REF!,3,FALSE)</f>
        <v>#REF!</v>
      </c>
      <c r="B1802" s="22">
        <v>2805</v>
      </c>
      <c r="C1802" s="14" t="s">
        <v>245</v>
      </c>
      <c r="D1802" s="10" t="s">
        <v>111</v>
      </c>
      <c r="E1802" s="24" t="s">
        <v>246</v>
      </c>
      <c r="F1802" s="11" t="s">
        <v>7</v>
      </c>
      <c r="G1802" s="8"/>
      <c r="H1802" s="8"/>
      <c r="I1802" s="8" t="str">
        <f t="shared" si="118"/>
        <v/>
      </c>
      <c r="J1802" s="8">
        <f t="shared" si="109"/>
        <v>0</v>
      </c>
      <c r="K1802" s="8">
        <v>-49.6</v>
      </c>
      <c r="L1802" s="59" t="s">
        <v>9</v>
      </c>
      <c r="M1802" s="116" t="s">
        <v>577</v>
      </c>
    </row>
    <row r="1803" spans="1:13" ht="25.5">
      <c r="A1803" s="75" t="e">
        <f>VLOOKUP(B1803,#REF!,3,FALSE)</f>
        <v>#REF!</v>
      </c>
      <c r="B1803" s="22">
        <v>2805</v>
      </c>
      <c r="C1803" s="14" t="s">
        <v>245</v>
      </c>
      <c r="D1803" s="10" t="s">
        <v>111</v>
      </c>
      <c r="E1803" s="24" t="s">
        <v>246</v>
      </c>
      <c r="F1803" s="11" t="s">
        <v>7</v>
      </c>
      <c r="G1803" s="8"/>
      <c r="H1803" s="8"/>
      <c r="I1803" s="8" t="str">
        <f t="shared" si="118"/>
        <v/>
      </c>
      <c r="J1803" s="8">
        <f t="shared" si="109"/>
        <v>0</v>
      </c>
      <c r="K1803" s="8">
        <v>-44.6</v>
      </c>
      <c r="L1803" s="15" t="s">
        <v>8</v>
      </c>
      <c r="M1803" s="13" t="s">
        <v>578</v>
      </c>
    </row>
    <row r="1804" spans="1:13" ht="25.5">
      <c r="A1804" s="75" t="s">
        <v>340</v>
      </c>
      <c r="B1804" s="22">
        <v>2805</v>
      </c>
      <c r="C1804" s="14" t="s">
        <v>245</v>
      </c>
      <c r="D1804" s="10" t="s">
        <v>111</v>
      </c>
      <c r="E1804" s="24" t="s">
        <v>246</v>
      </c>
      <c r="F1804" s="11" t="s">
        <v>10</v>
      </c>
      <c r="G1804" s="8">
        <v>289</v>
      </c>
      <c r="H1804" s="8">
        <v>244.3</v>
      </c>
      <c r="I1804" s="8">
        <f t="shared" si="118"/>
        <v>84.532871972318347</v>
      </c>
      <c r="J1804" s="8">
        <f t="shared" si="109"/>
        <v>-44.699999999999989</v>
      </c>
      <c r="K1804" s="8">
        <v>-7.4</v>
      </c>
      <c r="L1804" s="15" t="s">
        <v>49</v>
      </c>
      <c r="M1804" s="13" t="s">
        <v>356</v>
      </c>
    </row>
    <row r="1805" spans="1:13" ht="25.5">
      <c r="A1805" s="75" t="s">
        <v>340</v>
      </c>
      <c r="B1805" s="22">
        <v>2805</v>
      </c>
      <c r="C1805" s="14" t="s">
        <v>245</v>
      </c>
      <c r="D1805" s="10" t="s">
        <v>111</v>
      </c>
      <c r="E1805" s="24" t="s">
        <v>246</v>
      </c>
      <c r="F1805" s="11" t="s">
        <v>10</v>
      </c>
      <c r="G1805" s="8"/>
      <c r="H1805" s="8"/>
      <c r="I1805" s="8" t="str">
        <f t="shared" si="118"/>
        <v/>
      </c>
      <c r="J1805" s="8">
        <f t="shared" si="109"/>
        <v>0</v>
      </c>
      <c r="K1805" s="8">
        <v>-37.299999999999997</v>
      </c>
      <c r="L1805" s="15" t="s">
        <v>9</v>
      </c>
      <c r="M1805" s="13" t="s">
        <v>577</v>
      </c>
    </row>
    <row r="1806" spans="1:13" ht="25.5">
      <c r="A1806" s="75" t="e">
        <f>VLOOKUP(B1806,#REF!,3,FALSE)</f>
        <v>#REF!</v>
      </c>
      <c r="B1806" s="63">
        <v>2805</v>
      </c>
      <c r="C1806" s="85" t="s">
        <v>245</v>
      </c>
      <c r="D1806" s="63" t="s">
        <v>111</v>
      </c>
      <c r="E1806" s="85" t="s">
        <v>246</v>
      </c>
      <c r="F1806" s="49" t="s">
        <v>11</v>
      </c>
      <c r="G1806" s="26">
        <f>SUM(G1799:G1805)</f>
        <v>3444</v>
      </c>
      <c r="H1806" s="26">
        <f>SUM(H1799:H1805)</f>
        <v>3136.1000000000004</v>
      </c>
      <c r="I1806" s="26">
        <f t="shared" si="118"/>
        <v>91.059814169570274</v>
      </c>
      <c r="J1806" s="26">
        <f t="shared" si="109"/>
        <v>-307.89999999999964</v>
      </c>
      <c r="K1806" s="26">
        <f>SUM(K1799:K1805)</f>
        <v>-307.89999999999998</v>
      </c>
      <c r="L1806" s="185"/>
      <c r="M1806" s="51"/>
    </row>
    <row r="1807" spans="1:13" ht="25.5">
      <c r="A1807" s="75" t="e">
        <f>VLOOKUP(B1807,#REF!,3,FALSE)</f>
        <v>#REF!</v>
      </c>
      <c r="B1807" s="157">
        <v>2805</v>
      </c>
      <c r="C1807" s="179" t="s">
        <v>245</v>
      </c>
      <c r="D1807" s="88"/>
      <c r="E1807" s="87"/>
      <c r="F1807" s="90" t="s">
        <v>12</v>
      </c>
      <c r="G1807" s="70">
        <f>+G1806</f>
        <v>3444</v>
      </c>
      <c r="H1807" s="70">
        <f t="shared" ref="H1807:K1807" si="124">+H1806</f>
        <v>3136.1000000000004</v>
      </c>
      <c r="I1807" s="70">
        <f t="shared" si="118"/>
        <v>91.059814169570274</v>
      </c>
      <c r="J1807" s="70">
        <f t="shared" si="109"/>
        <v>-307.89999999999964</v>
      </c>
      <c r="K1807" s="70">
        <f t="shared" si="124"/>
        <v>-307.89999999999998</v>
      </c>
      <c r="L1807" s="186"/>
      <c r="M1807" s="100"/>
    </row>
    <row r="1808" spans="1:13" ht="63.75">
      <c r="A1808" s="75" t="e">
        <f>VLOOKUP(B1808,#REF!,3,FALSE)</f>
        <v>#REF!</v>
      </c>
      <c r="B1808" s="22">
        <v>2807</v>
      </c>
      <c r="C1808" s="14" t="s">
        <v>247</v>
      </c>
      <c r="D1808" s="10" t="s">
        <v>111</v>
      </c>
      <c r="E1808" s="23" t="s">
        <v>248</v>
      </c>
      <c r="F1808" s="11" t="s">
        <v>7</v>
      </c>
      <c r="G1808" s="8">
        <v>6531.3</v>
      </c>
      <c r="H1808" s="8">
        <v>6531.2</v>
      </c>
      <c r="I1808" s="8">
        <f t="shared" si="118"/>
        <v>99.998468911242782</v>
      </c>
      <c r="J1808" s="8">
        <f t="shared" ref="J1808:J1850" si="125">+H1808-G1808</f>
        <v>-0.1000000000003638</v>
      </c>
      <c r="K1808" s="8">
        <v>-0.1000000000003638</v>
      </c>
      <c r="L1808" s="10" t="s">
        <v>8</v>
      </c>
      <c r="M1808" s="13" t="s">
        <v>615</v>
      </c>
    </row>
    <row r="1809" spans="1:13" ht="63.75">
      <c r="A1809" s="75" t="e">
        <f>VLOOKUP(B1809,#REF!,3,FALSE)</f>
        <v>#REF!</v>
      </c>
      <c r="B1809" s="175">
        <v>2807</v>
      </c>
      <c r="C1809" s="94" t="s">
        <v>247</v>
      </c>
      <c r="D1809" s="84" t="s">
        <v>111</v>
      </c>
      <c r="E1809" s="85" t="s">
        <v>248</v>
      </c>
      <c r="F1809" s="49" t="s">
        <v>11</v>
      </c>
      <c r="G1809" s="26">
        <f>SUM(G1808:G1808)</f>
        <v>6531.3</v>
      </c>
      <c r="H1809" s="26">
        <f>SUM(H1808:H1808)</f>
        <v>6531.2</v>
      </c>
      <c r="I1809" s="26">
        <f t="shared" si="118"/>
        <v>99.998468911242782</v>
      </c>
      <c r="J1809" s="26">
        <f>+H1809-G1809</f>
        <v>-0.1000000000003638</v>
      </c>
      <c r="K1809" s="26">
        <f>SUM(K1808:K1808)</f>
        <v>-0.1000000000003638</v>
      </c>
      <c r="L1809" s="185"/>
      <c r="M1809" s="51"/>
    </row>
    <row r="1810" spans="1:13" ht="63.75">
      <c r="A1810" s="75" t="e">
        <f>VLOOKUP(B1810,#REF!,3,FALSE)</f>
        <v>#REF!</v>
      </c>
      <c r="B1810" s="165">
        <v>2807</v>
      </c>
      <c r="C1810" s="179" t="s">
        <v>247</v>
      </c>
      <c r="D1810" s="88"/>
      <c r="E1810" s="87"/>
      <c r="F1810" s="90" t="s">
        <v>12</v>
      </c>
      <c r="G1810" s="70">
        <f>+G1809</f>
        <v>6531.3</v>
      </c>
      <c r="H1810" s="70">
        <f t="shared" ref="H1810:K1810" si="126">+H1809</f>
        <v>6531.2</v>
      </c>
      <c r="I1810" s="70">
        <f t="shared" si="118"/>
        <v>99.998468911242782</v>
      </c>
      <c r="J1810" s="70">
        <f t="shared" si="125"/>
        <v>-0.1000000000003638</v>
      </c>
      <c r="K1810" s="70">
        <f t="shared" si="126"/>
        <v>-0.1000000000003638</v>
      </c>
      <c r="L1810" s="186"/>
      <c r="M1810" s="100"/>
    </row>
    <row r="1811" spans="1:13" ht="25.5">
      <c r="A1811" s="75" t="e">
        <f>VLOOKUP(B1811,#REF!,3,FALSE)</f>
        <v>#REF!</v>
      </c>
      <c r="B1811" s="22">
        <v>2946</v>
      </c>
      <c r="C1811" s="24" t="s">
        <v>224</v>
      </c>
      <c r="D1811" s="10" t="s">
        <v>111</v>
      </c>
      <c r="E1811" s="23" t="s">
        <v>225</v>
      </c>
      <c r="F1811" s="11" t="s">
        <v>7</v>
      </c>
      <c r="G1811" s="8">
        <v>624.4</v>
      </c>
      <c r="H1811" s="8">
        <v>530</v>
      </c>
      <c r="I1811" s="33">
        <f t="shared" si="118"/>
        <v>84.88148622677771</v>
      </c>
      <c r="J1811" s="8">
        <f t="shared" si="125"/>
        <v>-94.399999999999977</v>
      </c>
      <c r="K1811" s="71">
        <v>-77.8</v>
      </c>
      <c r="L1811" s="10" t="s">
        <v>55</v>
      </c>
      <c r="M1811" s="47" t="s">
        <v>636</v>
      </c>
    </row>
    <row r="1812" spans="1:13" ht="25.5">
      <c r="A1812" s="75" t="s">
        <v>340</v>
      </c>
      <c r="B1812" s="22">
        <v>2946</v>
      </c>
      <c r="C1812" s="24" t="s">
        <v>224</v>
      </c>
      <c r="D1812" s="10" t="s">
        <v>111</v>
      </c>
      <c r="E1812" s="23" t="s">
        <v>225</v>
      </c>
      <c r="F1812" s="11" t="s">
        <v>7</v>
      </c>
      <c r="G1812" s="8"/>
      <c r="H1812" s="8"/>
      <c r="I1812" s="33"/>
      <c r="J1812" s="8"/>
      <c r="K1812" s="71">
        <v>-16.600000000000001</v>
      </c>
      <c r="L1812" s="10" t="s">
        <v>154</v>
      </c>
      <c r="M1812" s="47" t="s">
        <v>637</v>
      </c>
    </row>
    <row r="1813" spans="1:13" ht="25.5">
      <c r="A1813" s="75" t="e">
        <f>VLOOKUP(B1813,#REF!,3,FALSE)</f>
        <v>#REF!</v>
      </c>
      <c r="B1813" s="22">
        <v>2946</v>
      </c>
      <c r="C1813" s="24" t="s">
        <v>224</v>
      </c>
      <c r="D1813" s="10" t="s">
        <v>111</v>
      </c>
      <c r="E1813" s="23" t="s">
        <v>225</v>
      </c>
      <c r="F1813" s="11" t="s">
        <v>10</v>
      </c>
      <c r="G1813" s="8">
        <v>8.1</v>
      </c>
      <c r="H1813" s="8">
        <v>0</v>
      </c>
      <c r="I1813" s="33">
        <f t="shared" si="118"/>
        <v>0</v>
      </c>
      <c r="J1813" s="8">
        <f t="shared" si="125"/>
        <v>-8.1</v>
      </c>
      <c r="K1813" s="71">
        <v>-3.1</v>
      </c>
      <c r="L1813" s="10" t="s">
        <v>154</v>
      </c>
      <c r="M1813" s="13" t="s">
        <v>638</v>
      </c>
    </row>
    <row r="1814" spans="1:13" ht="25.5">
      <c r="A1814" s="75" t="e">
        <f>VLOOKUP(B1814,#REF!,3,FALSE)</f>
        <v>#REF!</v>
      </c>
      <c r="B1814" s="22">
        <v>2946</v>
      </c>
      <c r="C1814" s="24" t="s">
        <v>224</v>
      </c>
      <c r="D1814" s="10" t="s">
        <v>111</v>
      </c>
      <c r="E1814" s="23" t="s">
        <v>225</v>
      </c>
      <c r="F1814" s="11" t="s">
        <v>10</v>
      </c>
      <c r="G1814" s="16"/>
      <c r="H1814" s="16"/>
      <c r="I1814" s="19" t="str">
        <f t="shared" si="118"/>
        <v/>
      </c>
      <c r="J1814" s="8"/>
      <c r="K1814" s="71">
        <v>-5</v>
      </c>
      <c r="L1814" s="10" t="s">
        <v>49</v>
      </c>
      <c r="M1814" s="13" t="s">
        <v>639</v>
      </c>
    </row>
    <row r="1815" spans="1:13" ht="25.5">
      <c r="A1815" s="75" t="e">
        <f>VLOOKUP(B1815,#REF!,3,FALSE)</f>
        <v>#REF!</v>
      </c>
      <c r="B1815" s="101">
        <v>2946</v>
      </c>
      <c r="C1815" s="62" t="s">
        <v>224</v>
      </c>
      <c r="D1815" s="84" t="s">
        <v>111</v>
      </c>
      <c r="E1815" s="85" t="s">
        <v>225</v>
      </c>
      <c r="F1815" s="49" t="s">
        <v>11</v>
      </c>
      <c r="G1815" s="26">
        <f>SUM(G1811:G1814)</f>
        <v>632.5</v>
      </c>
      <c r="H1815" s="26">
        <f>SUM(H1811:H1814)</f>
        <v>530</v>
      </c>
      <c r="I1815" s="26">
        <f t="shared" si="118"/>
        <v>83.794466403162062</v>
      </c>
      <c r="J1815" s="26">
        <f t="shared" si="125"/>
        <v>-102.5</v>
      </c>
      <c r="K1815" s="26">
        <f>SUM(K1811:K1814)</f>
        <v>-102.5</v>
      </c>
      <c r="L1815" s="185"/>
      <c r="M1815" s="51"/>
    </row>
    <row r="1816" spans="1:13" ht="25.5">
      <c r="A1816" s="75" t="e">
        <f>VLOOKUP(B1816,#REF!,3,FALSE)</f>
        <v>#REF!</v>
      </c>
      <c r="B1816" s="22">
        <v>2946</v>
      </c>
      <c r="C1816" s="24" t="s">
        <v>224</v>
      </c>
      <c r="D1816" s="10" t="s">
        <v>506</v>
      </c>
      <c r="E1816" s="23" t="s">
        <v>226</v>
      </c>
      <c r="F1816" s="11" t="s">
        <v>7</v>
      </c>
      <c r="G1816" s="8">
        <v>2366</v>
      </c>
      <c r="H1816" s="8">
        <v>2018.7</v>
      </c>
      <c r="I1816" s="33">
        <f t="shared" si="118"/>
        <v>85.321217244294161</v>
      </c>
      <c r="J1816" s="8">
        <f t="shared" si="125"/>
        <v>-347.29999999999995</v>
      </c>
      <c r="K1816" s="60">
        <v>-347.3</v>
      </c>
      <c r="L1816" s="10" t="s">
        <v>154</v>
      </c>
      <c r="M1816" s="116" t="s">
        <v>640</v>
      </c>
    </row>
    <row r="1817" spans="1:13" ht="25.5">
      <c r="A1817" s="75" t="e">
        <f>VLOOKUP(B1817,#REF!,3,FALSE)</f>
        <v>#REF!</v>
      </c>
      <c r="B1817" s="22">
        <v>2946</v>
      </c>
      <c r="C1817" s="24" t="s">
        <v>224</v>
      </c>
      <c r="D1817" s="10" t="s">
        <v>506</v>
      </c>
      <c r="E1817" s="23" t="s">
        <v>226</v>
      </c>
      <c r="F1817" s="11" t="s">
        <v>10</v>
      </c>
      <c r="G1817" s="8">
        <v>5</v>
      </c>
      <c r="H1817" s="8">
        <v>5</v>
      </c>
      <c r="I1817" s="33">
        <f t="shared" si="118"/>
        <v>100</v>
      </c>
      <c r="J1817" s="8">
        <f t="shared" si="125"/>
        <v>0</v>
      </c>
      <c r="K1817" s="8"/>
      <c r="L1817" s="15"/>
      <c r="M1817" s="47"/>
    </row>
    <row r="1818" spans="1:13" ht="25.5">
      <c r="A1818" s="75" t="e">
        <f>VLOOKUP(B1818,#REF!,3,FALSE)</f>
        <v>#REF!</v>
      </c>
      <c r="B1818" s="101">
        <v>2946</v>
      </c>
      <c r="C1818" s="62" t="s">
        <v>224</v>
      </c>
      <c r="D1818" s="84" t="s">
        <v>506</v>
      </c>
      <c r="E1818" s="85" t="s">
        <v>226</v>
      </c>
      <c r="F1818" s="49" t="s">
        <v>11</v>
      </c>
      <c r="G1818" s="26">
        <f>SUM(G1816:G1817)</f>
        <v>2371</v>
      </c>
      <c r="H1818" s="26">
        <f>SUM(H1816:H1817)</f>
        <v>2023.7</v>
      </c>
      <c r="I1818" s="26">
        <f t="shared" si="118"/>
        <v>85.352172079291449</v>
      </c>
      <c r="J1818" s="26">
        <f t="shared" si="125"/>
        <v>-347.29999999999995</v>
      </c>
      <c r="K1818" s="26">
        <f>SUM(K1816:K1817)</f>
        <v>-347.3</v>
      </c>
      <c r="L1818" s="185"/>
      <c r="M1818" s="51"/>
    </row>
    <row r="1819" spans="1:13" ht="25.5">
      <c r="A1819" s="75" t="e">
        <f>VLOOKUP(B1819,#REF!,3,FALSE)</f>
        <v>#REF!</v>
      </c>
      <c r="B1819" s="157">
        <v>2946</v>
      </c>
      <c r="C1819" s="87" t="s">
        <v>224</v>
      </c>
      <c r="D1819" s="88"/>
      <c r="E1819" s="93"/>
      <c r="F1819" s="90" t="s">
        <v>12</v>
      </c>
      <c r="G1819" s="70">
        <f>+G1818+G1815</f>
        <v>3003.5</v>
      </c>
      <c r="H1819" s="70">
        <f>+H1818+H1815</f>
        <v>2553.6999999999998</v>
      </c>
      <c r="I1819" s="70">
        <f t="shared" si="118"/>
        <v>85.024138505077403</v>
      </c>
      <c r="J1819" s="70">
        <f t="shared" si="125"/>
        <v>-449.80000000000018</v>
      </c>
      <c r="K1819" s="70">
        <f>+K1818+K1815</f>
        <v>-449.8</v>
      </c>
      <c r="L1819" s="186"/>
      <c r="M1819" s="100"/>
    </row>
    <row r="1820" spans="1:13" ht="25.5">
      <c r="A1820" s="75" t="e">
        <f>VLOOKUP(B1820,#REF!,3,FALSE)</f>
        <v>#REF!</v>
      </c>
      <c r="B1820" s="22">
        <v>1627</v>
      </c>
      <c r="C1820" s="25" t="s">
        <v>235</v>
      </c>
      <c r="D1820" s="34" t="s">
        <v>111</v>
      </c>
      <c r="E1820" s="47" t="s">
        <v>1490</v>
      </c>
      <c r="F1820" s="39" t="s">
        <v>7</v>
      </c>
      <c r="G1820" s="8">
        <v>16090.3</v>
      </c>
      <c r="H1820" s="8">
        <v>10146.4</v>
      </c>
      <c r="I1820" s="33">
        <f t="shared" si="118"/>
        <v>63.059110147107269</v>
      </c>
      <c r="J1820" s="8">
        <f t="shared" si="125"/>
        <v>-5943.9</v>
      </c>
      <c r="K1820" s="211">
        <v>-237.1</v>
      </c>
      <c r="L1820" s="10" t="s">
        <v>26</v>
      </c>
      <c r="M1820" s="13" t="s">
        <v>1491</v>
      </c>
    </row>
    <row r="1821" spans="1:13">
      <c r="A1821" s="75" t="e">
        <f>VLOOKUP(B1821,#REF!,3,FALSE)</f>
        <v>#REF!</v>
      </c>
      <c r="B1821" s="22">
        <v>1627</v>
      </c>
      <c r="C1821" s="25" t="s">
        <v>235</v>
      </c>
      <c r="D1821" s="34" t="s">
        <v>111</v>
      </c>
      <c r="E1821" s="47" t="s">
        <v>1490</v>
      </c>
      <c r="F1821" s="39" t="s">
        <v>7</v>
      </c>
      <c r="G1821" s="8"/>
      <c r="H1821" s="8"/>
      <c r="I1821" s="19" t="str">
        <f t="shared" si="118"/>
        <v/>
      </c>
      <c r="J1821" s="8"/>
      <c r="K1821" s="8">
        <v>-35.6</v>
      </c>
      <c r="L1821" s="74" t="s">
        <v>17</v>
      </c>
      <c r="M1821" s="13" t="s">
        <v>1492</v>
      </c>
    </row>
    <row r="1822" spans="1:13">
      <c r="A1822" s="75" t="e">
        <f>VLOOKUP(B1822,#REF!,3,FALSE)</f>
        <v>#REF!</v>
      </c>
      <c r="B1822" s="22">
        <v>1627</v>
      </c>
      <c r="C1822" s="25" t="s">
        <v>235</v>
      </c>
      <c r="D1822" s="34" t="s">
        <v>111</v>
      </c>
      <c r="E1822" s="47" t="s">
        <v>1490</v>
      </c>
      <c r="F1822" s="39" t="s">
        <v>7</v>
      </c>
      <c r="G1822" s="8"/>
      <c r="H1822" s="8"/>
      <c r="I1822" s="19" t="str">
        <f t="shared" si="118"/>
        <v/>
      </c>
      <c r="J1822" s="8"/>
      <c r="K1822" s="8">
        <v>-35.700000000000003</v>
      </c>
      <c r="L1822" s="10" t="s">
        <v>49</v>
      </c>
      <c r="M1822" s="358" t="s">
        <v>1373</v>
      </c>
    </row>
    <row r="1823" spans="1:13" ht="89.25">
      <c r="A1823" s="75" t="e">
        <f>VLOOKUP(B1823,#REF!,3,FALSE)</f>
        <v>#REF!</v>
      </c>
      <c r="B1823" s="22">
        <v>1627</v>
      </c>
      <c r="C1823" s="25" t="s">
        <v>235</v>
      </c>
      <c r="D1823" s="34" t="s">
        <v>111</v>
      </c>
      <c r="E1823" s="47" t="s">
        <v>1490</v>
      </c>
      <c r="F1823" s="39" t="s">
        <v>7</v>
      </c>
      <c r="G1823" s="8"/>
      <c r="H1823" s="8"/>
      <c r="I1823" s="33" t="str">
        <f t="shared" si="118"/>
        <v/>
      </c>
      <c r="J1823" s="8"/>
      <c r="K1823" s="8">
        <v>-5635.5</v>
      </c>
      <c r="L1823" s="180" t="s">
        <v>120</v>
      </c>
      <c r="M1823" s="13" t="s">
        <v>1493</v>
      </c>
    </row>
    <row r="1824" spans="1:13" ht="25.5">
      <c r="A1824" s="75" t="e">
        <f>VLOOKUP(B1824,#REF!,3,FALSE)</f>
        <v>#REF!</v>
      </c>
      <c r="B1824" s="22">
        <v>1627</v>
      </c>
      <c r="C1824" s="25" t="s">
        <v>235</v>
      </c>
      <c r="D1824" s="34" t="s">
        <v>111</v>
      </c>
      <c r="E1824" s="47" t="s">
        <v>1490</v>
      </c>
      <c r="F1824" s="39" t="s">
        <v>24</v>
      </c>
      <c r="G1824" s="8">
        <v>43.7</v>
      </c>
      <c r="H1824" s="8">
        <v>35.700000000000003</v>
      </c>
      <c r="I1824" s="33">
        <f t="shared" si="118"/>
        <v>81.693363844393602</v>
      </c>
      <c r="J1824" s="8">
        <f t="shared" si="125"/>
        <v>-8</v>
      </c>
      <c r="K1824" s="8">
        <v>-2.2000000000000002</v>
      </c>
      <c r="L1824" s="180" t="s">
        <v>55</v>
      </c>
      <c r="M1824" s="13" t="s">
        <v>906</v>
      </c>
    </row>
    <row r="1825" spans="1:13" ht="51">
      <c r="A1825" s="75" t="e">
        <f>VLOOKUP(B1825,#REF!,3,FALSE)</f>
        <v>#REF!</v>
      </c>
      <c r="B1825" s="22">
        <v>1627</v>
      </c>
      <c r="C1825" s="25" t="s">
        <v>235</v>
      </c>
      <c r="D1825" s="34" t="s">
        <v>111</v>
      </c>
      <c r="E1825" s="47" t="s">
        <v>1490</v>
      </c>
      <c r="F1825" s="39" t="s">
        <v>24</v>
      </c>
      <c r="G1825" s="8"/>
      <c r="H1825" s="8"/>
      <c r="I1825" s="19" t="str">
        <f t="shared" si="118"/>
        <v/>
      </c>
      <c r="J1825" s="8"/>
      <c r="K1825" s="8">
        <v>-5.8</v>
      </c>
      <c r="L1825" s="10" t="s">
        <v>9</v>
      </c>
      <c r="M1825" s="13" t="s">
        <v>1494</v>
      </c>
    </row>
    <row r="1826" spans="1:13" ht="25.5">
      <c r="A1826" s="75" t="e">
        <f>VLOOKUP(B1826,#REF!,3,FALSE)</f>
        <v>#REF!</v>
      </c>
      <c r="B1826" s="22">
        <v>1627</v>
      </c>
      <c r="C1826" s="25" t="s">
        <v>235</v>
      </c>
      <c r="D1826" s="34" t="s">
        <v>111</v>
      </c>
      <c r="E1826" s="47" t="s">
        <v>1490</v>
      </c>
      <c r="F1826" s="39" t="s">
        <v>332</v>
      </c>
      <c r="G1826" s="8">
        <v>318</v>
      </c>
      <c r="H1826" s="8">
        <v>250</v>
      </c>
      <c r="I1826" s="8">
        <f t="shared" si="118"/>
        <v>78.616352201257868</v>
      </c>
      <c r="J1826" s="8">
        <f t="shared" si="125"/>
        <v>-68</v>
      </c>
      <c r="K1826" s="8">
        <v>-68</v>
      </c>
      <c r="L1826" s="15" t="s">
        <v>120</v>
      </c>
      <c r="M1826" s="13" t="s">
        <v>1495</v>
      </c>
    </row>
    <row r="1827" spans="1:13">
      <c r="A1827" s="75" t="e">
        <f>VLOOKUP(B1827,#REF!,3,FALSE)</f>
        <v>#REF!</v>
      </c>
      <c r="B1827" s="22">
        <v>1627</v>
      </c>
      <c r="C1827" s="25" t="s">
        <v>235</v>
      </c>
      <c r="D1827" s="34" t="s">
        <v>111</v>
      </c>
      <c r="E1827" s="47" t="s">
        <v>1490</v>
      </c>
      <c r="F1827" s="39" t="s">
        <v>601</v>
      </c>
      <c r="G1827" s="8">
        <v>11.6</v>
      </c>
      <c r="H1827" s="8">
        <v>6.6</v>
      </c>
      <c r="I1827" s="8">
        <f t="shared" si="118"/>
        <v>56.896551724137936</v>
      </c>
      <c r="J1827" s="8">
        <f t="shared" si="125"/>
        <v>-5</v>
      </c>
      <c r="K1827" s="8">
        <v>-1.1000000000000001</v>
      </c>
      <c r="L1827" s="10" t="s">
        <v>26</v>
      </c>
      <c r="M1827" s="13" t="s">
        <v>1496</v>
      </c>
    </row>
    <row r="1828" spans="1:13">
      <c r="A1828" s="75" t="e">
        <f>VLOOKUP(B1828,#REF!,3,FALSE)</f>
        <v>#REF!</v>
      </c>
      <c r="B1828" s="22">
        <v>1627</v>
      </c>
      <c r="C1828" s="25" t="s">
        <v>235</v>
      </c>
      <c r="D1828" s="34" t="s">
        <v>111</v>
      </c>
      <c r="E1828" s="47" t="s">
        <v>1490</v>
      </c>
      <c r="F1828" s="39"/>
      <c r="G1828" s="8"/>
      <c r="H1828" s="8"/>
      <c r="I1828" s="8" t="str">
        <f t="shared" si="118"/>
        <v/>
      </c>
      <c r="J1828" s="8"/>
      <c r="K1828" s="8">
        <v>-3</v>
      </c>
      <c r="L1828" s="10" t="s">
        <v>49</v>
      </c>
      <c r="M1828" s="13" t="s">
        <v>1414</v>
      </c>
    </row>
    <row r="1829" spans="1:13">
      <c r="A1829" s="75" t="e">
        <f>VLOOKUP(B1829,#REF!,3,FALSE)</f>
        <v>#REF!</v>
      </c>
      <c r="B1829" s="22">
        <v>1627</v>
      </c>
      <c r="C1829" s="25" t="s">
        <v>235</v>
      </c>
      <c r="D1829" s="34" t="s">
        <v>111</v>
      </c>
      <c r="E1829" s="47" t="s">
        <v>1490</v>
      </c>
      <c r="F1829" s="39"/>
      <c r="G1829" s="8"/>
      <c r="H1829" s="8"/>
      <c r="I1829" s="8" t="str">
        <f t="shared" si="118"/>
        <v/>
      </c>
      <c r="J1829" s="8"/>
      <c r="K1829" s="8">
        <v>-0.9</v>
      </c>
      <c r="L1829" s="10" t="s">
        <v>26</v>
      </c>
      <c r="M1829" s="13" t="s">
        <v>1497</v>
      </c>
    </row>
    <row r="1830" spans="1:13" ht="25.5">
      <c r="A1830" s="75" t="e">
        <f>VLOOKUP(B1830,#REF!,3,FALSE)</f>
        <v>#REF!</v>
      </c>
      <c r="B1830" s="22">
        <v>1627</v>
      </c>
      <c r="C1830" s="25" t="s">
        <v>235</v>
      </c>
      <c r="D1830" s="34" t="s">
        <v>111</v>
      </c>
      <c r="E1830" s="47" t="s">
        <v>1490</v>
      </c>
      <c r="F1830" s="39" t="s">
        <v>25</v>
      </c>
      <c r="G1830" s="8">
        <v>244</v>
      </c>
      <c r="H1830" s="8">
        <v>203.2</v>
      </c>
      <c r="I1830" s="8">
        <f t="shared" si="118"/>
        <v>83.278688524590166</v>
      </c>
      <c r="J1830" s="8">
        <f t="shared" si="125"/>
        <v>-40.800000000000011</v>
      </c>
      <c r="K1830" s="8">
        <v>-5.0999999999999996</v>
      </c>
      <c r="L1830" s="10" t="s">
        <v>55</v>
      </c>
      <c r="M1830" s="13" t="s">
        <v>906</v>
      </c>
    </row>
    <row r="1831" spans="1:13" ht="51">
      <c r="A1831" s="75" t="e">
        <f>VLOOKUP(B1831,#REF!,3,FALSE)</f>
        <v>#REF!</v>
      </c>
      <c r="B1831" s="22">
        <v>1627</v>
      </c>
      <c r="C1831" s="25" t="s">
        <v>235</v>
      </c>
      <c r="D1831" s="34" t="s">
        <v>111</v>
      </c>
      <c r="E1831" s="47" t="s">
        <v>1490</v>
      </c>
      <c r="F1831" s="39" t="s">
        <v>25</v>
      </c>
      <c r="G1831" s="8"/>
      <c r="H1831" s="8"/>
      <c r="I1831" s="8" t="str">
        <f t="shared" si="118"/>
        <v/>
      </c>
      <c r="J1831" s="8"/>
      <c r="K1831" s="8">
        <v>-35.700000000000003</v>
      </c>
      <c r="L1831" s="10" t="s">
        <v>9</v>
      </c>
      <c r="M1831" s="13" t="s">
        <v>1494</v>
      </c>
    </row>
    <row r="1832" spans="1:13" ht="25.5">
      <c r="A1832" s="75" t="e">
        <f>VLOOKUP(B1832,#REF!,3,FALSE)</f>
        <v>#REF!</v>
      </c>
      <c r="B1832" s="22">
        <v>1627</v>
      </c>
      <c r="C1832" s="25" t="s">
        <v>235</v>
      </c>
      <c r="D1832" s="34" t="s">
        <v>111</v>
      </c>
      <c r="E1832" s="47" t="s">
        <v>1490</v>
      </c>
      <c r="F1832" s="39" t="s">
        <v>1498</v>
      </c>
      <c r="G1832" s="8">
        <v>1807</v>
      </c>
      <c r="H1832" s="8">
        <v>1416.9</v>
      </c>
      <c r="I1832" s="8">
        <f t="shared" si="118"/>
        <v>78.411732152739361</v>
      </c>
      <c r="J1832" s="8">
        <f t="shared" si="125"/>
        <v>-390.09999999999991</v>
      </c>
      <c r="K1832" s="8">
        <v>-390.1</v>
      </c>
      <c r="L1832" s="10" t="s">
        <v>120</v>
      </c>
      <c r="M1832" s="13" t="s">
        <v>1495</v>
      </c>
    </row>
    <row r="1833" spans="1:13">
      <c r="A1833" s="75" t="e">
        <f>VLOOKUP(B1833,#REF!,3,FALSE)</f>
        <v>#REF!</v>
      </c>
      <c r="B1833" s="22">
        <v>1627</v>
      </c>
      <c r="C1833" s="25" t="s">
        <v>235</v>
      </c>
      <c r="D1833" s="34" t="s">
        <v>111</v>
      </c>
      <c r="E1833" s="47" t="s">
        <v>1490</v>
      </c>
      <c r="F1833" s="39" t="s">
        <v>331</v>
      </c>
      <c r="G1833" s="8">
        <v>63.1</v>
      </c>
      <c r="H1833" s="8">
        <v>35.799999999999997</v>
      </c>
      <c r="I1833" s="8">
        <f t="shared" si="118"/>
        <v>56.735340729001585</v>
      </c>
      <c r="J1833" s="8">
        <f t="shared" si="125"/>
        <v>-27.300000000000004</v>
      </c>
      <c r="K1833" s="8">
        <v>-8</v>
      </c>
      <c r="L1833" s="10" t="s">
        <v>17</v>
      </c>
      <c r="M1833" s="13" t="s">
        <v>505</v>
      </c>
    </row>
    <row r="1834" spans="1:13">
      <c r="A1834" s="75" t="e">
        <f>VLOOKUP(B1834,#REF!,3,FALSE)</f>
        <v>#REF!</v>
      </c>
      <c r="B1834" s="22">
        <v>1627</v>
      </c>
      <c r="C1834" s="25" t="s">
        <v>235</v>
      </c>
      <c r="D1834" s="34" t="s">
        <v>111</v>
      </c>
      <c r="E1834" s="47" t="s">
        <v>1490</v>
      </c>
      <c r="F1834" s="39" t="s">
        <v>331</v>
      </c>
      <c r="G1834" s="8"/>
      <c r="H1834" s="8"/>
      <c r="I1834" s="8" t="str">
        <f t="shared" si="118"/>
        <v/>
      </c>
      <c r="J1834" s="8"/>
      <c r="K1834" s="8">
        <v>-13.3</v>
      </c>
      <c r="L1834" s="10" t="s">
        <v>49</v>
      </c>
      <c r="M1834" s="13" t="s">
        <v>1373</v>
      </c>
    </row>
    <row r="1835" spans="1:13">
      <c r="A1835" s="75" t="e">
        <f>VLOOKUP(B1835,#REF!,3,FALSE)</f>
        <v>#REF!</v>
      </c>
      <c r="B1835" s="22">
        <v>1627</v>
      </c>
      <c r="C1835" s="25" t="s">
        <v>235</v>
      </c>
      <c r="D1835" s="34" t="s">
        <v>111</v>
      </c>
      <c r="E1835" s="47" t="s">
        <v>1490</v>
      </c>
      <c r="F1835" s="39" t="s">
        <v>331</v>
      </c>
      <c r="G1835" s="8"/>
      <c r="H1835" s="8"/>
      <c r="I1835" s="8" t="str">
        <f t="shared" si="118"/>
        <v/>
      </c>
      <c r="J1835" s="8"/>
      <c r="K1835" s="8">
        <v>-1</v>
      </c>
      <c r="L1835" s="10" t="s">
        <v>26</v>
      </c>
      <c r="M1835" s="13" t="s">
        <v>1497</v>
      </c>
    </row>
    <row r="1836" spans="1:13" ht="25.5">
      <c r="A1836" s="75" t="e">
        <f>VLOOKUP(B1836,#REF!,3,FALSE)</f>
        <v>#REF!</v>
      </c>
      <c r="B1836" s="22">
        <v>1627</v>
      </c>
      <c r="C1836" s="25" t="s">
        <v>235</v>
      </c>
      <c r="D1836" s="34" t="s">
        <v>111</v>
      </c>
      <c r="E1836" s="47" t="s">
        <v>1490</v>
      </c>
      <c r="F1836" s="39" t="s">
        <v>331</v>
      </c>
      <c r="G1836" s="8"/>
      <c r="H1836" s="8"/>
      <c r="I1836" s="8" t="str">
        <f t="shared" si="118"/>
        <v/>
      </c>
      <c r="J1836" s="8"/>
      <c r="K1836" s="8">
        <v>-5</v>
      </c>
      <c r="L1836" s="10" t="s">
        <v>55</v>
      </c>
      <c r="M1836" s="13" t="s">
        <v>1499</v>
      </c>
    </row>
    <row r="1837" spans="1:13" ht="25.5">
      <c r="A1837" s="75" t="e">
        <f>VLOOKUP(B1837,#REF!,3,FALSE)</f>
        <v>#REF!</v>
      </c>
      <c r="B1837" s="22">
        <v>1627</v>
      </c>
      <c r="C1837" s="25" t="s">
        <v>235</v>
      </c>
      <c r="D1837" s="34" t="s">
        <v>111</v>
      </c>
      <c r="E1837" s="47" t="s">
        <v>1490</v>
      </c>
      <c r="F1837" s="39" t="s">
        <v>295</v>
      </c>
      <c r="G1837" s="8">
        <v>15</v>
      </c>
      <c r="H1837" s="8">
        <v>0</v>
      </c>
      <c r="I1837" s="8">
        <f t="shared" si="118"/>
        <v>0</v>
      </c>
      <c r="J1837" s="8">
        <f t="shared" si="125"/>
        <v>-15</v>
      </c>
      <c r="K1837" s="8">
        <v>-15</v>
      </c>
      <c r="L1837" s="10" t="s">
        <v>9</v>
      </c>
      <c r="M1837" s="13" t="s">
        <v>1500</v>
      </c>
    </row>
    <row r="1838" spans="1:13" ht="25.5">
      <c r="A1838" s="75" t="e">
        <f>VLOOKUP(B1838,#REF!,3,FALSE)</f>
        <v>#REF!</v>
      </c>
      <c r="B1838" s="22">
        <v>1627</v>
      </c>
      <c r="C1838" s="25" t="s">
        <v>235</v>
      </c>
      <c r="D1838" s="34" t="s">
        <v>111</v>
      </c>
      <c r="E1838" s="47" t="s">
        <v>1490</v>
      </c>
      <c r="F1838" s="39" t="s">
        <v>317</v>
      </c>
      <c r="G1838" s="8">
        <v>17</v>
      </c>
      <c r="H1838" s="8">
        <v>0</v>
      </c>
      <c r="I1838" s="8">
        <f t="shared" si="118"/>
        <v>0</v>
      </c>
      <c r="J1838" s="8">
        <f t="shared" si="125"/>
        <v>-17</v>
      </c>
      <c r="K1838" s="8">
        <v>-17</v>
      </c>
      <c r="L1838" s="10" t="s">
        <v>9</v>
      </c>
      <c r="M1838" s="13" t="s">
        <v>1500</v>
      </c>
    </row>
    <row r="1839" spans="1:13" ht="25.5">
      <c r="A1839" s="75" t="e">
        <f>VLOOKUP(B1839,#REF!,3,FALSE)</f>
        <v>#REF!</v>
      </c>
      <c r="B1839" s="101">
        <v>1627</v>
      </c>
      <c r="C1839" s="79" t="s">
        <v>235</v>
      </c>
      <c r="D1839" s="48" t="s">
        <v>111</v>
      </c>
      <c r="E1839" s="91" t="s">
        <v>1490</v>
      </c>
      <c r="F1839" s="49" t="s">
        <v>11</v>
      </c>
      <c r="G1839" s="26">
        <f>SUM(G1820:G1838)</f>
        <v>18609.699999999997</v>
      </c>
      <c r="H1839" s="26">
        <f>SUM(H1820:H1838)</f>
        <v>12094.6</v>
      </c>
      <c r="I1839" s="26">
        <f t="shared" si="118"/>
        <v>64.990838111307554</v>
      </c>
      <c r="J1839" s="26">
        <f t="shared" si="125"/>
        <v>-6515.0999999999967</v>
      </c>
      <c r="K1839" s="26">
        <f>SUM(K1820:K1838)</f>
        <v>-6515.1</v>
      </c>
      <c r="L1839" s="185"/>
      <c r="M1839" s="51"/>
    </row>
    <row r="1840" spans="1:13" ht="25.5">
      <c r="A1840" s="75" t="e">
        <f>VLOOKUP(B1840,#REF!,3,FALSE)</f>
        <v>#REF!</v>
      </c>
      <c r="B1840" s="157">
        <v>1627</v>
      </c>
      <c r="C1840" s="80" t="s">
        <v>235</v>
      </c>
      <c r="D1840" s="88"/>
      <c r="E1840" s="102"/>
      <c r="F1840" s="90" t="s">
        <v>12</v>
      </c>
      <c r="G1840" s="70">
        <f>+G1839</f>
        <v>18609.699999999997</v>
      </c>
      <c r="H1840" s="70">
        <f t="shared" ref="H1840:K1840" si="127">+H1839</f>
        <v>12094.6</v>
      </c>
      <c r="I1840" s="70">
        <f t="shared" si="118"/>
        <v>64.990838111307554</v>
      </c>
      <c r="J1840" s="70">
        <f t="shared" si="125"/>
        <v>-6515.0999999999967</v>
      </c>
      <c r="K1840" s="70">
        <f t="shared" si="127"/>
        <v>-6515.1</v>
      </c>
      <c r="L1840" s="186"/>
      <c r="M1840" s="100"/>
    </row>
    <row r="1841" spans="1:13" ht="25.5">
      <c r="A1841" s="75" t="e">
        <f>VLOOKUP(B1841,#REF!,3,FALSE)</f>
        <v>#REF!</v>
      </c>
      <c r="B1841" s="156">
        <v>1837</v>
      </c>
      <c r="C1841" s="24" t="s">
        <v>303</v>
      </c>
      <c r="D1841" s="10" t="s">
        <v>5</v>
      </c>
      <c r="E1841" s="47" t="s">
        <v>211</v>
      </c>
      <c r="F1841" s="11" t="s">
        <v>7</v>
      </c>
      <c r="G1841" s="8"/>
      <c r="H1841" s="8"/>
      <c r="I1841" s="8" t="str">
        <f t="shared" si="118"/>
        <v/>
      </c>
      <c r="J1841" s="8">
        <f t="shared" si="125"/>
        <v>0</v>
      </c>
      <c r="K1841" s="8"/>
      <c r="L1841" s="203"/>
      <c r="M1841" s="14"/>
    </row>
    <row r="1842" spans="1:13" ht="25.5">
      <c r="A1842" s="75" t="e">
        <f>VLOOKUP(B1842,#REF!,3,FALSE)</f>
        <v>#REF!</v>
      </c>
      <c r="B1842" s="103">
        <v>1837</v>
      </c>
      <c r="C1842" s="62" t="s">
        <v>303</v>
      </c>
      <c r="D1842" s="84" t="s">
        <v>5</v>
      </c>
      <c r="E1842" s="91" t="s">
        <v>211</v>
      </c>
      <c r="F1842" s="49" t="s">
        <v>11</v>
      </c>
      <c r="G1842" s="26">
        <f>SUM(G1841)</f>
        <v>0</v>
      </c>
      <c r="H1842" s="26">
        <f>SUM(H1841)</f>
        <v>0</v>
      </c>
      <c r="I1842" s="26" t="e">
        <f t="shared" si="118"/>
        <v>#DIV/0!</v>
      </c>
      <c r="J1842" s="26">
        <f t="shared" si="125"/>
        <v>0</v>
      </c>
      <c r="K1842" s="26">
        <f>SUM(K1841)</f>
        <v>0</v>
      </c>
      <c r="L1842" s="185"/>
      <c r="M1842" s="94" t="s">
        <v>333</v>
      </c>
    </row>
    <row r="1843" spans="1:13" ht="25.5">
      <c r="A1843" s="75" t="e">
        <f>VLOOKUP(B1843,#REF!,3,FALSE)</f>
        <v>#REF!</v>
      </c>
      <c r="B1843" s="86">
        <v>1837</v>
      </c>
      <c r="C1843" s="87" t="s">
        <v>303</v>
      </c>
      <c r="D1843" s="88"/>
      <c r="E1843" s="98"/>
      <c r="F1843" s="108" t="s">
        <v>12</v>
      </c>
      <c r="G1843" s="70">
        <f>+G1842</f>
        <v>0</v>
      </c>
      <c r="H1843" s="70">
        <f t="shared" ref="H1843" si="128">+H1842</f>
        <v>0</v>
      </c>
      <c r="I1843" s="70" t="e">
        <f t="shared" si="118"/>
        <v>#DIV/0!</v>
      </c>
      <c r="J1843" s="70">
        <f t="shared" si="125"/>
        <v>0</v>
      </c>
      <c r="K1843" s="70">
        <f>+K1842</f>
        <v>0</v>
      </c>
      <c r="L1843" s="186"/>
      <c r="M1843" s="179" t="s">
        <v>333</v>
      </c>
    </row>
    <row r="1844" spans="1:13" ht="51">
      <c r="A1844" s="75" t="e">
        <f>VLOOKUP(B1844,#REF!,3,FALSE)</f>
        <v>#REF!</v>
      </c>
      <c r="B1844" s="156">
        <v>1838</v>
      </c>
      <c r="C1844" s="24" t="s">
        <v>304</v>
      </c>
      <c r="D1844" s="10" t="s">
        <v>5</v>
      </c>
      <c r="E1844" s="47" t="s">
        <v>211</v>
      </c>
      <c r="F1844" s="11" t="s">
        <v>7</v>
      </c>
      <c r="G1844" s="8"/>
      <c r="H1844" s="8"/>
      <c r="I1844" s="8" t="str">
        <f t="shared" si="118"/>
        <v/>
      </c>
      <c r="J1844" s="8">
        <f t="shared" si="125"/>
        <v>0</v>
      </c>
      <c r="K1844" s="8"/>
      <c r="L1844" s="203"/>
      <c r="M1844" s="14"/>
    </row>
    <row r="1845" spans="1:13" ht="51">
      <c r="A1845" s="75" t="e">
        <f>VLOOKUP(B1845,#REF!,3,FALSE)</f>
        <v>#REF!</v>
      </c>
      <c r="B1845" s="103">
        <v>1838</v>
      </c>
      <c r="C1845" s="62" t="s">
        <v>304</v>
      </c>
      <c r="D1845" s="84" t="s">
        <v>5</v>
      </c>
      <c r="E1845" s="91" t="s">
        <v>211</v>
      </c>
      <c r="F1845" s="49" t="s">
        <v>11</v>
      </c>
      <c r="G1845" s="26">
        <f>SUM(G1844)</f>
        <v>0</v>
      </c>
      <c r="H1845" s="26">
        <f>SUM(H1844)</f>
        <v>0</v>
      </c>
      <c r="I1845" s="26" t="e">
        <f t="shared" si="118"/>
        <v>#DIV/0!</v>
      </c>
      <c r="J1845" s="26">
        <f t="shared" si="125"/>
        <v>0</v>
      </c>
      <c r="K1845" s="26">
        <f>SUM(K1844)</f>
        <v>0</v>
      </c>
      <c r="L1845" s="185"/>
      <c r="M1845" s="94" t="s">
        <v>333</v>
      </c>
    </row>
    <row r="1846" spans="1:13" ht="51">
      <c r="A1846" s="75" t="e">
        <f>VLOOKUP(B1846,#REF!,3,FALSE)</f>
        <v>#REF!</v>
      </c>
      <c r="B1846" s="86">
        <v>1838</v>
      </c>
      <c r="C1846" s="87" t="s">
        <v>304</v>
      </c>
      <c r="D1846" s="88"/>
      <c r="E1846" s="98"/>
      <c r="F1846" s="108" t="s">
        <v>12</v>
      </c>
      <c r="G1846" s="70">
        <f>+G1845</f>
        <v>0</v>
      </c>
      <c r="H1846" s="70">
        <f t="shared" ref="H1846" si="129">+H1845</f>
        <v>0</v>
      </c>
      <c r="I1846" s="70" t="e">
        <f t="shared" si="118"/>
        <v>#DIV/0!</v>
      </c>
      <c r="J1846" s="70">
        <f t="shared" si="125"/>
        <v>0</v>
      </c>
      <c r="K1846" s="70">
        <f>+K1845</f>
        <v>0</v>
      </c>
      <c r="L1846" s="186"/>
      <c r="M1846" s="179" t="s">
        <v>333</v>
      </c>
    </row>
    <row r="1847" spans="1:13" ht="25.5">
      <c r="A1847" s="75" t="e">
        <f>VLOOKUP(B1847,#REF!,3,FALSE)</f>
        <v>#REF!</v>
      </c>
      <c r="B1847" s="156">
        <v>1839</v>
      </c>
      <c r="C1847" s="24" t="s">
        <v>305</v>
      </c>
      <c r="D1847" s="10" t="s">
        <v>5</v>
      </c>
      <c r="E1847" s="47" t="s">
        <v>211</v>
      </c>
      <c r="F1847" s="11" t="s">
        <v>7</v>
      </c>
      <c r="G1847" s="8"/>
      <c r="H1847" s="8"/>
      <c r="I1847" s="8" t="str">
        <f t="shared" si="118"/>
        <v/>
      </c>
      <c r="J1847" s="8">
        <f t="shared" si="125"/>
        <v>0</v>
      </c>
      <c r="K1847" s="16"/>
      <c r="L1847" s="203"/>
      <c r="M1847" s="14"/>
    </row>
    <row r="1848" spans="1:13" ht="25.5">
      <c r="A1848" s="75" t="e">
        <f>VLOOKUP(B1848,#REF!,3,FALSE)</f>
        <v>#REF!</v>
      </c>
      <c r="B1848" s="103">
        <v>1839</v>
      </c>
      <c r="C1848" s="62" t="s">
        <v>305</v>
      </c>
      <c r="D1848" s="84" t="s">
        <v>5</v>
      </c>
      <c r="E1848" s="91" t="s">
        <v>211</v>
      </c>
      <c r="F1848" s="49" t="s">
        <v>11</v>
      </c>
      <c r="G1848" s="26">
        <f>SUM(G1847)</f>
        <v>0</v>
      </c>
      <c r="H1848" s="26">
        <f>SUM(H1847)</f>
        <v>0</v>
      </c>
      <c r="I1848" s="26" t="e">
        <f t="shared" si="118"/>
        <v>#DIV/0!</v>
      </c>
      <c r="J1848" s="26">
        <f t="shared" si="125"/>
        <v>0</v>
      </c>
      <c r="K1848" s="26">
        <f>SUM(K1847)</f>
        <v>0</v>
      </c>
      <c r="L1848" s="185"/>
      <c r="M1848" s="94" t="s">
        <v>333</v>
      </c>
    </row>
    <row r="1849" spans="1:13" ht="25.5">
      <c r="A1849" s="75" t="e">
        <f>VLOOKUP(B1849,#REF!,3,FALSE)</f>
        <v>#REF!</v>
      </c>
      <c r="B1849" s="86">
        <v>1839</v>
      </c>
      <c r="C1849" s="87" t="s">
        <v>305</v>
      </c>
      <c r="D1849" s="88"/>
      <c r="E1849" s="98"/>
      <c r="F1849" s="108" t="s">
        <v>12</v>
      </c>
      <c r="G1849" s="70">
        <f>+G1848</f>
        <v>0</v>
      </c>
      <c r="H1849" s="70">
        <f t="shared" ref="H1849" si="130">+H1848</f>
        <v>0</v>
      </c>
      <c r="I1849" s="70" t="e">
        <f t="shared" si="118"/>
        <v>#DIV/0!</v>
      </c>
      <c r="J1849" s="70">
        <f t="shared" si="125"/>
        <v>0</v>
      </c>
      <c r="K1849" s="70">
        <f>+K1848</f>
        <v>0</v>
      </c>
      <c r="L1849" s="186"/>
      <c r="M1849" s="179" t="s">
        <v>333</v>
      </c>
    </row>
    <row r="1850" spans="1:13">
      <c r="A1850" s="75" t="e">
        <f>VLOOKUP(B1850,#REF!,3,FALSE)</f>
        <v>#REF!</v>
      </c>
      <c r="B1850" s="12">
        <v>3048</v>
      </c>
      <c r="C1850" s="37" t="s">
        <v>309</v>
      </c>
      <c r="D1850" s="38" t="s">
        <v>492</v>
      </c>
      <c r="E1850" s="47" t="s">
        <v>310</v>
      </c>
      <c r="F1850" s="11" t="s">
        <v>7</v>
      </c>
      <c r="G1850" s="20">
        <v>34.700000000000003</v>
      </c>
      <c r="H1850" s="20">
        <v>30.1</v>
      </c>
      <c r="I1850" s="20">
        <f t="shared" si="118"/>
        <v>86.743515850144092</v>
      </c>
      <c r="J1850" s="8">
        <f t="shared" si="125"/>
        <v>-4.6000000000000014</v>
      </c>
      <c r="K1850" s="314">
        <v>-2.5</v>
      </c>
      <c r="L1850" s="228" t="s">
        <v>26</v>
      </c>
      <c r="M1850" s="24" t="s">
        <v>493</v>
      </c>
    </row>
    <row r="1851" spans="1:13" ht="25.5">
      <c r="A1851" s="75" t="e">
        <f>VLOOKUP(B1851,#REF!,3,FALSE)</f>
        <v>#REF!</v>
      </c>
      <c r="B1851" s="12">
        <v>3048</v>
      </c>
      <c r="C1851" s="37" t="s">
        <v>309</v>
      </c>
      <c r="D1851" s="38" t="s">
        <v>492</v>
      </c>
      <c r="E1851" s="47" t="s">
        <v>310</v>
      </c>
      <c r="F1851" s="11" t="s">
        <v>7</v>
      </c>
      <c r="G1851" s="20"/>
      <c r="H1851" s="20"/>
      <c r="I1851" s="20"/>
      <c r="J1851" s="8"/>
      <c r="K1851" s="314">
        <v>-0.1</v>
      </c>
      <c r="L1851" s="228" t="s">
        <v>8</v>
      </c>
      <c r="M1851" s="289" t="s">
        <v>393</v>
      </c>
    </row>
    <row r="1852" spans="1:13">
      <c r="A1852" s="75" t="e">
        <f>VLOOKUP(B1852,#REF!,3,FALSE)</f>
        <v>#REF!</v>
      </c>
      <c r="B1852" s="12">
        <v>3048</v>
      </c>
      <c r="C1852" s="37" t="s">
        <v>309</v>
      </c>
      <c r="D1852" s="38" t="s">
        <v>492</v>
      </c>
      <c r="E1852" s="47" t="s">
        <v>310</v>
      </c>
      <c r="F1852" s="11" t="s">
        <v>7</v>
      </c>
      <c r="G1852" s="20"/>
      <c r="H1852" s="20"/>
      <c r="I1852" s="20"/>
      <c r="J1852" s="8"/>
      <c r="K1852" s="314">
        <v>-2</v>
      </c>
      <c r="L1852" s="226" t="s">
        <v>9</v>
      </c>
      <c r="M1852" s="229" t="s">
        <v>494</v>
      </c>
    </row>
    <row r="1853" spans="1:13" ht="25.5">
      <c r="A1853" s="75" t="e">
        <f>VLOOKUP(B1853,#REF!,3,FALSE)</f>
        <v>#REF!</v>
      </c>
      <c r="B1853" s="103">
        <v>3048</v>
      </c>
      <c r="C1853" s="115" t="s">
        <v>309</v>
      </c>
      <c r="D1853" s="148" t="s">
        <v>492</v>
      </c>
      <c r="E1853" s="91" t="s">
        <v>310</v>
      </c>
      <c r="F1853" s="49" t="s">
        <v>11</v>
      </c>
      <c r="G1853" s="26">
        <f>SUM(G1850:G1850)</f>
        <v>34.700000000000003</v>
      </c>
      <c r="H1853" s="26">
        <f>SUM(H1850:H1850)</f>
        <v>30.1</v>
      </c>
      <c r="I1853" s="26">
        <f t="shared" ref="I1853:I1854" si="131">IF(ISBLANK(H1853),"",+H1853/G1853*100)</f>
        <v>86.743515850144092</v>
      </c>
      <c r="J1853" s="26">
        <f>SUM(J1850:J1850)</f>
        <v>-4.6000000000000014</v>
      </c>
      <c r="K1853" s="26">
        <f>SUM(K1850:K1852)</f>
        <v>-4.5999999999999996</v>
      </c>
      <c r="L1853" s="113"/>
      <c r="M1853" s="51"/>
    </row>
    <row r="1854" spans="1:13" ht="25.5">
      <c r="A1854" s="75" t="e">
        <f>VLOOKUP(B1854,#REF!,3,FALSE)</f>
        <v>#REF!</v>
      </c>
      <c r="B1854" s="86">
        <v>3048</v>
      </c>
      <c r="C1854" s="114" t="s">
        <v>309</v>
      </c>
      <c r="D1854" s="163"/>
      <c r="E1854" s="98"/>
      <c r="F1854" s="90" t="s">
        <v>12</v>
      </c>
      <c r="G1854" s="134">
        <f>+G1853</f>
        <v>34.700000000000003</v>
      </c>
      <c r="H1854" s="134">
        <f t="shared" ref="H1854" si="132">+H1853</f>
        <v>30.1</v>
      </c>
      <c r="I1854" s="134">
        <f t="shared" si="131"/>
        <v>86.743515850144092</v>
      </c>
      <c r="J1854" s="134">
        <f>+J1853</f>
        <v>-4.6000000000000014</v>
      </c>
      <c r="K1854" s="134">
        <f>+K1853</f>
        <v>-4.5999999999999996</v>
      </c>
      <c r="L1854" s="186"/>
      <c r="M1854" s="100"/>
    </row>
    <row r="1855" spans="1:13">
      <c r="B1855" s="4"/>
      <c r="C1855" s="7"/>
      <c r="D1855" s="285"/>
      <c r="E1855" s="1"/>
      <c r="F1855" s="2"/>
      <c r="G1855" s="208"/>
      <c r="H1855" s="208"/>
      <c r="I1855" s="5"/>
      <c r="J1855" s="5"/>
      <c r="K1855" s="384"/>
      <c r="L1855" s="204"/>
      <c r="M1855" s="232"/>
    </row>
    <row r="1856" spans="1:13">
      <c r="B1856" s="337"/>
      <c r="C1856" s="474"/>
      <c r="E1856" s="181"/>
      <c r="F1856" s="206" t="s">
        <v>284</v>
      </c>
      <c r="G1856" s="208" t="e">
        <f>SUBTOTAL(9,G3:G1854)</f>
        <v>#REF!</v>
      </c>
      <c r="H1856" s="208" t="e">
        <f>SUBTOTAL(9,H3:H1854)</f>
        <v>#REF!</v>
      </c>
      <c r="I1856" s="208"/>
      <c r="J1856" s="445" t="e">
        <f>SUBTOTAL(9,J3:J1854)</f>
        <v>#REF!</v>
      </c>
      <c r="K1856" s="385" t="e">
        <f>SUBTOTAL(9,K3:K1854)</f>
        <v>#REF!</v>
      </c>
      <c r="L1856" s="204"/>
      <c r="M1856" s="233"/>
    </row>
    <row r="1857" spans="2:13">
      <c r="B1857" s="337"/>
      <c r="C1857" s="474"/>
      <c r="I1857" s="6"/>
      <c r="J1857" s="6"/>
      <c r="K1857" s="386"/>
      <c r="L1857" s="205"/>
      <c r="M1857" s="233"/>
    </row>
    <row r="1858" spans="2:13">
      <c r="B1858" s="337"/>
      <c r="C1858" s="474"/>
      <c r="F1858" s="206" t="s">
        <v>12</v>
      </c>
      <c r="G1858" s="5">
        <v>1219508.0000000002</v>
      </c>
      <c r="H1858" s="5">
        <v>912646.29999999981</v>
      </c>
      <c r="I1858" s="5"/>
      <c r="J1858" s="5">
        <v>-306861.7</v>
      </c>
      <c r="K1858" s="384">
        <v>-306861.69505000004</v>
      </c>
      <c r="L1858" s="204"/>
      <c r="M1858" s="233"/>
    </row>
    <row r="1859" spans="2:13">
      <c r="B1859" s="337"/>
      <c r="C1859" s="474"/>
      <c r="F1859" s="206" t="s">
        <v>11</v>
      </c>
      <c r="G1859" s="208">
        <v>1219508</v>
      </c>
      <c r="H1859" s="208">
        <v>912646.29999999981</v>
      </c>
      <c r="I1859" s="208"/>
      <c r="J1859" s="208">
        <v>-306861.70000000013</v>
      </c>
      <c r="K1859" s="385">
        <v>-306861.69505000004</v>
      </c>
      <c r="L1859" s="204"/>
      <c r="M1859" s="233"/>
    </row>
    <row r="1860" spans="2:13">
      <c r="B1860" s="337"/>
      <c r="C1860" s="474"/>
      <c r="F1860" s="206" t="s">
        <v>285</v>
      </c>
      <c r="G1860" s="5">
        <v>1219507.9999999998</v>
      </c>
      <c r="H1860" s="5">
        <v>912646.29999999993</v>
      </c>
      <c r="I1860" s="5"/>
      <c r="J1860" s="5">
        <v>-306861.70000000013</v>
      </c>
      <c r="K1860" s="384">
        <v>-306861.69505000004</v>
      </c>
      <c r="L1860" s="204"/>
      <c r="M1860" s="233"/>
    </row>
    <row r="1861" spans="2:13">
      <c r="B1861" s="337"/>
      <c r="C1861" s="474"/>
      <c r="I1861" s="6"/>
      <c r="J1861" s="6"/>
      <c r="K1861" s="386"/>
      <c r="L1861" s="205"/>
    </row>
    <row r="1862" spans="2:13">
      <c r="B1862" s="337"/>
      <c r="C1862" s="474"/>
      <c r="I1862" s="6"/>
      <c r="J1862" s="6"/>
      <c r="K1862" s="386"/>
      <c r="L1862" s="205"/>
    </row>
    <row r="1863" spans="2:13">
      <c r="B1863" s="337"/>
      <c r="C1863" s="474"/>
      <c r="G1863" s="209">
        <f>+G1858-G1859</f>
        <v>0</v>
      </c>
      <c r="H1863" s="209">
        <f t="shared" ref="H1863:L1863" si="133">+H1858-H1859</f>
        <v>0</v>
      </c>
      <c r="I1863" s="209">
        <f t="shared" si="133"/>
        <v>0</v>
      </c>
      <c r="J1863" s="209">
        <f t="shared" si="133"/>
        <v>0</v>
      </c>
      <c r="K1863" s="387">
        <f t="shared" si="133"/>
        <v>0</v>
      </c>
      <c r="L1863" s="205">
        <f t="shared" si="133"/>
        <v>0</v>
      </c>
    </row>
    <row r="1864" spans="2:13">
      <c r="B1864" s="337"/>
      <c r="C1864" s="474"/>
      <c r="G1864" s="209">
        <f>+G1859-G1860</f>
        <v>0</v>
      </c>
      <c r="H1864" s="209">
        <f>+H1859-H1860</f>
        <v>0</v>
      </c>
      <c r="I1864" s="209">
        <f>+I1859-I1860</f>
        <v>0</v>
      </c>
      <c r="J1864" s="209">
        <f>+J1859-J1860</f>
        <v>0</v>
      </c>
      <c r="K1864" s="387">
        <f>+K1859-K1860</f>
        <v>0</v>
      </c>
      <c r="L1864" s="205">
        <f>+L1859-L1860</f>
        <v>0</v>
      </c>
    </row>
    <row r="1865" spans="2:13">
      <c r="B1865" s="337"/>
      <c r="C1865" s="474"/>
      <c r="I1865" s="6"/>
      <c r="J1865" s="6"/>
      <c r="K1865" s="386"/>
      <c r="L1865" s="205"/>
    </row>
    <row r="1866" spans="2:13">
      <c r="B1866" s="337"/>
      <c r="C1866" s="474"/>
      <c r="I1866" s="6"/>
      <c r="J1866" s="6"/>
      <c r="K1866" s="386"/>
      <c r="L1866" s="205"/>
    </row>
    <row r="1867" spans="2:13">
      <c r="B1867" s="337"/>
      <c r="C1867" s="474"/>
      <c r="E1867" s="75" t="s">
        <v>311</v>
      </c>
    </row>
    <row r="1868" spans="2:13">
      <c r="B1868" s="337"/>
      <c r="C1868" s="474"/>
      <c r="E1868" s="75" t="s">
        <v>313</v>
      </c>
      <c r="I1868" s="6"/>
      <c r="L1868" s="205"/>
    </row>
    <row r="1871" spans="2:13">
      <c r="C1871" s="75" t="s">
        <v>334</v>
      </c>
      <c r="F1871" s="206" t="s">
        <v>12</v>
      </c>
      <c r="G1871" s="209">
        <v>1257452.1999999997</v>
      </c>
      <c r="H1871" s="209">
        <v>762345</v>
      </c>
      <c r="J1871" s="209">
        <v>-495107.19999999984</v>
      </c>
      <c r="K1871" s="387">
        <v>-495063.99999999994</v>
      </c>
    </row>
    <row r="1872" spans="2:13">
      <c r="F1872" s="206" t="s">
        <v>11</v>
      </c>
      <c r="G1872" s="209">
        <v>1257452.2</v>
      </c>
      <c r="H1872" s="209">
        <v>762345.00000000012</v>
      </c>
      <c r="J1872" s="209">
        <v>-495107.1999999999</v>
      </c>
      <c r="K1872" s="387">
        <v>-495063.99999999988</v>
      </c>
    </row>
    <row r="1873" spans="3:11">
      <c r="F1873" s="206" t="s">
        <v>285</v>
      </c>
      <c r="G1873" s="212">
        <v>1269203.8999999997</v>
      </c>
      <c r="H1873" s="212">
        <v>767617.30000000028</v>
      </c>
      <c r="I1873" s="212"/>
      <c r="J1873" s="212">
        <v>-501586.60000000015</v>
      </c>
      <c r="K1873" s="388">
        <v>-501586.5999999998</v>
      </c>
    </row>
    <row r="1875" spans="3:11">
      <c r="C1875" s="75" t="s">
        <v>335</v>
      </c>
      <c r="F1875" s="206" t="s">
        <v>12</v>
      </c>
      <c r="G1875" s="212">
        <v>2680131.1199999996</v>
      </c>
      <c r="H1875" s="212">
        <v>2479785.8300000005</v>
      </c>
      <c r="I1875" s="212"/>
      <c r="J1875" s="212">
        <v>-200345.29000000007</v>
      </c>
      <c r="K1875" s="388">
        <v>-93672.334640000059</v>
      </c>
    </row>
    <row r="1876" spans="3:11">
      <c r="F1876" s="206" t="s">
        <v>11</v>
      </c>
      <c r="G1876" s="212">
        <v>2663950.2999999998</v>
      </c>
      <c r="H1876" s="212">
        <v>2468074.7800000003</v>
      </c>
      <c r="I1876" s="212"/>
      <c r="J1876" s="212">
        <v>-195875.52000000025</v>
      </c>
      <c r="K1876" s="388">
        <v>-93672.334640000045</v>
      </c>
    </row>
    <row r="1877" spans="3:11">
      <c r="F1877" s="206" t="s">
        <v>285</v>
      </c>
      <c r="G1877" s="212">
        <v>2663931.600000002</v>
      </c>
      <c r="H1877" s="212">
        <v>2468072.3800000004</v>
      </c>
      <c r="I1877" s="212"/>
      <c r="J1877" s="212">
        <v>-195858.42000000016</v>
      </c>
      <c r="K1877" s="388">
        <v>-93202.507639999982</v>
      </c>
    </row>
    <row r="1879" spans="3:11">
      <c r="C1879" s="75" t="s">
        <v>336</v>
      </c>
      <c r="F1879" s="206" t="s">
        <v>12</v>
      </c>
      <c r="G1879" s="209">
        <v>1219508.0000000002</v>
      </c>
      <c r="H1879" s="209">
        <v>912646.29999999981</v>
      </c>
      <c r="J1879" s="209">
        <v>-306861.7</v>
      </c>
      <c r="K1879" s="387">
        <v>-306861.69505000004</v>
      </c>
    </row>
    <row r="1880" spans="3:11">
      <c r="F1880" s="206" t="s">
        <v>11</v>
      </c>
      <c r="G1880" s="209">
        <v>1219508</v>
      </c>
      <c r="H1880" s="209">
        <v>912646.29999999981</v>
      </c>
      <c r="J1880" s="209">
        <v>-306861.70000000013</v>
      </c>
      <c r="K1880" s="387">
        <v>-306861.69505000004</v>
      </c>
    </row>
    <row r="1881" spans="3:11">
      <c r="F1881" s="206" t="s">
        <v>285</v>
      </c>
      <c r="G1881" s="209">
        <v>1219507.9999999998</v>
      </c>
      <c r="H1881" s="209">
        <v>912646.29999999993</v>
      </c>
      <c r="J1881" s="209">
        <v>-306861.70000000013</v>
      </c>
      <c r="K1881" s="387">
        <v>-306861.69505000004</v>
      </c>
    </row>
    <row r="1883" spans="3:11">
      <c r="C1883" s="75" t="s">
        <v>1624</v>
      </c>
      <c r="F1883" s="206" t="s">
        <v>12</v>
      </c>
      <c r="G1883" s="209">
        <v>1729241.8000000003</v>
      </c>
      <c r="H1883" s="209">
        <v>1397154.2</v>
      </c>
      <c r="J1883" s="209">
        <v>-332087.60000000015</v>
      </c>
      <c r="K1883" s="387">
        <v>-332087.59999999986</v>
      </c>
    </row>
    <row r="1884" spans="3:11">
      <c r="F1884" s="206" t="s">
        <v>11</v>
      </c>
      <c r="G1884" s="209">
        <v>1729241.7999999998</v>
      </c>
      <c r="H1884" s="209">
        <v>1397154.1999999995</v>
      </c>
      <c r="J1884" s="209">
        <v>-332087.59999999986</v>
      </c>
      <c r="K1884" s="387">
        <v>-332087.59999999986</v>
      </c>
    </row>
    <row r="1885" spans="3:11">
      <c r="F1885" s="206" t="s">
        <v>285</v>
      </c>
      <c r="G1885" s="209">
        <v>1729241.8</v>
      </c>
      <c r="H1885" s="209">
        <v>1397154.199999999</v>
      </c>
      <c r="J1885" s="209">
        <v>-332087.59999999992</v>
      </c>
      <c r="K1885" s="387">
        <v>-332087.5999999998</v>
      </c>
    </row>
    <row r="1887" spans="3:11">
      <c r="C1887" s="75" t="s">
        <v>341</v>
      </c>
      <c r="F1887" s="206" t="s">
        <v>12</v>
      </c>
      <c r="G1887" s="209">
        <v>1064565</v>
      </c>
      <c r="H1887" s="209">
        <v>806014.60000000009</v>
      </c>
      <c r="J1887" s="209">
        <v>-258550.39999999994</v>
      </c>
      <c r="K1887" s="209">
        <v>-258550.39999999999</v>
      </c>
    </row>
    <row r="1888" spans="3:11">
      <c r="F1888" s="206" t="s">
        <v>11</v>
      </c>
      <c r="G1888" s="209">
        <v>1064564.9999999998</v>
      </c>
      <c r="H1888" s="209">
        <v>806014.60000000021</v>
      </c>
      <c r="J1888" s="209">
        <v>-258550.39999999994</v>
      </c>
      <c r="K1888" s="209">
        <v>-258550.39999999999</v>
      </c>
    </row>
    <row r="1889" spans="6:11">
      <c r="F1889" s="206" t="s">
        <v>285</v>
      </c>
      <c r="G1889" s="212">
        <v>1093580.9999999998</v>
      </c>
      <c r="H1889" s="212">
        <v>823437</v>
      </c>
      <c r="I1889" s="212"/>
      <c r="J1889" s="212">
        <v>-270143.99999999994</v>
      </c>
      <c r="K1889" s="212">
        <v>-270144</v>
      </c>
    </row>
  </sheetData>
  <customSheetViews>
    <customSheetView guid="{2418B868-424F-4D1D-909E-8AD06910B095}" state="hidden">
      <selection activeCell="D13" sqref="D13"/>
      <pageMargins left="0.7" right="0.7" top="0.75" bottom="0.75" header="0.3" footer="0.3"/>
      <pageSetup orientation="portrait" r:id="rId1"/>
    </customSheetView>
    <customSheetView guid="{AC99C2CC-7182-479F-86DF-70C1CB3546A9}" filter="1" showAutoFilter="1">
      <selection activeCell="M1" sqref="A1:M1"/>
      <pageMargins left="0.7" right="0.7" top="0.75" bottom="0.75" header="0.3" footer="0.3"/>
      <autoFilter ref="A1:M1854" xr:uid="{E72C8252-9A7E-48F6-9C52-FA0A3CF452A4}">
        <filterColumn colId="1">
          <filters>
            <filter val="2076"/>
          </filters>
        </filterColumn>
      </autoFilter>
    </customSheetView>
    <customSheetView guid="{3A1299A1-7133-41E3-9165-1E0801063AB1}">
      <selection activeCell="A1071" sqref="A1071:XFD1071"/>
      <pageMargins left="0.7" right="0.7" top="0.75" bottom="0.75" header="0.3" footer="0.3"/>
    </customSheetView>
    <customSheetView guid="{8A4400C9-3C85-4269-A8FE-F5A425A442A7}" showPageBreaks="1" state="hidden">
      <selection activeCell="D13" sqref="D13"/>
      <pageMargins left="0.7" right="0.7" top="0.75" bottom="0.75" header="0.3" footer="0.3"/>
      <pageSetup orientation="portrait" r:id="rId2"/>
    </customSheetView>
    <customSheetView guid="{68DB2BFB-3A47-4753-951F-C0DF24E73448}" showPageBreaks="1" state="hidden">
      <selection activeCell="D13" sqref="D13"/>
      <pageMargins left="0.7" right="0.7" top="0.75" bottom="0.75" header="0.3" footer="0.3"/>
      <pageSetup orientation="portrait" r:id="rId3"/>
    </customSheetView>
  </customSheetView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3</vt:i4>
      </vt:variant>
    </vt:vector>
  </HeadingPairs>
  <TitlesOfParts>
    <vt:vector size="3" baseType="lpstr">
      <vt:lpstr>BO</vt:lpstr>
      <vt:lpstr>bendra</vt:lpstr>
      <vt:lpstr>Nenaudoti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Brigita Šidlauskaitė-Riazanova</dc:creator>
  <cp:lastModifiedBy>Piotr Gerasimovič</cp:lastModifiedBy>
  <cp:lastPrinted>2023-03-07T14:30:49Z</cp:lastPrinted>
  <dcterms:created xsi:type="dcterms:W3CDTF">2020-02-27T12:43:54Z</dcterms:created>
  <dcterms:modified xsi:type="dcterms:W3CDTF">2023-09-25T07:15:12Z</dcterms:modified>
</cp:coreProperties>
</file>