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https://lrvk-my.sharepoint.com/personal/jurgita_bzozovska_lrv_lt/Documents/Darbalaukis/"/>
    </mc:Choice>
  </mc:AlternateContent>
  <xr:revisionPtr revIDLastSave="0" documentId="8_{813B49E3-412D-464A-AB11-985FBADA21FD}" xr6:coauthVersionLast="47" xr6:coauthVersionMax="47" xr10:uidLastSave="{00000000-0000-0000-0000-000000000000}"/>
  <bookViews>
    <workbookView xWindow="-120" yWindow="-120" windowWidth="29040" windowHeight="15720" tabRatio="792" activeTab="1" xr2:uid="{00000000-000D-0000-FFFF-FFFF00000000}"/>
  </bookViews>
  <sheets>
    <sheet name="1 lentelė 1-2 lapai" sheetId="110" r:id="rId1"/>
    <sheet name=" 2 lentelė_1-4 lapai" sheetId="2" r:id="rId2"/>
    <sheet name="3 lentelė_1,2lapai" sheetId="107" r:id="rId3"/>
    <sheet name="4 lentelė 1 lapas" sheetId="97" r:id="rId4"/>
    <sheet name="4 lentelė 2 lapas" sheetId="98" r:id="rId5"/>
    <sheet name="4 lentelė 3,4,5  lapas" sheetId="99" r:id="rId6"/>
    <sheet name="5 lentelė" sheetId="102" r:id="rId7"/>
    <sheet name=" 6 lentelė 1-2 lapai" sheetId="103" r:id="rId8"/>
    <sheet name="7 lentelė" sheetId="105" r:id="rId9"/>
    <sheet name=" 8 lentelė" sheetId="108" r:id="rId10"/>
    <sheet name="9 lentelė" sheetId="104" r:id="rId11"/>
    <sheet name="10 lentelė" sheetId="109" r:id="rId12"/>
  </sheets>
  <externalReferences>
    <externalReference r:id="rId13"/>
  </externalReferences>
  <definedNames>
    <definedName name="_xlnm.Print_Area" localSheetId="11">'10 lentelė'!$A$1:$F$34</definedName>
    <definedName name="_xlnm.Print_Area" localSheetId="2">'3 lentelė_1,2lapai'!$A$60:$H$114</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4" i="2" l="1"/>
  <c r="G44" i="107" l="1"/>
  <c r="F44" i="107"/>
  <c r="E44" i="107"/>
  <c r="D44" i="107"/>
  <c r="C44" i="107"/>
  <c r="B44" i="107"/>
  <c r="G43" i="107"/>
  <c r="G41" i="107" s="1"/>
  <c r="F43" i="107"/>
  <c r="F41" i="107" s="1"/>
  <c r="E43" i="107"/>
  <c r="D43" i="107"/>
  <c r="C43" i="107"/>
  <c r="B43" i="107"/>
  <c r="G42" i="107"/>
  <c r="F42" i="107"/>
  <c r="E42" i="107"/>
  <c r="E41" i="107" s="1"/>
  <c r="D42" i="107"/>
  <c r="D41" i="107" s="1"/>
  <c r="C42" i="107"/>
  <c r="B42" i="107"/>
  <c r="C41" i="107"/>
  <c r="B41" i="107"/>
  <c r="G40" i="107"/>
  <c r="F40" i="107"/>
  <c r="E40" i="107"/>
  <c r="D40" i="107"/>
  <c r="C40" i="107"/>
  <c r="B40" i="107"/>
  <c r="G39" i="107"/>
  <c r="F39" i="107"/>
  <c r="E39" i="107"/>
  <c r="D39" i="107"/>
  <c r="C39" i="107"/>
  <c r="B39" i="107"/>
  <c r="G38" i="107"/>
  <c r="F38" i="107"/>
  <c r="E38" i="107"/>
  <c r="D38" i="107"/>
  <c r="C38" i="107"/>
  <c r="B38" i="107"/>
  <c r="G37" i="107"/>
  <c r="F37" i="107"/>
  <c r="E37" i="107"/>
  <c r="D37" i="107"/>
  <c r="C37" i="107"/>
  <c r="B37" i="107"/>
  <c r="G36" i="107"/>
  <c r="F36" i="107"/>
  <c r="E36" i="107"/>
  <c r="D36" i="107"/>
  <c r="C36" i="107"/>
  <c r="B36" i="107"/>
  <c r="G35" i="107"/>
  <c r="G34" i="107" s="1"/>
  <c r="F35" i="107"/>
  <c r="F34" i="107" s="1"/>
  <c r="E35" i="107"/>
  <c r="D35" i="107"/>
  <c r="C35" i="107"/>
  <c r="C34" i="107" s="1"/>
  <c r="C33" i="107" s="1"/>
  <c r="B35" i="107"/>
  <c r="B34" i="107" s="1"/>
  <c r="B33" i="107" s="1"/>
  <c r="E34" i="107"/>
  <c r="D34" i="107"/>
  <c r="G32" i="107"/>
  <c r="F32" i="107"/>
  <c r="E32" i="107"/>
  <c r="D32" i="107"/>
  <c r="C32" i="107"/>
  <c r="B32" i="107"/>
  <c r="G31" i="107"/>
  <c r="G30" i="107" s="1"/>
  <c r="F31" i="107"/>
  <c r="F30" i="107" s="1"/>
  <c r="E31" i="107"/>
  <c r="D31" i="107"/>
  <c r="C31" i="107"/>
  <c r="B31" i="107"/>
  <c r="B30" i="107" s="1"/>
  <c r="E30" i="107"/>
  <c r="D30" i="107"/>
  <c r="C30" i="107"/>
  <c r="G29" i="107"/>
  <c r="F29" i="107"/>
  <c r="E29" i="107"/>
  <c r="D29" i="107"/>
  <c r="C29" i="107"/>
  <c r="C27" i="107" s="1"/>
  <c r="B29" i="107"/>
  <c r="B27" i="107" s="1"/>
  <c r="G28" i="107"/>
  <c r="F28" i="107"/>
  <c r="E28" i="107"/>
  <c r="D28" i="107"/>
  <c r="D27" i="107" s="1"/>
  <c r="C28" i="107"/>
  <c r="B28" i="107"/>
  <c r="G27" i="107"/>
  <c r="F27" i="107"/>
  <c r="E27" i="107"/>
  <c r="G26" i="107"/>
  <c r="F26" i="107"/>
  <c r="E26" i="107"/>
  <c r="D26" i="107"/>
  <c r="C26" i="107"/>
  <c r="B26" i="107"/>
  <c r="G25" i="107"/>
  <c r="F25" i="107"/>
  <c r="F24" i="107" s="1"/>
  <c r="E25" i="107"/>
  <c r="D25" i="107"/>
  <c r="C25" i="107"/>
  <c r="C24" i="107" s="1"/>
  <c r="B25" i="107"/>
  <c r="B24" i="107" s="1"/>
  <c r="G24" i="107"/>
  <c r="E24" i="107"/>
  <c r="D24" i="107"/>
  <c r="G23" i="107"/>
  <c r="G21" i="107" s="1"/>
  <c r="F23" i="107"/>
  <c r="F21" i="107" s="1"/>
  <c r="E23" i="107"/>
  <c r="D23" i="107"/>
  <c r="C23" i="107"/>
  <c r="B23" i="107"/>
  <c r="G22" i="107"/>
  <c r="F22" i="107"/>
  <c r="E22" i="107"/>
  <c r="E21" i="107" s="1"/>
  <c r="D22" i="107"/>
  <c r="D21" i="107" s="1"/>
  <c r="C22" i="107"/>
  <c r="B22" i="107"/>
  <c r="C21" i="107"/>
  <c r="B21" i="107"/>
  <c r="G20" i="107"/>
  <c r="F20" i="107"/>
  <c r="E20" i="107"/>
  <c r="D20" i="107"/>
  <c r="C20" i="107"/>
  <c r="B20" i="107"/>
  <c r="G19" i="107"/>
  <c r="G17" i="107" s="1"/>
  <c r="F19" i="107"/>
  <c r="F17" i="107" s="1"/>
  <c r="E19" i="107"/>
  <c r="D19" i="107"/>
  <c r="C19" i="107"/>
  <c r="B19" i="107"/>
  <c r="G18" i="107"/>
  <c r="F18" i="107"/>
  <c r="E18" i="107"/>
  <c r="E17" i="107" s="1"/>
  <c r="D18" i="107"/>
  <c r="D17" i="107" s="1"/>
  <c r="C18" i="107"/>
  <c r="B18" i="107"/>
  <c r="C17" i="107"/>
  <c r="B17" i="107"/>
  <c r="G16" i="107"/>
  <c r="F16" i="107"/>
  <c r="E16" i="107"/>
  <c r="D16" i="107"/>
  <c r="C16" i="107"/>
  <c r="B16" i="107"/>
  <c r="G15" i="107"/>
  <c r="G13" i="107" s="1"/>
  <c r="F15" i="107"/>
  <c r="F13" i="107" s="1"/>
  <c r="E15" i="107"/>
  <c r="D15" i="107"/>
  <c r="C15" i="107"/>
  <c r="B15" i="107"/>
  <c r="G14" i="107"/>
  <c r="F14" i="107"/>
  <c r="E14" i="107"/>
  <c r="E13" i="107" s="1"/>
  <c r="D14" i="107"/>
  <c r="D13" i="107" s="1"/>
  <c r="C14" i="107"/>
  <c r="B14" i="107"/>
  <c r="C13" i="107"/>
  <c r="B13" i="107"/>
  <c r="G12" i="107"/>
  <c r="F12" i="107"/>
  <c r="E12" i="107"/>
  <c r="D12" i="107"/>
  <c r="C12" i="107"/>
  <c r="B12" i="107"/>
  <c r="G11" i="107"/>
  <c r="G9" i="107" s="1"/>
  <c r="F11" i="107"/>
  <c r="F9" i="107" s="1"/>
  <c r="E11" i="107"/>
  <c r="D11" i="107"/>
  <c r="C11" i="107"/>
  <c r="B11" i="107"/>
  <c r="G10" i="107"/>
  <c r="F10" i="107"/>
  <c r="E10" i="107"/>
  <c r="E9" i="107" s="1"/>
  <c r="D10" i="107"/>
  <c r="D9" i="107" s="1"/>
  <c r="C10" i="107"/>
  <c r="B10" i="107"/>
  <c r="C9" i="107"/>
  <c r="C8" i="107" s="1"/>
  <c r="B9" i="107"/>
  <c r="H66" i="110"/>
  <c r="G66" i="110"/>
  <c r="F66" i="110"/>
  <c r="E66" i="110"/>
  <c r="D66" i="110"/>
  <c r="C66" i="110"/>
  <c r="H65" i="110"/>
  <c r="G65" i="110"/>
  <c r="F65" i="110"/>
  <c r="F62" i="110" s="1"/>
  <c r="F60" i="110" s="1"/>
  <c r="E65" i="110"/>
  <c r="E62" i="110" s="1"/>
  <c r="E60" i="110" s="1"/>
  <c r="D65" i="110"/>
  <c r="D62" i="110" s="1"/>
  <c r="D60" i="110" s="1"/>
  <c r="C65" i="110"/>
  <c r="H63" i="110"/>
  <c r="G63" i="110"/>
  <c r="G62" i="110" s="1"/>
  <c r="F63" i="110"/>
  <c r="E63" i="110"/>
  <c r="D63" i="110"/>
  <c r="C63" i="110"/>
  <c r="C62" i="110" s="1"/>
  <c r="H62" i="110"/>
  <c r="H61" i="110"/>
  <c r="H60" i="110" s="1"/>
  <c r="G61" i="110"/>
  <c r="F61" i="110"/>
  <c r="E61" i="110"/>
  <c r="D61" i="110"/>
  <c r="C61" i="110"/>
  <c r="H59" i="110"/>
  <c r="G59" i="110"/>
  <c r="F59" i="110"/>
  <c r="E59" i="110"/>
  <c r="D59" i="110"/>
  <c r="D57" i="110" s="1"/>
  <c r="C59" i="110"/>
  <c r="C57" i="110" s="1"/>
  <c r="H58" i="110"/>
  <c r="G58" i="110"/>
  <c r="F58" i="110"/>
  <c r="E58" i="110"/>
  <c r="E57" i="110" s="1"/>
  <c r="D58" i="110"/>
  <c r="C58" i="110"/>
  <c r="H57" i="110"/>
  <c r="G57" i="110"/>
  <c r="F57" i="110"/>
  <c r="H49" i="110"/>
  <c r="G49" i="110"/>
  <c r="F49" i="110"/>
  <c r="F47" i="110" s="1"/>
  <c r="E49" i="110"/>
  <c r="E47" i="110" s="1"/>
  <c r="D49" i="110"/>
  <c r="C49" i="110"/>
  <c r="H48" i="110"/>
  <c r="G48" i="110"/>
  <c r="G47" i="110" s="1"/>
  <c r="F48" i="110"/>
  <c r="E48" i="110"/>
  <c r="D48" i="110"/>
  <c r="D47" i="110" s="1"/>
  <c r="C48" i="110"/>
  <c r="C47" i="110" s="1"/>
  <c r="H47" i="110"/>
  <c r="H46" i="110"/>
  <c r="G46" i="110"/>
  <c r="F46" i="110"/>
  <c r="E46" i="110"/>
  <c r="D46" i="110"/>
  <c r="C46" i="110"/>
  <c r="H45" i="110"/>
  <c r="G45" i="110"/>
  <c r="F45" i="110"/>
  <c r="F44" i="110" s="1"/>
  <c r="E45" i="110"/>
  <c r="E44" i="110" s="1"/>
  <c r="D45" i="110"/>
  <c r="C45" i="110"/>
  <c r="H44" i="110"/>
  <c r="G44" i="110"/>
  <c r="D44" i="110"/>
  <c r="C44" i="110"/>
  <c r="H43" i="110"/>
  <c r="G43" i="110"/>
  <c r="F43" i="110"/>
  <c r="E43" i="110"/>
  <c r="D43" i="110"/>
  <c r="C43" i="110"/>
  <c r="H42" i="110"/>
  <c r="H41" i="110" s="1"/>
  <c r="G42" i="110"/>
  <c r="G41" i="110" s="1"/>
  <c r="F42" i="110"/>
  <c r="E42" i="110"/>
  <c r="D42" i="110"/>
  <c r="C42" i="110"/>
  <c r="C41" i="110" s="1"/>
  <c r="F41" i="110"/>
  <c r="E41" i="110"/>
  <c r="D41" i="110"/>
  <c r="H40" i="110"/>
  <c r="G40" i="110"/>
  <c r="F40" i="110"/>
  <c r="E40" i="110"/>
  <c r="D40" i="110"/>
  <c r="C40" i="110"/>
  <c r="H39" i="110"/>
  <c r="G39" i="110"/>
  <c r="F39" i="110"/>
  <c r="E39" i="110"/>
  <c r="D39" i="110"/>
  <c r="C39" i="110"/>
  <c r="H38" i="110"/>
  <c r="H37" i="110" s="1"/>
  <c r="G38" i="110"/>
  <c r="G37" i="110" s="1"/>
  <c r="F38" i="110"/>
  <c r="E38" i="110"/>
  <c r="D38" i="110"/>
  <c r="C38" i="110"/>
  <c r="C37" i="110" s="1"/>
  <c r="F37" i="110"/>
  <c r="E37" i="110"/>
  <c r="D37" i="110"/>
  <c r="H36" i="110"/>
  <c r="G36" i="110"/>
  <c r="F36" i="110"/>
  <c r="E36" i="110"/>
  <c r="D36" i="110"/>
  <c r="C36" i="110"/>
  <c r="H35" i="110"/>
  <c r="G35" i="110"/>
  <c r="F35" i="110"/>
  <c r="E35" i="110"/>
  <c r="D35" i="110"/>
  <c r="C35" i="110"/>
  <c r="H34" i="110"/>
  <c r="H33" i="110" s="1"/>
  <c r="G34" i="110"/>
  <c r="G33" i="110" s="1"/>
  <c r="F34" i="110"/>
  <c r="E34" i="110"/>
  <c r="D34" i="110"/>
  <c r="C34" i="110"/>
  <c r="C33" i="110" s="1"/>
  <c r="F33" i="110"/>
  <c r="E33" i="110"/>
  <c r="D33" i="110"/>
  <c r="H32" i="110"/>
  <c r="G32" i="110"/>
  <c r="F32" i="110"/>
  <c r="E32" i="110"/>
  <c r="D32" i="110"/>
  <c r="C32" i="110"/>
  <c r="H31" i="110"/>
  <c r="G31" i="110"/>
  <c r="F31" i="110"/>
  <c r="E31" i="110"/>
  <c r="E29" i="110" s="1"/>
  <c r="D31" i="110"/>
  <c r="C31" i="110"/>
  <c r="H30" i="110"/>
  <c r="H29" i="110" s="1"/>
  <c r="H67" i="110" s="1"/>
  <c r="G30" i="110"/>
  <c r="G29" i="110" s="1"/>
  <c r="F30" i="110"/>
  <c r="E30" i="110"/>
  <c r="D30" i="110"/>
  <c r="C30" i="110"/>
  <c r="C29" i="110" s="1"/>
  <c r="F29" i="110"/>
  <c r="D29" i="110"/>
  <c r="H27" i="110"/>
  <c r="G27" i="110"/>
  <c r="F27" i="110"/>
  <c r="E27" i="110"/>
  <c r="D27" i="110"/>
  <c r="H26" i="110"/>
  <c r="G26" i="110"/>
  <c r="F26" i="110"/>
  <c r="E26" i="110"/>
  <c r="D26" i="110"/>
  <c r="H25" i="110"/>
  <c r="G25" i="110"/>
  <c r="F25" i="110"/>
  <c r="E25" i="110"/>
  <c r="D25" i="110"/>
  <c r="H24" i="110"/>
  <c r="G24" i="110"/>
  <c r="F24" i="110"/>
  <c r="E24" i="110"/>
  <c r="D24" i="110"/>
  <c r="H23" i="110"/>
  <c r="G23" i="110"/>
  <c r="F23" i="110"/>
  <c r="E23" i="110"/>
  <c r="D23" i="110"/>
  <c r="H22" i="110"/>
  <c r="G22" i="110"/>
  <c r="F22" i="110"/>
  <c r="E22" i="110"/>
  <c r="D22" i="110"/>
  <c r="H21" i="110"/>
  <c r="G21" i="110"/>
  <c r="F21" i="110"/>
  <c r="E21" i="110"/>
  <c r="D21" i="110"/>
  <c r="H20" i="110"/>
  <c r="G20" i="110"/>
  <c r="F20" i="110"/>
  <c r="E20" i="110"/>
  <c r="D20" i="110"/>
  <c r="H19" i="110"/>
  <c r="G19" i="110"/>
  <c r="F19" i="110"/>
  <c r="E19" i="110"/>
  <c r="D19" i="110"/>
  <c r="H18" i="110"/>
  <c r="G18" i="110"/>
  <c r="F18" i="110"/>
  <c r="E18" i="110"/>
  <c r="D18" i="110"/>
  <c r="H17" i="110"/>
  <c r="G17" i="110"/>
  <c r="F17" i="110"/>
  <c r="E17" i="110"/>
  <c r="D17" i="110"/>
  <c r="H16" i="110"/>
  <c r="G16" i="110"/>
  <c r="F16" i="110"/>
  <c r="E16" i="110"/>
  <c r="D16" i="110"/>
  <c r="H15" i="110"/>
  <c r="G15" i="110"/>
  <c r="F15" i="110"/>
  <c r="E15" i="110"/>
  <c r="D15" i="110"/>
  <c r="H14" i="110"/>
  <c r="G14" i="110"/>
  <c r="F14" i="110"/>
  <c r="E14" i="110"/>
  <c r="D14" i="110"/>
  <c r="H11" i="110"/>
  <c r="G11" i="110"/>
  <c r="F11" i="110"/>
  <c r="E11" i="110"/>
  <c r="D11" i="110"/>
  <c r="H10" i="110"/>
  <c r="G10" i="110"/>
  <c r="F10" i="110"/>
  <c r="E10" i="110"/>
  <c r="D10" i="110"/>
  <c r="G60" i="110" l="1"/>
  <c r="G67" i="110"/>
  <c r="D8" i="107"/>
  <c r="F33" i="107"/>
  <c r="F8" i="107" s="1"/>
  <c r="G33" i="107"/>
  <c r="G8" i="107" s="1"/>
  <c r="C60" i="110"/>
  <c r="C67" i="110" s="1"/>
  <c r="D33" i="107"/>
  <c r="E67" i="110"/>
  <c r="B8" i="107"/>
  <c r="E33" i="107"/>
  <c r="E8" i="107" s="1"/>
  <c r="F67" i="110"/>
  <c r="D67" i="110"/>
  <c r="E65" i="107"/>
  <c r="H274" i="2" l="1"/>
  <c r="E274" i="2"/>
  <c r="G274" i="2"/>
  <c r="C110" i="107" l="1"/>
  <c r="B110" i="107"/>
  <c r="B109" i="107"/>
  <c r="B107" i="107" s="1"/>
  <c r="B102" i="107" s="1"/>
  <c r="D108" i="107"/>
  <c r="B108" i="107"/>
  <c r="D106" i="107"/>
  <c r="D104" i="107" s="1"/>
  <c r="C106" i="107"/>
  <c r="C109" i="107" s="1"/>
  <c r="D105" i="107"/>
  <c r="C105" i="107"/>
  <c r="C108" i="107" s="1"/>
  <c r="B104" i="107"/>
  <c r="G94" i="107"/>
  <c r="F94" i="107"/>
  <c r="E94" i="107"/>
  <c r="D94" i="107"/>
  <c r="C94" i="107"/>
  <c r="B94" i="107"/>
  <c r="G90" i="107"/>
  <c r="F90" i="107"/>
  <c r="E90" i="107"/>
  <c r="D90" i="107"/>
  <c r="G86" i="107"/>
  <c r="F86" i="107"/>
  <c r="E86" i="107"/>
  <c r="D86" i="107"/>
  <c r="G81" i="107"/>
  <c r="F81" i="107"/>
  <c r="E81" i="107"/>
  <c r="D81" i="107"/>
  <c r="C81" i="107"/>
  <c r="B81" i="107"/>
  <c r="G80" i="107"/>
  <c r="F80" i="107"/>
  <c r="E80" i="107"/>
  <c r="D80" i="107"/>
  <c r="G79" i="107"/>
  <c r="F79" i="107"/>
  <c r="E79" i="107"/>
  <c r="D79" i="107"/>
  <c r="G78" i="107"/>
  <c r="F78" i="107"/>
  <c r="E78" i="107"/>
  <c r="D78" i="107"/>
  <c r="G77" i="107"/>
  <c r="F77" i="107"/>
  <c r="E77" i="107"/>
  <c r="D77" i="107"/>
  <c r="G76" i="107"/>
  <c r="F76" i="107"/>
  <c r="E76" i="107"/>
  <c r="E73" i="107" s="1"/>
  <c r="E64" i="107" s="1"/>
  <c r="D76" i="107"/>
  <c r="G75" i="107"/>
  <c r="F75" i="107"/>
  <c r="E75" i="107"/>
  <c r="D75" i="107"/>
  <c r="G74" i="107"/>
  <c r="F74" i="107"/>
  <c r="E74" i="107"/>
  <c r="D74" i="107"/>
  <c r="G73" i="107"/>
  <c r="F73" i="107"/>
  <c r="D73" i="107"/>
  <c r="D64" i="107" s="1"/>
  <c r="C73" i="107"/>
  <c r="B73" i="107"/>
  <c r="G65" i="107"/>
  <c r="F65" i="107"/>
  <c r="D65" i="107"/>
  <c r="C65" i="107"/>
  <c r="C64" i="107" s="1"/>
  <c r="B65" i="107"/>
  <c r="F64" i="107"/>
  <c r="G58" i="107"/>
  <c r="F58" i="107"/>
  <c r="E58" i="107"/>
  <c r="D58" i="107"/>
  <c r="G56" i="107"/>
  <c r="F56" i="107"/>
  <c r="E56" i="107"/>
  <c r="E47" i="107" s="1"/>
  <c r="E7" i="107" s="1"/>
  <c r="E6" i="107" s="1"/>
  <c r="D56" i="107"/>
  <c r="D47" i="107" s="1"/>
  <c r="D7" i="107" s="1"/>
  <c r="C56" i="107"/>
  <c r="B56" i="107"/>
  <c r="G51" i="107"/>
  <c r="F51" i="107"/>
  <c r="E51" i="107"/>
  <c r="D51" i="107"/>
  <c r="C51" i="107"/>
  <c r="B51" i="107"/>
  <c r="C48" i="107"/>
  <c r="B48" i="107"/>
  <c r="G47" i="107"/>
  <c r="G7" i="107" s="1"/>
  <c r="F47" i="107"/>
  <c r="F7" i="107" s="1"/>
  <c r="C47" i="107"/>
  <c r="C7" i="107" s="1"/>
  <c r="B47" i="107"/>
  <c r="B7" i="107" s="1"/>
  <c r="B64" i="107" l="1"/>
  <c r="C107" i="107"/>
  <c r="C102" i="107" s="1"/>
  <c r="C6" i="107"/>
  <c r="B6" i="107"/>
  <c r="D6" i="107"/>
  <c r="F6" i="107"/>
  <c r="G64" i="107"/>
  <c r="G6" i="107" s="1"/>
  <c r="D111" i="107"/>
  <c r="E105" i="107" s="1"/>
  <c r="C104" i="107"/>
  <c r="G108" i="107" l="1"/>
  <c r="E108" i="107"/>
  <c r="D110" i="107"/>
  <c r="D112" i="107" s="1"/>
  <c r="D107" i="107"/>
  <c r="F107" i="107" l="1"/>
  <c r="F102" i="107" s="1"/>
  <c r="G107" i="107"/>
  <c r="G102" i="107" s="1"/>
  <c r="F108" i="107"/>
  <c r="E107" i="107"/>
  <c r="D102" i="107"/>
  <c r="E106" i="107"/>
  <c r="D109" i="107"/>
  <c r="E111" i="107"/>
  <c r="F105" i="107" s="1"/>
  <c r="E102" i="107" l="1"/>
  <c r="E109" i="107"/>
  <c r="E112" i="107" s="1"/>
  <c r="E104" i="107"/>
  <c r="G105" i="107"/>
  <c r="F106" i="107" l="1"/>
  <c r="F104" i="107" s="1"/>
  <c r="E110" i="107"/>
  <c r="G106" i="107" l="1"/>
  <c r="G104" i="107" s="1"/>
  <c r="F109" i="107"/>
  <c r="G109" i="107" l="1"/>
  <c r="L69" i="2" l="1"/>
  <c r="L39" i="2" l="1"/>
  <c r="L37" i="2" s="1"/>
  <c r="K39" i="2"/>
  <c r="K37" i="2" s="1"/>
  <c r="J39" i="2"/>
  <c r="M18" i="2"/>
  <c r="M17" i="2" s="1"/>
  <c r="N18" i="2"/>
  <c r="N17" i="2" s="1"/>
  <c r="O18" i="2"/>
  <c r="O17" i="2" s="1"/>
  <c r="J32" i="2"/>
  <c r="K103" i="2" l="1"/>
  <c r="N103" i="2" s="1"/>
  <c r="L103" i="2"/>
  <c r="O103" i="2" s="1"/>
  <c r="J103" i="2"/>
  <c r="M103" i="2" s="1"/>
  <c r="L98" i="2"/>
  <c r="O98" i="2" s="1"/>
  <c r="K98" i="2"/>
  <c r="N98" i="2" s="1"/>
  <c r="J98" i="2"/>
  <c r="M98" i="2" s="1"/>
  <c r="L92" i="2"/>
  <c r="O92" i="2" s="1"/>
  <c r="K92" i="2"/>
  <c r="N92" i="2" s="1"/>
  <c r="J92" i="2"/>
  <c r="M92" i="2" s="1"/>
  <c r="L81" i="2"/>
  <c r="O81" i="2" s="1"/>
  <c r="K81" i="2"/>
  <c r="N81" i="2" s="1"/>
  <c r="J81" i="2"/>
  <c r="M81" i="2" s="1"/>
  <c r="L76" i="2"/>
  <c r="O76" i="2" s="1"/>
  <c r="K76" i="2"/>
  <c r="N76" i="2" s="1"/>
  <c r="J76" i="2"/>
  <c r="M76" i="2" s="1"/>
  <c r="K69" i="2"/>
  <c r="K67" i="2" s="1"/>
  <c r="N67" i="2" s="1"/>
  <c r="O69" i="2"/>
  <c r="J69" i="2"/>
  <c r="M69" i="2" s="1"/>
  <c r="J57" i="2"/>
  <c r="M57" i="2" s="1"/>
  <c r="L57" i="2"/>
  <c r="O57" i="2" s="1"/>
  <c r="K57" i="2"/>
  <c r="N57" i="2" s="1"/>
  <c r="K51" i="2"/>
  <c r="N51" i="2" s="1"/>
  <c r="L51" i="2"/>
  <c r="O51" i="2" s="1"/>
  <c r="J51" i="2"/>
  <c r="M51" i="2" s="1"/>
  <c r="N39" i="2"/>
  <c r="O37" i="2"/>
  <c r="M39" i="2"/>
  <c r="K32" i="2"/>
  <c r="N32" i="2" s="1"/>
  <c r="L32" i="2"/>
  <c r="O32" i="2" s="1"/>
  <c r="M32" i="2"/>
  <c r="K18" i="2"/>
  <c r="K17" i="2" s="1"/>
  <c r="L18" i="2"/>
  <c r="J18" i="2"/>
  <c r="J17" i="2" s="1"/>
  <c r="J56" i="2" l="1"/>
  <c r="M56" i="2" s="1"/>
  <c r="L17" i="2"/>
  <c r="J37" i="2"/>
  <c r="M37" i="2" s="1"/>
  <c r="N37" i="2"/>
  <c r="O39" i="2"/>
  <c r="L56" i="2"/>
  <c r="O56" i="2" s="1"/>
  <c r="J67" i="2"/>
  <c r="M67" i="2" s="1"/>
  <c r="K56" i="2"/>
  <c r="N56" i="2" s="1"/>
  <c r="L67" i="2"/>
  <c r="O67" i="2" s="1"/>
  <c r="N69" i="2"/>
</calcChain>
</file>

<file path=xl/sharedStrings.xml><?xml version="1.0" encoding="utf-8"?>
<sst xmlns="http://schemas.openxmlformats.org/spreadsheetml/2006/main" count="1122" uniqueCount="630">
  <si>
    <t>4 lapas</t>
  </si>
  <si>
    <t>Matav. vnt.</t>
  </si>
  <si>
    <t>vnt.</t>
  </si>
  <si>
    <t>laukiama</t>
  </si>
  <si>
    <t>Eur</t>
  </si>
  <si>
    <t xml:space="preserve">        2 lentelė</t>
  </si>
  <si>
    <t>1 lapas</t>
  </si>
  <si>
    <t>%</t>
  </si>
  <si>
    <t xml:space="preserve">          Senatvės pensijų gavėjai</t>
  </si>
  <si>
    <t>žm.</t>
  </si>
  <si>
    <t xml:space="preserve">          Vidutinis 1 mėn.  išmokų skaičius</t>
  </si>
  <si>
    <t xml:space="preserve">          Vidutinė netekto darbingumo (invalidumo) pensija </t>
  </si>
  <si>
    <t xml:space="preserve">            Invalidumo pensijų gavėjai </t>
  </si>
  <si>
    <t xml:space="preserve">            Vidutinis 1 mėn.  išmokų skaičius</t>
  </si>
  <si>
    <t xml:space="preserve">            Vidutinė invalidumo pensija </t>
  </si>
  <si>
    <t xml:space="preserve">             Netekto darbingumo pensijų gavėjai </t>
  </si>
  <si>
    <t xml:space="preserve">             Vidutinis 1 mėn.  išmokų skaičius</t>
  </si>
  <si>
    <t xml:space="preserve">           Našlių ir našlaičių (maitintojo netekimo)</t>
  </si>
  <si>
    <t xml:space="preserve">           pensijų gavėjai</t>
  </si>
  <si>
    <t xml:space="preserve">            Maitintojo netekimo pensijų gavėjai</t>
  </si>
  <si>
    <t xml:space="preserve">            Vidutinė pensija</t>
  </si>
  <si>
    <t xml:space="preserve">            Našlaičių pensijų gavėjai</t>
  </si>
  <si>
    <t xml:space="preserve">            Našlių pensijų gavėjai</t>
  </si>
  <si>
    <t xml:space="preserve">            Vidutinė našlių pensija</t>
  </si>
  <si>
    <t xml:space="preserve">           Kompensacijų už ypatingas darbo </t>
  </si>
  <si>
    <t xml:space="preserve">           sąlygas gavėjų skaičius </t>
  </si>
  <si>
    <t xml:space="preserve">           Vidutinis 1 mėn.  išmokų skaičius</t>
  </si>
  <si>
    <t xml:space="preserve">           Vidutinė išmoka</t>
  </si>
  <si>
    <t>2 lapas</t>
  </si>
  <si>
    <t xml:space="preserve">             Apmokėtų ligos dienų skaičius 1 darbuotojui</t>
  </si>
  <si>
    <t>d.d.</t>
  </si>
  <si>
    <t xml:space="preserve">             Apmokėtų ligos dienų skaičius iš viso</t>
  </si>
  <si>
    <t xml:space="preserve">              Gavėjų skaičius</t>
  </si>
  <si>
    <t>3 lapas</t>
  </si>
  <si>
    <t xml:space="preserve">          Atvejų skaičius</t>
  </si>
  <si>
    <t xml:space="preserve">          Vidutinė atvejo trukmė</t>
  </si>
  <si>
    <t>d.</t>
  </si>
  <si>
    <t xml:space="preserve">           apdraustųjų pajamomis nuo kurių skaič. VSD įmokos</t>
  </si>
  <si>
    <t xml:space="preserve">           Atvejų skaičius</t>
  </si>
  <si>
    <t xml:space="preserve">           Vidutinė atvejo trukmė</t>
  </si>
  <si>
    <t xml:space="preserve">          Apdraustieji, netekę iki 20% darbingumo</t>
  </si>
  <si>
    <t xml:space="preserve">          Vidutinė išmoka</t>
  </si>
  <si>
    <t xml:space="preserve">          Apdraustieji, netekę nuo 20% iki 30% darbingumo</t>
  </si>
  <si>
    <t xml:space="preserve">          Gavėjų skaičius  (apdraustųjų skaičius)</t>
  </si>
  <si>
    <t xml:space="preserve">          Išmokų skaičius</t>
  </si>
  <si>
    <t xml:space="preserve">          Vidutinis mėnesinis kompensacijos dydis</t>
  </si>
  <si>
    <t xml:space="preserve">          Gavėjų skaičius (mirusių skaičius)</t>
  </si>
  <si>
    <t xml:space="preserve">          Vidutinis kompensacijos dydis</t>
  </si>
  <si>
    <t xml:space="preserve">          Gavėjų skaičius (išlaikytinių skaičius)</t>
  </si>
  <si>
    <t xml:space="preserve">           Išmokų skaičius</t>
  </si>
  <si>
    <t>4 lentelė</t>
  </si>
  <si>
    <t xml:space="preserve"> </t>
  </si>
  <si>
    <t>Kur,</t>
  </si>
  <si>
    <t>5 lapas</t>
  </si>
  <si>
    <t>1 lentelė</t>
  </si>
  <si>
    <t>PAPILDOMOS LENTELĖS</t>
  </si>
  <si>
    <t>Matav.</t>
  </si>
  <si>
    <t>ataskaita</t>
  </si>
  <si>
    <t>projektas</t>
  </si>
  <si>
    <t>prognozė</t>
  </si>
  <si>
    <t>Finansų ministerijos prognozuojami rodikliai:</t>
  </si>
  <si>
    <t>VSDFV prognozuojami rodikliai:</t>
  </si>
  <si>
    <t>Moksleivių ir studentų, atliekančių profesinę praktiką įstaigoje skaičius</t>
  </si>
  <si>
    <t>VSD įmokas mokančių individualių  įmonių  savininkų, TŪB KŪB, MB narių, šeimynos dalyvių skaičius</t>
  </si>
  <si>
    <t>Kitų, užsiimančių individ. veikla asmenų, skaičius</t>
  </si>
  <si>
    <t>VSD įmokas mokančių ūkininkų skaičius</t>
  </si>
  <si>
    <t>Asmenų, slaugančių namuose neįgalius asmenis, skaičius</t>
  </si>
  <si>
    <t xml:space="preserve">Nelaimingų atsitikimų darbe ir profesinių ligų socialinio </t>
  </si>
  <si>
    <t>draudimo įmokos tarifo diferencijavimas</t>
  </si>
  <si>
    <t>Tarifo dydis (%)</t>
  </si>
  <si>
    <t xml:space="preserve">Pirmoji grupė </t>
  </si>
  <si>
    <t>Antroji grupė</t>
  </si>
  <si>
    <t>Trečioji grupė</t>
  </si>
  <si>
    <t>Ketvirtoji grupė</t>
  </si>
  <si>
    <t xml:space="preserve"> Bendrasis šalies nelaimingų atsitikimų darbe ir profesinių ligų socialinio draudimo įmokos tarifas</t>
  </si>
  <si>
    <t>1. Įprastinė veikla</t>
  </si>
  <si>
    <t xml:space="preserve">   1.1.2.1. Pensijų socialiniam draudimui</t>
  </si>
  <si>
    <t xml:space="preserve">   1.2.1.2. Sveikatos draudimo lėšos</t>
  </si>
  <si>
    <t xml:space="preserve">   1.2.1.3. Pensijų kaupimo dalyvių mokamos papildomos kaupiamosios pensijų įmokos</t>
  </si>
  <si>
    <t xml:space="preserve">   1.2.2.2. Lėšos, pervedamos į Privalomojo sveikatos draudimo fondą</t>
  </si>
  <si>
    <t>2. Investicinė veikla</t>
  </si>
  <si>
    <t xml:space="preserve">   2.3. Išlaidos ilgalaikiam materialiajam turtui įsigyti</t>
  </si>
  <si>
    <t xml:space="preserve">   2.4. Įplaukos, gautos pardavus ilgalaikį materialiųjį  turtą </t>
  </si>
  <si>
    <t xml:space="preserve">   2.6. Įplaukos, gautos pardavus akcijas, obligacijas, kitus vertybinius popierius </t>
  </si>
  <si>
    <t xml:space="preserve">3. Finansinė veikla </t>
  </si>
  <si>
    <t xml:space="preserve">   3.2. Grąžintos trumpalaikės paskolos</t>
  </si>
  <si>
    <t xml:space="preserve">   3.3. Gautos ilgalaikės paskolos</t>
  </si>
  <si>
    <t xml:space="preserve">   3.4. Grąžintos ilgalaikės paskolos</t>
  </si>
  <si>
    <t xml:space="preserve">   5.2. Pokytis</t>
  </si>
  <si>
    <t xml:space="preserve">   5.3. Metų pabaigoje</t>
  </si>
  <si>
    <t>6. Kasos apyvartos lėšos</t>
  </si>
  <si>
    <t>Savanorišką praktiką atliekančių skaičius</t>
  </si>
  <si>
    <t xml:space="preserve">   1.1.2.4. Nedarbo socialiniam draudimui</t>
  </si>
  <si>
    <t xml:space="preserve">   1.1.2.4.1. Nedarbo draudimo išmokoms</t>
  </si>
  <si>
    <t xml:space="preserve">   1.1.2.4.2. Dalinio darbo išmokoms</t>
  </si>
  <si>
    <t xml:space="preserve">   1.1.2.5. Nelaimingų atsitikimų darbe ir profesinių ligų socialiniam draudimui</t>
  </si>
  <si>
    <t xml:space="preserve">   5.1. Metų pradžioje</t>
  </si>
  <si>
    <t xml:space="preserve">              Motinystės išmokos vidutinė trukmė</t>
  </si>
  <si>
    <t xml:space="preserve">              Motinystės išmokos apmokėtų dienų skaičius</t>
  </si>
  <si>
    <t>2.4.2. Dalinio darbo išmokoms</t>
  </si>
  <si>
    <t xml:space="preserve">             Vidutinė 1 dienos ligos išmoka </t>
  </si>
  <si>
    <t xml:space="preserve">Vidutinis metinis dirbančiųjų, draudžiamų  visomis socialinio draudimo rūšimis skaičius </t>
  </si>
  <si>
    <t xml:space="preserve">              Vidutinė motinystės 1 d. išmoka</t>
  </si>
  <si>
    <t xml:space="preserve">          Vienos ligos dienos išmokos santykis su vid. mėn.</t>
  </si>
  <si>
    <t xml:space="preserve">          Vidutinė 1d. išmoka</t>
  </si>
  <si>
    <t xml:space="preserve">           Vidutinė 1d. išmoka</t>
  </si>
  <si>
    <t xml:space="preserve">              Vidutinė 1 atvejo trukmė</t>
  </si>
  <si>
    <t xml:space="preserve">              Vidutinė 1 dienos išmoka</t>
  </si>
  <si>
    <t xml:space="preserve">              Vidutinis gavėjų skaičius</t>
  </si>
  <si>
    <t xml:space="preserve">              Vidutinė išmoka</t>
  </si>
  <si>
    <t xml:space="preserve">              Vidutinė mėnesio išmoka</t>
  </si>
  <si>
    <t>Motinų, auginančių vaikus iki 3 m. skaičius</t>
  </si>
  <si>
    <t>Šalies vid. darbo užmokestis</t>
  </si>
  <si>
    <t>Meno kūrėjų statusą turinčių ,kuriuos remia valstybė, sk.</t>
  </si>
  <si>
    <t xml:space="preserve">Dvasininkų ir tik vienuolyne dirbančių vienuolių skaičius  </t>
  </si>
  <si>
    <t>Kitų asmenų, valstybės draudžiamų visai pensijai ir draudimu nuo nedarbo, skaičius</t>
  </si>
  <si>
    <t xml:space="preserve">          Vidutinė senatvės pensija </t>
  </si>
  <si>
    <t xml:space="preserve">          Vidutinė senatvės pensija, turint būtinąjį stažą</t>
  </si>
  <si>
    <t xml:space="preserve">           Ištarnauto laiko pensijų gavėjai</t>
  </si>
  <si>
    <t xml:space="preserve">           Vidutinė pensija</t>
  </si>
  <si>
    <t xml:space="preserve">           Išankstinių pensijų gavėjai</t>
  </si>
  <si>
    <t xml:space="preserve">           Vidutinė pensija </t>
  </si>
  <si>
    <t>tūkst.žm.</t>
  </si>
  <si>
    <t>tūkst.Eur</t>
  </si>
  <si>
    <t>tūkst. Eur</t>
  </si>
  <si>
    <t>-</t>
  </si>
  <si>
    <t xml:space="preserve">4 lentelė </t>
  </si>
  <si>
    <t xml:space="preserve">  Pateiktame įstatymo projekte siūloma išskirti keturias tarifų grupes pagal Lietuvos Respublikos socialinės apsaugos ir darbo ministro 2017 m. liepos 7 d. įsakymu Nr. A1-387 patvirtintą "Draudėjų priskyrimo nelaimingų atsitikimų darbe ir profesinių ligų socialinio draudimo įmokos tarifų grupėms metodiką".  Šie nelaimingų atsitikimų darbe ir profesinių ligų socialinio draudimo  grupių įmokų tarifai  apskaičiuoti,  įvertinant  kiekvieno draudėjo traumatizmo ir profesinio sergamumo rodiklius per praėjusius tris metus, vidutinį metinį apdraustųjų skaičių,  metinį darbo užmokesčio fondą.  </t>
  </si>
  <si>
    <t xml:space="preserve">Vidutinis mėnesinis bruto darbo užmokestis, šalies ūkyje, įskaitant individualias įmones: </t>
  </si>
  <si>
    <t xml:space="preserve">          Senatvės pensijoms </t>
  </si>
  <si>
    <t xml:space="preserve">            Maitintojo netekimo pensijoms </t>
  </si>
  <si>
    <t xml:space="preserve">             Ligos išmokoms</t>
  </si>
  <si>
    <t xml:space="preserve">              Motinystės išmokoms</t>
  </si>
  <si>
    <t xml:space="preserve">   1.2.1.5. Garantinio fondo lėšos</t>
  </si>
  <si>
    <t xml:space="preserve">   1.2.1.6. Ilgalaikio darbo išmokų fondo lėšos</t>
  </si>
  <si>
    <t xml:space="preserve">   1.2.2.5. Garantinio fondo lėšos</t>
  </si>
  <si>
    <t xml:space="preserve">   3.5. Įsipareigojimų pagal finansinės nuomos (lizingo) sutartis padengimas</t>
  </si>
  <si>
    <t xml:space="preserve">   5.1.1. Rezervinio fondo lėšos</t>
  </si>
  <si>
    <t xml:space="preserve">   5.1.2. Kitos lėšos</t>
  </si>
  <si>
    <t xml:space="preserve">   5.2.1. Rezervinio fondo lėšų</t>
  </si>
  <si>
    <t xml:space="preserve">   5.2.2. Kitų lėšų</t>
  </si>
  <si>
    <t xml:space="preserve">   5.3.2. Kitos lėšos</t>
  </si>
  <si>
    <t xml:space="preserve">   5.3.1. Rezervinio fondo lėšos</t>
  </si>
  <si>
    <t xml:space="preserve">   2.5. Išlaidos akcijoms, obligacijoms, kitiems vertybiniams popieriams įsigyti</t>
  </si>
  <si>
    <t>4. Grynųjų pinigų ir jų ekvivalentų pokytis</t>
  </si>
  <si>
    <t>1.2. Kita Fondui pavesta veikla</t>
  </si>
  <si>
    <t>Metinė draudžiamųjų pajamų bazė ( perskaičiuota)</t>
  </si>
  <si>
    <t>VSD įmokas mokančių asmenų, turinčių verslo liudijimus  vid. metinis skaičius</t>
  </si>
  <si>
    <t xml:space="preserve">   1.2.2.3. Pervedamos pensijų kaupimo dalyvių mokamos kaupiamosios pensijų įmokos</t>
  </si>
  <si>
    <t xml:space="preserve">           (su atidėjinių pokyčiu)</t>
  </si>
  <si>
    <t xml:space="preserve">           Netekto darbingumo vienkartinių kompensacijų </t>
  </si>
  <si>
    <t xml:space="preserve">           atidėjiniai</t>
  </si>
  <si>
    <t xml:space="preserve">           atidėjinių pokytis</t>
  </si>
  <si>
    <t xml:space="preserve">           Vienkartinių draudimo išmokų apdraustajam</t>
  </si>
  <si>
    <t xml:space="preserve">           mirus atidėjiniai</t>
  </si>
  <si>
    <t xml:space="preserve">           mirus atidėjinių pokytis</t>
  </si>
  <si>
    <t xml:space="preserve">          Profesinėms ligoms</t>
  </si>
  <si>
    <t xml:space="preserve">          Traumoms darbe ir kelyje</t>
  </si>
  <si>
    <t xml:space="preserve">          Ligos dėl nelaimingo atsitikimo darbe, pakeliui</t>
  </si>
  <si>
    <t xml:space="preserve">           į darbą ar iš darbo arba profesinės ligos pašalpų</t>
  </si>
  <si>
    <t xml:space="preserve">          Terminuotam nedarbingumui</t>
  </si>
  <si>
    <t xml:space="preserve">         Neterminuotui nedarbingumui</t>
  </si>
  <si>
    <t xml:space="preserve">   Likusiems draudėjams įmokos tarifas bus 0,14 proc., jie bus priskirti pirmajai įmokos tarifo grupei.</t>
  </si>
  <si>
    <t xml:space="preserve">   Bendrasis šalies įmokos tarifo dydis šiai socialinio draudimo rūšiai bus 0,16 proc.</t>
  </si>
  <si>
    <t xml:space="preserve">             Ligos išmokų atidėjiniai</t>
  </si>
  <si>
    <t xml:space="preserve">             Ligos išmokų atidėjinių pokytis</t>
  </si>
  <si>
    <t xml:space="preserve">              Motinystės išmokų atidėjiniai</t>
  </si>
  <si>
    <t xml:space="preserve">              Motinystės išmokų atidėjinių pokytis</t>
  </si>
  <si>
    <t xml:space="preserve">2.3.1.2.1. Vaiko priežiūros išmokoms iki vaikui </t>
  </si>
  <si>
    <t xml:space="preserve">              Vaiko priežiūros išmokų atidėjiniai</t>
  </si>
  <si>
    <t xml:space="preserve">              Vaiko priežiūros išmokų atidėjinių pokytis</t>
  </si>
  <si>
    <t xml:space="preserve">              Tėvystės išmokų atidėjiniai</t>
  </si>
  <si>
    <t xml:space="preserve">              Tėvystės išmokų atidėjinių pokytis</t>
  </si>
  <si>
    <t xml:space="preserve">   1.2.2.6. Ilgalaikio darbo išmokų fondo lėšos</t>
  </si>
  <si>
    <t>Valstybinio socialinio draudimo išlaidų vidutiniai metiniai rodikliai:</t>
  </si>
  <si>
    <t xml:space="preserve">           Netekto darbingumo (invalidumo) pensijų gavėjai </t>
  </si>
  <si>
    <t xml:space="preserve">             Netekto darbingumo pensijoms </t>
  </si>
  <si>
    <t xml:space="preserve">             Vidutinė netekto darbingumo pensija </t>
  </si>
  <si>
    <t xml:space="preserve">             Netekto darbingumo pensijų atidėjiniai</t>
  </si>
  <si>
    <t xml:space="preserve">             Netekto darbingumo pensijų atidėjinių pokytis </t>
  </si>
  <si>
    <r>
      <t xml:space="preserve">            Našlaičių pensijoms</t>
    </r>
    <r>
      <rPr>
        <b/>
        <sz val="8"/>
        <rFont val="Times New Roman"/>
        <family val="1"/>
        <charset val="186"/>
      </rPr>
      <t/>
    </r>
  </si>
  <si>
    <t xml:space="preserve">             Našlaičių pensijų atidėjiniai</t>
  </si>
  <si>
    <t xml:space="preserve">             Našlaičių pensijų atidėjinių pokytis </t>
  </si>
  <si>
    <t xml:space="preserve">            Našlių pensijoms </t>
  </si>
  <si>
    <t xml:space="preserve">             Našlių pensijų atidėjiniai</t>
  </si>
  <si>
    <t xml:space="preserve">             Našlių pensijų atidėjinių pokytis </t>
  </si>
  <si>
    <t>6 lentelė</t>
  </si>
  <si>
    <t xml:space="preserve">Asignavimų iš Lietuvos Respublikos valstybės biudžeto socialinio draudimo pagrindinei (bendrajai) pensijos daliai kompensuoti sumos </t>
  </si>
  <si>
    <t>Iš viso</t>
  </si>
  <si>
    <t>Priskaičiuota socialinio draudimo pensijų suma (tūkst. eur)</t>
  </si>
  <si>
    <t xml:space="preserve">2021 m. </t>
  </si>
  <si>
    <t>mln.Eur</t>
  </si>
  <si>
    <t>mln. Eur</t>
  </si>
  <si>
    <t>Metinis darbo užmokesčio fondas</t>
  </si>
  <si>
    <t xml:space="preserve">           Išmokų laidojusiems asmenims skaičius</t>
  </si>
  <si>
    <t xml:space="preserve">- individualioji pensijų dalis </t>
  </si>
  <si>
    <t>7 lentelė</t>
  </si>
  <si>
    <t>Vadovaujantis Lietuvos Respublikos Valstybinių socialinio draudimo pensijų įstatymo Nr. I -549 pakeitimo įstatymo 8 straipsnio ir Socialinio draudimo pensijų skyrimo ir mokėjimo nuostatų 30 punkto nuostatomis Valstybinio socialinio draudimo fondo valdyba prie Socialinės apsaugos ir darbo ministerijos pateikia šiuos skaičiavimus.</t>
  </si>
  <si>
    <t>Remiantis: 1) Lietuvos statistikos departamento skelbiamais duomenimis - metinės bruto darbo apmokėjimo lėšos (šalies ūkis su individualiosiomis įmonėmis):</t>
  </si>
  <si>
    <t>2) Finansų ministerijos Ekonominės raidos scenarijuje skelbiamais metinio darbo užmokesčio fondo prognozės duomenimis:</t>
  </si>
  <si>
    <t>apskaičiuojami darbo užmokesčio fondų metiniai pokyčiai:</t>
  </si>
  <si>
    <t xml:space="preserve">7 metų darbo užmokesčio fondo pokyčių vidurkis: </t>
  </si>
  <si>
    <t xml:space="preserve">   2.1. Išlaidos nematerialiajam turtui įsigyti</t>
  </si>
  <si>
    <t xml:space="preserve">   2.2. Įplaukos, gautos pardavus nematerialųjį turtą </t>
  </si>
  <si>
    <t xml:space="preserve">2022 m. </t>
  </si>
  <si>
    <t>Nedarbo draudimo išmokoms</t>
  </si>
  <si>
    <t>Nedarbo draudimo išmokų atidėjiniai</t>
  </si>
  <si>
    <t>Nedarbo draudimo išmokų atidėjinių pokytis</t>
  </si>
  <si>
    <t>Vidutinis gavėjų skaičius</t>
  </si>
  <si>
    <t>Vidutinė išmoka</t>
  </si>
  <si>
    <t>Valstybinio socialinio draudimo bazinė pensija</t>
  </si>
  <si>
    <t>Mokamų pensijų skaičius</t>
  </si>
  <si>
    <t xml:space="preserve">Vidutinės senatvės pensijos, turint būtinąjį </t>
  </si>
  <si>
    <t>stažą, santykis su vid. mėn. apdraustųjų pajamomis</t>
  </si>
  <si>
    <t>nuo kurių skaičiuojamos VSD įmokos</t>
  </si>
  <si>
    <t>dydžio, socialinio draudimo našlių pensijos bazinio dydžio, pensijų apskaitos</t>
  </si>
  <si>
    <t xml:space="preserve"> vieneto dydžio skaičiavimai</t>
  </si>
  <si>
    <t xml:space="preserve">Nuo 2019 m. sausio 1 d. bendroji socialinio draudimo pensijų dalis yra finansuojama iš Lietuvos Respublikos valstybės biudžeto lėšų. </t>
  </si>
  <si>
    <t xml:space="preserve">2023 m. </t>
  </si>
  <si>
    <t>2019 m. – 17 216 855,2 tūkst. Eur;</t>
  </si>
  <si>
    <t xml:space="preserve">2024 m. </t>
  </si>
  <si>
    <t>2020 m. – 18 602 757,4 tūkst. Eur;</t>
  </si>
  <si>
    <t>2021 m. ataskaita</t>
  </si>
  <si>
    <t>2025 m. prognozė</t>
  </si>
  <si>
    <t xml:space="preserve">2025 m. </t>
  </si>
  <si>
    <t xml:space="preserve">   Draudėjams, pas kuriuos per pastaruosius tris kalendorinius metus įvyko daugiausiai mirtinų ir sunkių nelaimingų atsitikimų darbe,  pripažintų draudžiamaisiais įvykiais,  nelaimingų atsitikimų darbe ir profesinių ligų socialinio draudimo įmokos tarifas bus  0,7 proc. Jie bus priskirti  trečiajai įmokos tarifo grupei.                                   </t>
  </si>
  <si>
    <t>2021 m. – 21 136 214,9 tūkst. Eur;</t>
  </si>
  <si>
    <t xml:space="preserve">        sąnaudos</t>
  </si>
  <si>
    <t>Lietuvos Respublikos valstybinio socialinio draudimo fondo biudžeto 2024 m.</t>
  </si>
  <si>
    <t>S Ą N A U D Ų  skaičiavimai</t>
  </si>
  <si>
    <t>2022 m. ataskaita</t>
  </si>
  <si>
    <t>2023 m. laukiama</t>
  </si>
  <si>
    <t>2024 m. projektas</t>
  </si>
  <si>
    <t>2026 m. prognozė</t>
  </si>
  <si>
    <t>2.3.1.2.2. Vaiko priežiūros išmokoms iki vaikui</t>
  </si>
  <si>
    <t xml:space="preserve">              sukaks 24 mėn., nuo 2023-01-01</t>
  </si>
  <si>
    <t xml:space="preserve">2026 m. </t>
  </si>
  <si>
    <t>Kariūnai ir kursantai jų mokslo metu nelaimingų atsitikimų darbe draudimu VB lėšomis</t>
  </si>
  <si>
    <t xml:space="preserve">    1.1. Pensijų socialiniam draudimui</t>
  </si>
  <si>
    <t>1.1.1. Draudėjų   socialinio draudimo įmokos</t>
  </si>
  <si>
    <t>1.1.2. Apdraustųjų   socialinio draudimo įmokos</t>
  </si>
  <si>
    <t>1.1.3. Savarankiškai dirbančių   socialinio draudimo įmokos</t>
  </si>
  <si>
    <t xml:space="preserve">   1.2. Ligos  socialiniam draudimui</t>
  </si>
  <si>
    <t>1.2.1. Draudėjų   socialinio draudimo įmokos</t>
  </si>
  <si>
    <t>1.2.2.Apdraustųjų   socialinio draudimo įmokos</t>
  </si>
  <si>
    <t>1.2.3. Savarankiškai dirbančių   socialinio draudimo įmokos</t>
  </si>
  <si>
    <t xml:space="preserve">   1.3. Motinystės  socialiniam draudimui</t>
  </si>
  <si>
    <t>1.3.1. Draudėjų   socialinio draudimo įmokos</t>
  </si>
  <si>
    <t>1.3.2. Apdraustųjų   socialinio draudimo įmokos</t>
  </si>
  <si>
    <t>1.3.3. Savarankiškai dirbančių   socialinio draudimo įmokos</t>
  </si>
  <si>
    <t xml:space="preserve">   1.4. Nedarbo  socialiniam draudimui</t>
  </si>
  <si>
    <t>1.4.1. Draudėjų   socialinio draudimo įmokos</t>
  </si>
  <si>
    <t>1.4.2. Savarankiškai dirbančių   socialinio draudimo įmokos</t>
  </si>
  <si>
    <t>1.5.1. Draudėjų   socialinio draudimo įmokos</t>
  </si>
  <si>
    <t xml:space="preserve">  1.7. Delspinigiai, palūkanos ir baudos</t>
  </si>
  <si>
    <t xml:space="preserve"> 1.7.1. Delspinigiai ir baudos</t>
  </si>
  <si>
    <t xml:space="preserve"> 1.7.2.Palūkanos</t>
  </si>
  <si>
    <t xml:space="preserve">   1.8. Iš valstybės biudžeto ir ( ar) kitų valstybės piniginių išteklių gautos lėšos</t>
  </si>
  <si>
    <t>1.8.1. Lėšos iš valstybės biudžeto socialinio draudimo pagrindinei (bendrajai) pensijos daliai kompensuoti</t>
  </si>
  <si>
    <t xml:space="preserve"> 1.9.1. Fondo veiklos sąnaudų kompensavimas už surinktas ir pervestas įmokas, už išmokų skyrimą ir mokėjimą</t>
  </si>
  <si>
    <t>1.9.2. Kitos veiklos pajamos</t>
  </si>
  <si>
    <t>PAJAMOS IŠ VISO:</t>
  </si>
  <si>
    <t xml:space="preserve">   Valstybinei darbo inspekcijai pateikus informaciją apie laikotarpiu nuo 2022.11.01 iki 2023.11.01 nustatytus darbuotojų saugos ir sveikatos teisės aktų pažeidimus, dėl kurių buvo sustabdyti darbai, draudėjai bus priskiriami atitinkamai aukštesnei - antrajai, trečiajai ar ketvirtajai- nelaimingų atsitikimų darbe ir profesinių ligų įmokos tarifo grupei. Ketvirtosios įmokos tarifo grupės tarifo dydis bus 1,4 proc.</t>
  </si>
  <si>
    <t>Nelaimingų atsitikimų darbe ir profesinių ligų socialinio draudimo įmokos tarifų grupės 2024 metais</t>
  </si>
  <si>
    <t xml:space="preserve">   Draudėjams, pas kuriuos per pastaruosius tris kalendorinius metus įvyko mažiau mirtinų ir sunkių nelaimingų atsitikimų darbe, pripažintų draudžiamaisiais įvykiais, nelaimingų atsitikimų darbe ir profesinių ligų socialinio draudimo įmokos tarifas bus  0,46 proc.  Jie bus priskirti antrajai įmokos tarifo grupei.                                                                                                                                                                                                      </t>
  </si>
  <si>
    <t>Valstybinio socialinio draudimo fondo administravimo įstaigų veiklos sąnaudų, susijusių su išmokų, finansuojamų iš valstybės biudžeto, skyrimo, mokėjimo ir pristatymo, kompensavimo dydžio apskaičiavimas 2024 metams</t>
  </si>
  <si>
    <t xml:space="preserve"> Planuojamos vidutinės veiklos sąnaudos, tenkančios vienai pareigybei Fondo administravimo įstaigose 2024 metais:</t>
  </si>
  <si>
    <t>PAM – planuojamos palūkanos, paskolų administravimo mokesčiai 2024 m. (0,0 tūkst. Eur)</t>
  </si>
  <si>
    <t>IM – planuojamos išmokų mokėjimo sąnaudos 2024 m. (8 000,0 tūkst. Eur)</t>
  </si>
  <si>
    <t xml:space="preserve"> Planuojamos Fondo administravimo įstaigų veiklos sąnaudos susijusios su išmokų, finansuojamų iš valstybės biudžeto, skyrimu ir mokėjimu,  2024 m.: </t>
  </si>
  <si>
    <t>Veiklos sąnaudų susijusių su išmokų, finansuojamų iš valstybės biudžeto, skyrimu ir mokėjimu, kompensavimo procentinis dydis 2024 metais:</t>
  </si>
  <si>
    <t>Veiklos sąnaudų susijusių su išmokų, finansuojamų iš valstybės biudžeto, skyrimu, mokėjimu ir pristatymu, kompensavimo procentinis dydis 2024 metais:</t>
  </si>
  <si>
    <t>PVB = (121991,0 – 0,0 – 8000,0)/ 3263,0 = 34,93 tūkst. Eur</t>
  </si>
  <si>
    <t>PVB - planuojamos vidutinės veiklos sąnaudos, tenkančios vienai pareigybei, 2024 m. (tūkst. Eur)</t>
  </si>
  <si>
    <t>VS – planuojamos Fondo veiklos sąnaudos 2024 m. (121991,00 tūkst. Eur)</t>
  </si>
  <si>
    <t>PSKB – planuojamas bendras pareigybių skaičius Fondo administravimo įstaigose 2024 m. (3263,0 pareigybės)</t>
  </si>
  <si>
    <t>Valstybinio socialinio draudimo fondo administravimo įstaigų veiklos sąnaudų, patiriamų surenkant ir pervedant įmokas į fondus, kompensavimo dydžio apskaičiavimas 2024 metams</t>
  </si>
  <si>
    <t>Veiklos sąnaudos, patiriamos surenkant ir pervedant sveikatos draudimo įmokas į Privalomąjį sveikatos draudimo fondą 2024 m.:</t>
  </si>
  <si>
    <t>Veiklos sąnaudos, patiriamos surenkant ir pervedant įmokas į Garantinį fondą 2024 m.:</t>
  </si>
  <si>
    <t>Veiklos sąnaudos, patiriamos surenkant ir pervedant įmokas į Ilgalaikio darbo išmokų fondą 2024 m.:</t>
  </si>
  <si>
    <t>Veiklos sąnaudos, patiriamos surenkant ir pervedant dalyvio lėšomis mokamas įmokas į pensijų fondus 2024 m.:</t>
  </si>
  <si>
    <t>Veiklos sąnaudos, patiriamos pervedant iš valstybės biudžeto už pensijų kaupimo dalyvį mokamas įmokas į pensijų fondus 2024 m.:</t>
  </si>
  <si>
    <t>Vidutinis šalies darbo užmokestis, taikomas apdraustųjų asmenų 2024 m. valstybinio socialinio draudimo įmokų bazei skaičiuoti</t>
  </si>
  <si>
    <t>2022 m. III ketv. - 1787,1 Eur,</t>
  </si>
  <si>
    <t>2022 m. IV ketv. - 1887,8 Eur,</t>
  </si>
  <si>
    <t>2023 m. I ketv. - 1947,9 Eur,</t>
  </si>
  <si>
    <t>2023 m. II ketv. - 1987,8 Eur.</t>
  </si>
  <si>
    <t>Vidutinis šalies darbo užmokestis, taikomas apdraustųjų asmenų 2024 m. valstybinio socialinio draudimo įmokų bazei skaičiuoti:</t>
  </si>
  <si>
    <t>(1787,1 + 1887,8 + 1947,9 + 1987,8)/4  = 1902,7 Eur</t>
  </si>
  <si>
    <t>Prognozuojama, kad bendrosios socialinio draudimo pensijų  dalies suma 2024 metais bus 3 049 967 tūkst. Eur.</t>
  </si>
  <si>
    <t>2024 metų pensijų indeksavimo koeficiento, socialinio draudimo bazinės pensijos</t>
  </si>
  <si>
    <t>2022 m. – 24 542 594,0 tūkst. Eur.</t>
  </si>
  <si>
    <t>2023 m. – 27 675,5 mln. Eur;</t>
  </si>
  <si>
    <t>2024 m. – 29 568,5 mln. Eur;</t>
  </si>
  <si>
    <t>2025 m. – 31 012,1 mln. Eur;</t>
  </si>
  <si>
    <t>2026 m. – 32 476,0 mln. Eur;</t>
  </si>
  <si>
    <t>0,0805 + 0,1362 + 0,1612 + 0,1277 + 0,0684 + 0,0488 + 0,0472</t>
  </si>
  <si>
    <t>= 0,0957</t>
  </si>
  <si>
    <t>4. Socialinio draudimo bazinės pensijos dydis apskaičiuojamas euro cento tikslumu dauginant 2023 m. bazinės pensijos dydį iš 2024 metų pensijos indeksavimo koeficiento:</t>
  </si>
  <si>
    <t>2023 m. socialinio draudimo bazinės pensijos dydis – 246,21 euro;</t>
  </si>
  <si>
    <t>246,21 × 1,0957 = 269,77.</t>
  </si>
  <si>
    <t>2024 metų socialinio draudimo bazinės pensijos dydis – 269,77 euro.</t>
  </si>
  <si>
    <t>5. Socialinio draudimo našlių pensijos bazinis dydis apskaičiuojamas euro cento tikslumu dauginant 2023 m. našlių pensijos bazinį dydį iš 2024 metų pensijų indeksavimo koeficiento:</t>
  </si>
  <si>
    <t>2023 m. socialinio draudimo našlių pensijos bazinis dydis – 34,89 euro;</t>
  </si>
  <si>
    <t>pensijų indeksavimo koeficientas – 1,0957;</t>
  </si>
  <si>
    <t>34,89 × 1,0957 = 38,23.</t>
  </si>
  <si>
    <t>2024 metų socialinio draudimo našlių pensijos bazinis dydis - 38,23 euro.</t>
  </si>
  <si>
    <t>6. Pensijų apskaitos vieneto vertės dydis apskaičiuojamas euro cento tikslumu dauginant 2023 m. galiojusį apskaitos vieneto dydį iš 2024 metų pensijų indeksavimo koeficiento ir dauginant iš 2024 metų individualiosios socialinio draudimo pensijos dalies papildomo indeksavimo koeficiento:</t>
  </si>
  <si>
    <t>2023 m. pensijų apskaitos vieneto vertė – 5,70 euro;</t>
  </si>
  <si>
    <t>5,70 × 1,0957 = 6,25.</t>
  </si>
  <si>
    <t>proc.</t>
  </si>
  <si>
    <t>Darbo užmokesčio fondo pokytis</t>
  </si>
  <si>
    <t>Darbo užmokesčio fondas</t>
  </si>
  <si>
    <t>Biudžetinio sektoriaus dalis</t>
  </si>
  <si>
    <t>Darbo užmokesčio fondas be biudžetinio sektoriaus</t>
  </si>
  <si>
    <t>1. Pajamos</t>
  </si>
  <si>
    <t>1.1. Darbdavių socialinės įmokos</t>
  </si>
  <si>
    <t>1.3. Iš valstybės biudžeto, kitų valstybės piniginių išteklių ir (ar) Europos Sąjungos struktūrinių ir kitų fondų pervedamos lėšos</t>
  </si>
  <si>
    <t>1.4. Delspinigiai, palūkanos ir baudos</t>
  </si>
  <si>
    <t>1.4.1. Palūkanos</t>
  </si>
  <si>
    <t>1.4.2. Delspinigiai, baudos</t>
  </si>
  <si>
    <t>1.5. Pajamos už investuotas laikinai laisvas lėšas</t>
  </si>
  <si>
    <t>1.6. Kitos teisėtai gautinos lėšos</t>
  </si>
  <si>
    <t>2. Sąnaudos</t>
  </si>
  <si>
    <t>Gavėjų skaičius</t>
  </si>
  <si>
    <t>Atidėjinių suma</t>
  </si>
  <si>
    <t>Atidėjinių pokytis</t>
  </si>
  <si>
    <t>2.2. Administravimo sąnaudos</t>
  </si>
  <si>
    <t>2.3. Laikinai laisvų lėšų investavimo sąnaudos</t>
  </si>
  <si>
    <t>2.4. Kitos sąnaudos</t>
  </si>
  <si>
    <t>3. Einamųjų metų rezultatas</t>
  </si>
  <si>
    <t>5 lentelė</t>
  </si>
  <si>
    <t>8 lentelė</t>
  </si>
  <si>
    <t>Ilgalaikio darbo išmokų fondo biudžeto 2024 m. skaičiavimai</t>
  </si>
  <si>
    <t>Garantinio fondo biudžeto 2024 m. skaičiavimai</t>
  </si>
  <si>
    <t>2.1 Socialinės išmokos</t>
  </si>
  <si>
    <t>2.2. Mokesčiai į Valstybinio socialinio draudimo fondą</t>
  </si>
  <si>
    <t>2.3. Administravimo sąnaudos</t>
  </si>
  <si>
    <t>2.4. Laikinai laisvų lėšų investavimo sąnaudos</t>
  </si>
  <si>
    <t>2.5. Kitos sąnaudos</t>
  </si>
  <si>
    <t>2.5.1.Nuvertėjimo ir nurašytos sumos</t>
  </si>
  <si>
    <t xml:space="preserve">     Įmokų administravimo sąnaudos</t>
  </si>
  <si>
    <t xml:space="preserve">     Išmokų administravimo sąnaudos</t>
  </si>
  <si>
    <t xml:space="preserve">     Mokėtina suma AB Turto bankui</t>
  </si>
  <si>
    <t>2.2.1. Įmokų administravimo sąnaudos</t>
  </si>
  <si>
    <t>2.2.2. Išmokų administravimo sąnaudos</t>
  </si>
  <si>
    <t>PAJAMŲ SMAIČIAVIMAI</t>
  </si>
  <si>
    <t>3 lentelė 1 lapas</t>
  </si>
  <si>
    <t xml:space="preserve"> 1.1.1.7. Delspinigiai, palūkanos ir baudos  </t>
  </si>
  <si>
    <t>1.1.1.8.1. Lėšos iš valstybės biudžeto socialinio draudimo pagrindinei (bendrajai) pensijos daliai kompensuoti</t>
  </si>
  <si>
    <t xml:space="preserve"> 1.1.1.9.1. Fondo veiklos sąnaudų kompensavimas už surinktas ir pervestas įmokas, už išmokų skyrimą ir mokėjimą</t>
  </si>
  <si>
    <t xml:space="preserve">1.1.1.9.1.2. Privalomojo sveikatos draudimo fondas </t>
  </si>
  <si>
    <t>1.1.1.9.1.3. Garantinis fondas</t>
  </si>
  <si>
    <t>1.1.1.9.1.5. PAF</t>
  </si>
  <si>
    <t>1.1.1.9.1.6. Kitos kompensavimo sumos</t>
  </si>
  <si>
    <t>1.1.1.9.2. Kitos veiklos pajamos</t>
  </si>
  <si>
    <t>1.1.1.9.2.1. Rezervinio fondo gautos palūkanos už likučius bankų sąskaitose, dividendai</t>
  </si>
  <si>
    <r>
      <t xml:space="preserve">   </t>
    </r>
    <r>
      <rPr>
        <sz val="11"/>
        <rFont val="Times New Roman"/>
        <family val="1"/>
        <charset val="186"/>
      </rPr>
      <t>1.1.2.2. Ligos socialiniam draudimui</t>
    </r>
  </si>
  <si>
    <r>
      <t xml:space="preserve">   </t>
    </r>
    <r>
      <rPr>
        <sz val="11"/>
        <rFont val="Times New Roman"/>
        <family val="1"/>
        <charset val="186"/>
      </rPr>
      <t>1.1.2.3. Motinystės socialiniam draudimui</t>
    </r>
  </si>
  <si>
    <t xml:space="preserve">   1.1.2.6. Fondo administravimo įstaigų finansavimas</t>
  </si>
  <si>
    <t xml:space="preserve">   1.1.2.7. Kitos Fondo veiklos sąnaudos</t>
  </si>
  <si>
    <t xml:space="preserve">   1.1.2.7.1. Rezervinio fondo lėšų investavimo, saugojimo ir kitos patiriamos sąnaudos</t>
  </si>
  <si>
    <t>3  lentelė 2 lapas</t>
  </si>
  <si>
    <t xml:space="preserve">   2.5.1. Rezervinio fondo vertybiniai popieriai</t>
  </si>
  <si>
    <t xml:space="preserve">   2.5.2. Rezervinio fondo terminuoti indėliai</t>
  </si>
  <si>
    <t xml:space="preserve">   2.6.1. Rezervinio fondo vertybiniai popieriai</t>
  </si>
  <si>
    <t xml:space="preserve">   2.6.2. Rezervinio fondo terminuoti indėliai</t>
  </si>
  <si>
    <t>Įvertinus papildomam individualiosios pensijos dalies indeksavimui skiriamus 46,9 mln. Eur, 2024 m.  individualiosios socialinio draudimo pensijos dalies papildomas pensijų indeksavimo koeficientas – 1,02.</t>
  </si>
  <si>
    <t>išlaidos ir rezultatas vykdant pensijų indeksavimą, kai pensijų indeksavimo koeficientas  – 1,0957 ir individualiosios socialinio draudimo pensijos dalies papildomas indeksavimo koeficientas  – 1,02 :</t>
  </si>
  <si>
    <t>2024 metų pensijų indeksavimo koeficientas – 1,0957;</t>
  </si>
  <si>
    <t>6,25 × 1,02 = 6,38.</t>
  </si>
  <si>
    <t>2024 metų pensijų apskaitos vieneto vertės dydis – 6,38 euro.</t>
  </si>
  <si>
    <t>pensijų draudimo rūšies įplaukos:   5 924 719 tūkst. Eur</t>
  </si>
  <si>
    <t>pensijų draudimo rūšies išlaidos:   5 571 870 tūkst. Eur</t>
  </si>
  <si>
    <t>pensijų draudimo rūšies įplaukos:   6 053 872 tūkst. Eur</t>
  </si>
  <si>
    <t>pensijų draudimo rūšies išlaidos:   5 577 849 tūkst. Eur</t>
  </si>
  <si>
    <t>1.2. Savanoriškos socialinės įmokos</t>
  </si>
  <si>
    <t>1.3. Iš valstybės biudžeto ir (ar) kitų valstybės piniginių išteklių pervedamos lėšos</t>
  </si>
  <si>
    <t>2.1 Ilagalaikio darbo išmokos (su atidėjinių pokyčiu)</t>
  </si>
  <si>
    <t>Ilgalaikio darbo išmokos</t>
  </si>
  <si>
    <t>2.4.1. Nuvertėjimo ir nurašytos sumos</t>
  </si>
  <si>
    <t>2.5.2. Kitos sumos</t>
  </si>
  <si>
    <t>2.4.2. Kitos sumos</t>
  </si>
  <si>
    <t>1.1. Įprastinė Valstybinio socialinio draudimo fondo (toliau - Fondas) veikla</t>
  </si>
  <si>
    <t xml:space="preserve">  1.1.2. Išlaidos</t>
  </si>
  <si>
    <t xml:space="preserve">   1.1.2.7.2. Kitos (ne Rezervinio fondo) veiklos sąnaudos </t>
  </si>
  <si>
    <t xml:space="preserve">   1.2.1. Įplaukos</t>
  </si>
  <si>
    <t xml:space="preserve">   1.2.1.1. Valstybės biudžeto lėšos, skirtos išmokoms finansuoti</t>
  </si>
  <si>
    <t xml:space="preserve">   1.2.1.4. Iš valstybės biudžeto lėšų už pensijų kaupimo dalyvį mokamos papildomos kaupiamosios pensijų įmokos</t>
  </si>
  <si>
    <t xml:space="preserve">   1.2.2. Išlaidos</t>
  </si>
  <si>
    <t xml:space="preserve">   1.2.2.4. Pervedamos iš valstybės biudžeto lėšų už pensijų kaupimo dalyvį mokamos kaupiamosios pensijų įmokos</t>
  </si>
  <si>
    <t xml:space="preserve">   3.1. Gautos trumpalaikės paskolos  </t>
  </si>
  <si>
    <t xml:space="preserve">   3.6. Valiutų kursų pasikeitimo poveikis</t>
  </si>
  <si>
    <t xml:space="preserve">   2.6.3. Kitos įplaukos (ne Rezervinio fondo) akcijoms, obligacijoms ir kitiems vertybiniams popieriams įsisgyti</t>
  </si>
  <si>
    <t>5. Grynųjų pinigų ir jų ekvivalentų cirkuliacija</t>
  </si>
  <si>
    <r>
      <t xml:space="preserve">2.1. </t>
    </r>
    <r>
      <rPr>
        <b/>
        <u/>
        <sz val="12"/>
        <rFont val="Times New Roman"/>
        <family val="1"/>
        <charset val="186"/>
      </rPr>
      <t xml:space="preserve">Pensijų socialiniam draudimui </t>
    </r>
  </si>
  <si>
    <r>
      <t xml:space="preserve">2.1.1. </t>
    </r>
    <r>
      <rPr>
        <b/>
        <u/>
        <sz val="10"/>
        <rFont val="Times New Roman"/>
        <family val="1"/>
        <charset val="186"/>
      </rPr>
      <t xml:space="preserve">Senatvės pensijoms </t>
    </r>
    <r>
      <rPr>
        <sz val="10"/>
        <rFont val="Times New Roman"/>
        <family val="1"/>
        <charset val="186"/>
      </rPr>
      <t>(su įsipareigojimų pokyčiu)</t>
    </r>
  </si>
  <si>
    <r>
      <t xml:space="preserve">          </t>
    </r>
    <r>
      <rPr>
        <sz val="10"/>
        <rFont val="Times New Roman"/>
        <family val="1"/>
        <charset val="186"/>
      </rPr>
      <t>Senatvės pensijų įsipareigojimai</t>
    </r>
  </si>
  <si>
    <r>
      <t xml:space="preserve">          </t>
    </r>
    <r>
      <rPr>
        <sz val="10"/>
        <rFont val="Times New Roman"/>
        <family val="1"/>
        <charset val="186"/>
      </rPr>
      <t>Senatvės pensijų įsipareigojimų pokytis</t>
    </r>
  </si>
  <si>
    <r>
      <t>2.1.2.</t>
    </r>
    <r>
      <rPr>
        <b/>
        <u/>
        <sz val="10"/>
        <rFont val="Times New Roman"/>
        <family val="1"/>
        <charset val="186"/>
      </rPr>
      <t xml:space="preserve"> Netekto darbingumo (invalidumo) pensijoms </t>
    </r>
  </si>
  <si>
    <r>
      <t xml:space="preserve">       </t>
    </r>
    <r>
      <rPr>
        <sz val="10"/>
        <rFont val="Times New Roman"/>
        <family val="1"/>
        <charset val="186"/>
      </rPr>
      <t xml:space="preserve">   (su atidėjinių pokyčiu)</t>
    </r>
  </si>
  <si>
    <r>
      <t xml:space="preserve">            I</t>
    </r>
    <r>
      <rPr>
        <b/>
        <u/>
        <sz val="10"/>
        <rFont val="Times New Roman"/>
        <family val="1"/>
        <charset val="186"/>
      </rPr>
      <t xml:space="preserve">nvalidumo pensijoms </t>
    </r>
  </si>
  <si>
    <r>
      <t xml:space="preserve">             </t>
    </r>
    <r>
      <rPr>
        <b/>
        <u/>
        <sz val="10"/>
        <rFont val="Times New Roman"/>
        <family val="1"/>
        <charset val="186"/>
      </rPr>
      <t>Netekto darbingumo pensijoms</t>
    </r>
  </si>
  <si>
    <r>
      <t xml:space="preserve">           </t>
    </r>
    <r>
      <rPr>
        <sz val="10"/>
        <rFont val="Times New Roman"/>
        <family val="1"/>
        <charset val="186"/>
      </rPr>
      <t xml:space="preserve">   (su atidėjinių pokyčiu)</t>
    </r>
  </si>
  <si>
    <r>
      <t>2.1.3.</t>
    </r>
    <r>
      <rPr>
        <b/>
        <u/>
        <sz val="10"/>
        <rFont val="Times New Roman"/>
        <family val="1"/>
        <charset val="186"/>
      </rPr>
      <t xml:space="preserve"> Našlių ir našlaičių (maitintojo</t>
    </r>
  </si>
  <si>
    <r>
      <t xml:space="preserve">           </t>
    </r>
    <r>
      <rPr>
        <b/>
        <u/>
        <sz val="10"/>
        <rFont val="Times New Roman"/>
        <family val="1"/>
        <charset val="186"/>
      </rPr>
      <t xml:space="preserve">netekimo) pensijoms </t>
    </r>
    <r>
      <rPr>
        <sz val="10"/>
        <rFont val="Times New Roman"/>
        <family val="1"/>
        <charset val="186"/>
      </rPr>
      <t>(su atidėjinių pokyčiu)</t>
    </r>
  </si>
  <si>
    <r>
      <t xml:space="preserve">            Našlaičių pensijoms</t>
    </r>
    <r>
      <rPr>
        <sz val="10"/>
        <rFont val="Times New Roman"/>
        <family val="1"/>
        <charset val="186"/>
      </rPr>
      <t xml:space="preserve"> (su atidėjinių pokyčiu)</t>
    </r>
  </si>
  <si>
    <r>
      <t xml:space="preserve">            Našlių pensijoms</t>
    </r>
    <r>
      <rPr>
        <b/>
        <sz val="8"/>
        <rFont val="Times New Roman"/>
        <family val="1"/>
        <charset val="186"/>
      </rPr>
      <t xml:space="preserve"> (už mirusius po 95-01-01) </t>
    </r>
  </si>
  <si>
    <r>
      <t xml:space="preserve">     </t>
    </r>
    <r>
      <rPr>
        <sz val="10"/>
        <rFont val="Times New Roman"/>
        <family val="1"/>
        <charset val="186"/>
      </rPr>
      <t xml:space="preserve">       (su atidėjinių pokyčiu)</t>
    </r>
  </si>
  <si>
    <r>
      <t xml:space="preserve">            Našlių pensijoms</t>
    </r>
    <r>
      <rPr>
        <sz val="8"/>
        <rFont val="Times New Roman"/>
        <family val="1"/>
        <charset val="186"/>
      </rPr>
      <t xml:space="preserve"> (už mirusius po 95-01-01)</t>
    </r>
  </si>
  <si>
    <r>
      <t xml:space="preserve">            Našlių pensijoms</t>
    </r>
    <r>
      <rPr>
        <b/>
        <sz val="8"/>
        <rFont val="Times New Roman"/>
        <family val="1"/>
        <charset val="186"/>
      </rPr>
      <t xml:space="preserve"> (už mirusius iki 95-01-01)</t>
    </r>
  </si>
  <si>
    <r>
      <t xml:space="preserve">2.1.4. </t>
    </r>
    <r>
      <rPr>
        <b/>
        <u/>
        <sz val="10"/>
        <rFont val="Times New Roman"/>
        <family val="1"/>
        <charset val="186"/>
      </rPr>
      <t>Ištarnauto laiko pensijoms</t>
    </r>
  </si>
  <si>
    <r>
      <t xml:space="preserve">2.1.5. </t>
    </r>
    <r>
      <rPr>
        <b/>
        <u/>
        <sz val="10"/>
        <rFont val="Times New Roman"/>
        <family val="1"/>
        <charset val="186"/>
      </rPr>
      <t>Kompensacijoms už ypatingas darbo sąlygas</t>
    </r>
  </si>
  <si>
    <r>
      <t xml:space="preserve">2.1.6. </t>
    </r>
    <r>
      <rPr>
        <b/>
        <u/>
        <sz val="10"/>
        <rFont val="Times New Roman"/>
        <family val="1"/>
        <charset val="186"/>
      </rPr>
      <t>Išankstinėms senatvės pensijoms</t>
    </r>
  </si>
  <si>
    <r>
      <t xml:space="preserve">2.1.7. </t>
    </r>
    <r>
      <rPr>
        <b/>
        <u/>
        <sz val="10"/>
        <rFont val="Times New Roman"/>
        <family val="1"/>
        <charset val="186"/>
      </rPr>
      <t xml:space="preserve">Išmokoms mirusius pensijų gavėjus </t>
    </r>
  </si>
  <si>
    <r>
      <t xml:space="preserve">           </t>
    </r>
    <r>
      <rPr>
        <b/>
        <u/>
        <sz val="10"/>
        <rFont val="Times New Roman"/>
        <family val="1"/>
        <charset val="186"/>
      </rPr>
      <t>laidojusiems asmenims</t>
    </r>
  </si>
  <si>
    <r>
      <t>2.1.8.</t>
    </r>
    <r>
      <rPr>
        <b/>
        <u/>
        <sz val="10"/>
        <rFont val="Times New Roman"/>
        <family val="1"/>
        <charset val="186"/>
      </rPr>
      <t xml:space="preserve"> Valstybinio socialinio draudimo fonde</t>
    </r>
  </si>
  <si>
    <r>
      <t xml:space="preserve">           </t>
    </r>
    <r>
      <rPr>
        <b/>
        <u/>
        <sz val="10"/>
        <rFont val="Times New Roman"/>
        <family val="1"/>
        <charset val="186"/>
      </rPr>
      <t>įgytoms pensinėms teisėms</t>
    </r>
  </si>
  <si>
    <r>
      <t xml:space="preserve">2.2. </t>
    </r>
    <r>
      <rPr>
        <b/>
        <u/>
        <sz val="12"/>
        <rFont val="Times New Roman"/>
        <family val="1"/>
        <charset val="186"/>
      </rPr>
      <t>Ligos socialiniam draudimui</t>
    </r>
  </si>
  <si>
    <r>
      <rPr>
        <b/>
        <sz val="10"/>
        <rFont val="Times New Roman"/>
        <family val="1"/>
        <charset val="186"/>
      </rPr>
      <t xml:space="preserve">2.2.1.1. </t>
    </r>
    <r>
      <rPr>
        <b/>
        <u/>
        <sz val="10"/>
        <rFont val="Times New Roman"/>
        <family val="1"/>
        <charset val="186"/>
      </rPr>
      <t>Ligos išmokoms</t>
    </r>
    <r>
      <rPr>
        <u/>
        <sz val="10"/>
        <rFont val="Times New Roman"/>
        <family val="1"/>
        <charset val="186"/>
      </rPr>
      <t xml:space="preserve"> (su atidėjinių pokyčiu)</t>
    </r>
  </si>
  <si>
    <r>
      <rPr>
        <b/>
        <sz val="10"/>
        <rFont val="Times New Roman"/>
        <family val="1"/>
        <charset val="186"/>
      </rPr>
      <t xml:space="preserve">2.2.1.2. </t>
    </r>
    <r>
      <rPr>
        <b/>
        <u/>
        <sz val="10"/>
        <rFont val="Times New Roman"/>
        <family val="1"/>
        <charset val="186"/>
      </rPr>
      <t>Profesinės reabilitacijos išmokoms</t>
    </r>
  </si>
  <si>
    <r>
      <t xml:space="preserve">2.3.  </t>
    </r>
    <r>
      <rPr>
        <b/>
        <u/>
        <sz val="12"/>
        <rFont val="Times New Roman"/>
        <family val="1"/>
        <charset val="186"/>
      </rPr>
      <t>Motinystės socialiniam draudimui</t>
    </r>
  </si>
  <si>
    <r>
      <rPr>
        <b/>
        <sz val="10"/>
        <rFont val="Times New Roman"/>
        <family val="1"/>
        <charset val="186"/>
      </rPr>
      <t xml:space="preserve">2.3.1.1. </t>
    </r>
    <r>
      <rPr>
        <b/>
        <u/>
        <sz val="10"/>
        <rFont val="Times New Roman"/>
        <family val="1"/>
        <charset val="186"/>
      </rPr>
      <t>Motinystės išmokoms</t>
    </r>
    <r>
      <rPr>
        <sz val="10"/>
        <rFont val="Times New Roman"/>
        <family val="1"/>
        <charset val="186"/>
      </rPr>
      <t xml:space="preserve"> (su atidėjinių pokyčiu)</t>
    </r>
  </si>
  <si>
    <r>
      <rPr>
        <b/>
        <sz val="10"/>
        <rFont val="Times New Roman"/>
        <family val="1"/>
        <charset val="186"/>
      </rPr>
      <t xml:space="preserve">2.3.1.2.  </t>
    </r>
    <r>
      <rPr>
        <b/>
        <u/>
        <sz val="10"/>
        <rFont val="Times New Roman"/>
        <family val="1"/>
        <charset val="186"/>
      </rPr>
      <t>Vaiko priežiūros išmokoms</t>
    </r>
    <r>
      <rPr>
        <sz val="10"/>
        <rFont val="Times New Roman"/>
        <family val="1"/>
        <charset val="186"/>
      </rPr>
      <t xml:space="preserve"> (su atidėjinių pokyčiu)</t>
    </r>
  </si>
  <si>
    <r>
      <t xml:space="preserve">              sukaks 18 mėn., nuo 2023-01-01</t>
    </r>
    <r>
      <rPr>
        <sz val="10"/>
        <rFont val="Times New Roman"/>
        <family val="1"/>
        <charset val="186"/>
      </rPr>
      <t xml:space="preserve"> (su atidėjinių pokyčiu)</t>
    </r>
  </si>
  <si>
    <r>
      <t xml:space="preserve">              </t>
    </r>
    <r>
      <rPr>
        <sz val="10"/>
        <rFont val="Times New Roman"/>
        <family val="1"/>
        <charset val="186"/>
      </rPr>
      <t>Vaiko priežiūros išmokoms</t>
    </r>
  </si>
  <si>
    <r>
      <rPr>
        <b/>
        <sz val="10"/>
        <rFont val="Times New Roman"/>
        <family val="1"/>
        <charset val="186"/>
      </rPr>
      <t xml:space="preserve">2.3.1.3. </t>
    </r>
    <r>
      <rPr>
        <b/>
        <u/>
        <sz val="10"/>
        <rFont val="Times New Roman"/>
        <family val="1"/>
        <charset val="186"/>
      </rPr>
      <t>Tėvystės išmokoms</t>
    </r>
    <r>
      <rPr>
        <sz val="10"/>
        <rFont val="Times New Roman"/>
        <family val="1"/>
        <charset val="186"/>
      </rPr>
      <t xml:space="preserve"> (su atidėjinių pokyčiu)</t>
    </r>
  </si>
  <si>
    <r>
      <t xml:space="preserve">              </t>
    </r>
    <r>
      <rPr>
        <sz val="10"/>
        <rFont val="Times New Roman"/>
        <family val="1"/>
        <charset val="186"/>
      </rPr>
      <t>Tėvystės išmokoms</t>
    </r>
  </si>
  <si>
    <r>
      <t xml:space="preserve">2.4. </t>
    </r>
    <r>
      <rPr>
        <b/>
        <u/>
        <sz val="12"/>
        <rFont val="Times New Roman"/>
        <family val="1"/>
        <charset val="186"/>
      </rPr>
      <t>Nedarbo socialiniam draudimui</t>
    </r>
  </si>
  <si>
    <r>
      <t xml:space="preserve">2.4.1. </t>
    </r>
    <r>
      <rPr>
        <b/>
        <u/>
        <sz val="10"/>
        <rFont val="Times New Roman"/>
        <family val="1"/>
        <charset val="186"/>
      </rPr>
      <t>Nedarbo draudimo išmokoms</t>
    </r>
    <r>
      <rPr>
        <sz val="10"/>
        <rFont val="Times New Roman"/>
        <family val="1"/>
        <charset val="186"/>
      </rPr>
      <t xml:space="preserve"> (su atidėjinių pokyčiu)</t>
    </r>
  </si>
  <si>
    <r>
      <t xml:space="preserve">2.5. </t>
    </r>
    <r>
      <rPr>
        <b/>
        <u/>
        <sz val="11"/>
        <rFont val="Times New Roman"/>
        <family val="1"/>
        <charset val="186"/>
      </rPr>
      <t xml:space="preserve">Nelaimingų atsitikimų darbe ir profesinių </t>
    </r>
  </si>
  <si>
    <r>
      <t xml:space="preserve">       </t>
    </r>
    <r>
      <rPr>
        <b/>
        <u/>
        <sz val="11"/>
        <rFont val="Times New Roman"/>
        <family val="1"/>
        <charset val="186"/>
      </rPr>
      <t>ligų socialiniam draudimui</t>
    </r>
  </si>
  <si>
    <r>
      <t xml:space="preserve">2.5.1. </t>
    </r>
    <r>
      <rPr>
        <b/>
        <u/>
        <sz val="10"/>
        <rFont val="Times New Roman"/>
        <family val="1"/>
        <charset val="186"/>
      </rPr>
      <t>Ligos dėl nelaimingo atsitikimo darbe, pakeliui</t>
    </r>
  </si>
  <si>
    <r>
      <t xml:space="preserve">           </t>
    </r>
    <r>
      <rPr>
        <b/>
        <u/>
        <sz val="10"/>
        <rFont val="Times New Roman"/>
        <family val="1"/>
        <charset val="186"/>
      </rPr>
      <t>į darbą ar iš darbo arba profesinės ligos pašalpoms</t>
    </r>
  </si>
  <si>
    <r>
      <t xml:space="preserve">2.5.2. </t>
    </r>
    <r>
      <rPr>
        <b/>
        <u/>
        <sz val="10"/>
        <rFont val="Times New Roman"/>
        <family val="1"/>
        <charset val="186"/>
      </rPr>
      <t>Netekto darbingumo vienkartinei kompensacijai</t>
    </r>
  </si>
  <si>
    <r>
      <t xml:space="preserve">2.5.3. </t>
    </r>
    <r>
      <rPr>
        <b/>
        <u/>
        <sz val="10"/>
        <rFont val="Times New Roman"/>
        <family val="1"/>
        <charset val="186"/>
      </rPr>
      <t xml:space="preserve"> Netekto darbingumo periodinei kompensacijai</t>
    </r>
  </si>
  <si>
    <r>
      <t xml:space="preserve">2.5.4. </t>
    </r>
    <r>
      <rPr>
        <b/>
        <u/>
        <sz val="10"/>
        <rFont val="Times New Roman"/>
        <family val="1"/>
        <charset val="186"/>
      </rPr>
      <t>Vienkartinei draudimo išmokai apdraustajam</t>
    </r>
  </si>
  <si>
    <r>
      <t xml:space="preserve">          </t>
    </r>
    <r>
      <rPr>
        <b/>
        <u/>
        <sz val="10"/>
        <rFont val="Times New Roman"/>
        <family val="1"/>
        <charset val="186"/>
      </rPr>
      <t xml:space="preserve"> mirus</t>
    </r>
    <r>
      <rPr>
        <sz val="10"/>
        <rFont val="Times New Roman"/>
        <family val="1"/>
        <charset val="186"/>
      </rPr>
      <t xml:space="preserve"> (su atidėjinių pokyčiu)</t>
    </r>
  </si>
  <si>
    <r>
      <t xml:space="preserve"> 2.5.5. </t>
    </r>
    <r>
      <rPr>
        <b/>
        <u/>
        <sz val="10"/>
        <rFont val="Times New Roman"/>
        <family val="1"/>
        <charset val="186"/>
      </rPr>
      <t>Periodinei draudimo išmokai apdraustajam mirus</t>
    </r>
  </si>
  <si>
    <r>
      <t xml:space="preserve">       </t>
    </r>
    <r>
      <rPr>
        <b/>
        <u/>
        <sz val="11"/>
        <rFont val="Times New Roman"/>
        <family val="1"/>
        <charset val="186"/>
      </rPr>
      <t xml:space="preserve"> sumos</t>
    </r>
  </si>
  <si>
    <r>
      <t xml:space="preserve">VS </t>
    </r>
    <r>
      <rPr>
        <vertAlign val="subscript"/>
        <sz val="12"/>
        <rFont val="Times New Roman"/>
        <family val="1"/>
        <charset val="186"/>
      </rPr>
      <t>skyrimo ir mokėjimo</t>
    </r>
    <r>
      <rPr>
        <sz val="12"/>
        <rFont val="Times New Roman"/>
        <family val="1"/>
        <charset val="186"/>
      </rPr>
      <t xml:space="preserve"> = 34,93</t>
    </r>
    <r>
      <rPr>
        <vertAlign val="subscript"/>
        <sz val="12"/>
        <rFont val="Times New Roman"/>
        <family val="1"/>
        <charset val="186"/>
      </rPr>
      <t xml:space="preserve"> </t>
    </r>
    <r>
      <rPr>
        <sz val="12"/>
        <rFont val="Times New Roman"/>
        <family val="1"/>
        <charset val="186"/>
      </rPr>
      <t>× 208,5</t>
    </r>
    <r>
      <rPr>
        <vertAlign val="subscript"/>
        <sz val="12"/>
        <rFont val="Times New Roman"/>
        <family val="1"/>
        <charset val="186"/>
      </rPr>
      <t xml:space="preserve"> </t>
    </r>
    <r>
      <rPr>
        <sz val="12"/>
        <rFont val="Times New Roman"/>
        <family val="1"/>
        <charset val="186"/>
      </rPr>
      <t>= 7283 tūkst. Eur</t>
    </r>
  </si>
  <si>
    <r>
      <t xml:space="preserve">VS </t>
    </r>
    <r>
      <rPr>
        <vertAlign val="subscript"/>
        <sz val="10"/>
        <rFont val="Times New Roman"/>
        <family val="1"/>
        <charset val="186"/>
      </rPr>
      <t>skyrimo ir mokėjimo</t>
    </r>
    <r>
      <rPr>
        <sz val="10"/>
        <rFont val="Times New Roman"/>
        <family val="1"/>
        <charset val="186"/>
      </rPr>
      <t xml:space="preserve"> – planuojamos Fondo administravimo įstaigų veiklos sąnaudos susijusios su išmokų, finansuojamų iš valstybės biudžeto, skyrimu ir mokėjimu 2024 m.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</si>
  <si>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2024 m. (34,93 tūkst. Eur)</t>
    </r>
  </si>
  <si>
    <r>
      <t>PSK</t>
    </r>
    <r>
      <rPr>
        <vertAlign val="subscript"/>
        <sz val="10"/>
        <rFont val="Times New Roman"/>
        <family val="1"/>
        <charset val="186"/>
      </rPr>
      <t>vb</t>
    </r>
    <r>
      <rPr>
        <sz val="10"/>
        <rFont val="Times New (W1)"/>
        <family val="1"/>
      </rPr>
      <t xml:space="preserve"> – planuojamas pareigybių skaičius Fondo administravimo įstaigose išmokų, finansuojamų iš valstybės biudžeto, skyrimui ir mokėjimui 2024 metais (208,5 pareigybės);</t>
    </r>
  </si>
  <si>
    <r>
      <t xml:space="preserve">T </t>
    </r>
    <r>
      <rPr>
        <vertAlign val="subscript"/>
        <sz val="12"/>
        <rFont val="Times New Roman"/>
        <family val="1"/>
        <charset val="186"/>
      </rPr>
      <t>skyrimo ir mokėjimo</t>
    </r>
    <r>
      <rPr>
        <sz val="12"/>
        <rFont val="Times New Roman"/>
        <family val="1"/>
        <charset val="186"/>
      </rPr>
      <t xml:space="preserve">  = 7283/551966 × 100 = 1,3 proc.</t>
    </r>
  </si>
  <si>
    <r>
      <t>T</t>
    </r>
    <r>
      <rPr>
        <vertAlign val="subscript"/>
        <sz val="10"/>
        <rFont val="Times New Roman"/>
        <family val="1"/>
        <charset val="186"/>
      </rPr>
      <t xml:space="preserve"> skyrimo ir mokėjimo</t>
    </r>
    <r>
      <rPr>
        <sz val="10"/>
        <rFont val="Times New Roman"/>
        <family val="1"/>
        <charset val="186"/>
      </rPr>
      <t xml:space="preserve"> – veiklos sąnaudų susijusių su išmokų, finansuojamų iš valstybės biudžeto, skyrimu ir mokėjimu, kompensavimo procentinis dydis;</t>
    </r>
  </si>
  <si>
    <r>
      <t xml:space="preserve">VS </t>
    </r>
    <r>
      <rPr>
        <vertAlign val="subscript"/>
        <sz val="10"/>
        <rFont val="Times New Roman"/>
        <family val="1"/>
        <charset val="186"/>
      </rPr>
      <t>skyrimo ir mokėjimo</t>
    </r>
    <r>
      <rPr>
        <sz val="10"/>
        <rFont val="Times New Roman"/>
        <family val="1"/>
        <charset val="186"/>
      </rPr>
      <t xml:space="preserve"> – planuojamos Fondo administravimo įstaigų veiklos sąnaudos susijusios su išmokų, finansuojamų iš valstybės biudžeto, skyrimu ir mokėjimu 2024 m. ( 7283,0 tūkst. Eur)</t>
    </r>
  </si>
  <si>
    <r>
      <t>I</t>
    </r>
    <r>
      <rPr>
        <vertAlign val="subscript"/>
        <sz val="10"/>
        <rFont val="Times New (W1)"/>
        <family val="1"/>
      </rPr>
      <t>s</t>
    </r>
    <r>
      <rPr>
        <sz val="10"/>
        <rFont val="Times New (W1)"/>
        <family val="1"/>
      </rPr>
      <t xml:space="preserve"> – išmokų, finansuojamų iš valstybės biudžeto, planinė suma 2024 m.  (551966,0 tūkst. Eur);</t>
    </r>
  </si>
  <si>
    <r>
      <t xml:space="preserve">2024 metų veiklos sąnaudų susijusių su išmokų, finansuojamų iš valstybės biudžeto, pristatymu, kompensavimo procentinis dydis (T </t>
    </r>
    <r>
      <rPr>
        <vertAlign val="subscript"/>
        <sz val="10"/>
        <rFont val="Times New Roman"/>
        <family val="1"/>
        <charset val="186"/>
      </rPr>
      <t>pristatymo)</t>
    </r>
    <r>
      <rPr>
        <sz val="10"/>
        <rFont val="Times New Roman"/>
        <family val="1"/>
        <charset val="186"/>
      </rPr>
      <t xml:space="preserve"> , numatomas įvertinus paskutinius turimus ataskaitinio laikotarpio duomenis bei naujai pasirašytų sutarčių su išmokų pristatymo įstaigomis įtaką. (2023 m. I pusm. šis tarifas, buvo 0,1 proc.). Planuojama, kad 2024 metų pristatymo tarifas bus 0,1 proc.</t>
    </r>
  </si>
  <si>
    <r>
      <rPr>
        <sz val="12"/>
        <rFont val="Times New Roman"/>
        <family val="1"/>
        <charset val="186"/>
      </rPr>
      <t xml:space="preserve">T </t>
    </r>
    <r>
      <rPr>
        <vertAlign val="subscript"/>
        <sz val="12"/>
        <rFont val="Times New Roman"/>
        <family val="1"/>
        <charset val="186"/>
      </rPr>
      <t>pristatymo</t>
    </r>
    <r>
      <rPr>
        <b/>
        <sz val="12"/>
        <rFont val="Times New Roman"/>
        <family val="1"/>
        <charset val="186"/>
      </rPr>
      <t xml:space="preserve"> = </t>
    </r>
    <r>
      <rPr>
        <sz val="12"/>
        <rFont val="Times New Roman"/>
        <family val="1"/>
        <charset val="186"/>
      </rPr>
      <t>0,1 proc.</t>
    </r>
  </si>
  <si>
    <r>
      <t xml:space="preserve">T = 1,3 + 0,1 = </t>
    </r>
    <r>
      <rPr>
        <b/>
        <sz val="12"/>
        <rFont val="Times New Roman"/>
        <family val="1"/>
        <charset val="186"/>
      </rPr>
      <t>1,4 proc.</t>
    </r>
  </si>
  <si>
    <r>
      <t xml:space="preserve">T </t>
    </r>
    <r>
      <rPr>
        <vertAlign val="subscript"/>
        <sz val="10"/>
        <rFont val="Times New Roman"/>
        <family val="1"/>
        <charset val="186"/>
      </rPr>
      <t>skyrimo ir mokėjimo</t>
    </r>
    <r>
      <rPr>
        <sz val="10"/>
        <rFont val="Times New Roman"/>
        <family val="1"/>
        <charset val="186"/>
      </rPr>
      <t xml:space="preserve"> – veiklos sąnaudų susijusių su išmokų, finansuojamų iš valstybės biudžeto, skyrimu ir mokėjimu, kompensavimo procentinis dydis 2024 m. (1,3 proc.);</t>
    </r>
  </si>
  <si>
    <r>
      <t>T</t>
    </r>
    <r>
      <rPr>
        <vertAlign val="subscript"/>
        <sz val="10"/>
        <rFont val="Times New Roman"/>
        <family val="1"/>
        <charset val="186"/>
      </rPr>
      <t xml:space="preserve"> pristatymo</t>
    </r>
    <r>
      <rPr>
        <sz val="10"/>
        <rFont val="Times New Roman"/>
        <family val="1"/>
        <charset val="186"/>
      </rPr>
      <t xml:space="preserve"> – veiklos sąnaudų susijusių su išmokų, finansuojamų iš valstybės biudžeto, pristatymo kompensavimo procentinis dydis 2024 m. (0,1 proc.).</t>
    </r>
  </si>
  <si>
    <r>
      <t>VS</t>
    </r>
    <r>
      <rPr>
        <vertAlign val="subscript"/>
        <sz val="12"/>
        <rFont val="Times New Roman"/>
        <family val="1"/>
        <charset val="186"/>
      </rPr>
      <t>sveikat.</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34,93 ×87 = 3039 tūkst. Eur </t>
    </r>
  </si>
  <si>
    <r>
      <t>VS</t>
    </r>
    <r>
      <rPr>
        <vertAlign val="subscript"/>
        <sz val="10"/>
        <rFont val="Times New Roman"/>
        <family val="1"/>
        <charset val="186"/>
      </rPr>
      <t>svaikat.</t>
    </r>
    <r>
      <rPr>
        <sz val="10"/>
        <rFont val="Times New Roman"/>
        <family val="1"/>
        <charset val="186"/>
      </rPr>
      <t>- veiklos sąnaudos, patiriamos surenkant ir pervedant sveikatos draudimo įmokas į Privalomąjį sveikatos draudimo fondą 2024 m. (tūkst. Eur).</t>
    </r>
  </si>
  <si>
    <r>
      <t>PV</t>
    </r>
    <r>
      <rPr>
        <vertAlign val="subscript"/>
        <sz val="10"/>
        <rFont val="Times New Roman"/>
        <family val="1"/>
        <charset val="186"/>
      </rPr>
      <t>B</t>
    </r>
    <r>
      <rPr>
        <sz val="10"/>
        <rFont val="Times New Roman"/>
        <family val="1"/>
        <charset val="186"/>
      </rPr>
      <t xml:space="preserve"> - planuojamos vidutinės veiklos sąnaudos, tenkančios vienai pareigybei, 2024 m. ( 34,93 tūkst. Eur)</t>
    </r>
  </si>
  <si>
    <r>
      <t>PSK</t>
    </r>
    <r>
      <rPr>
        <vertAlign val="subscript"/>
        <sz val="10"/>
        <rFont val="Times New Roman"/>
        <family val="1"/>
        <charset val="186"/>
      </rPr>
      <t>sveikat.</t>
    </r>
    <r>
      <rPr>
        <sz val="10"/>
        <rFont val="Times New Roman"/>
        <family val="1"/>
        <charset val="186"/>
      </rPr>
      <t xml:space="preserve"> – planuojamas pareigybių, susijusių su įmokų į Privalomajį sveikatos draudimo fondą surinkimu ir pervedimu, skaičius 2024 m. (87 pareigybės)</t>
    </r>
  </si>
  <si>
    <r>
      <t>Veiklos sąnaudų, patiriamų surenkant ir pervedant sveikatos draudimo įmokas į Privalomąjį sveikatos draudimo fondą, kompensavimo procentinis dydis (T</t>
    </r>
    <r>
      <rPr>
        <vertAlign val="subscript"/>
        <sz val="10"/>
        <rFont val="Times New Roman"/>
        <family val="1"/>
        <charset val="186"/>
      </rPr>
      <t>sveikat.</t>
    </r>
    <r>
      <rPr>
        <sz val="10"/>
        <rFont val="Times New Roman"/>
        <family val="1"/>
        <charset val="186"/>
      </rPr>
      <t>) 2024 m.:</t>
    </r>
  </si>
  <si>
    <r>
      <t>T</t>
    </r>
    <r>
      <rPr>
        <vertAlign val="subscript"/>
        <sz val="12"/>
        <rFont val="Times New Roman"/>
        <family val="1"/>
        <charset val="186"/>
      </rPr>
      <t>sveikat.</t>
    </r>
    <r>
      <rPr>
        <sz val="12"/>
        <rFont val="Times New Roman"/>
        <family val="1"/>
        <charset val="186"/>
      </rPr>
      <t xml:space="preserve"> = 3039/2372884  × 100 =</t>
    </r>
    <r>
      <rPr>
        <b/>
        <sz val="12"/>
        <rFont val="Times New Roman"/>
        <family val="1"/>
        <charset val="186"/>
      </rPr>
      <t xml:space="preserve"> 0,13 proc. </t>
    </r>
  </si>
  <si>
    <r>
      <t>T</t>
    </r>
    <r>
      <rPr>
        <vertAlign val="subscript"/>
        <sz val="10"/>
        <rFont val="Times New Roman"/>
        <family val="1"/>
        <charset val="186"/>
      </rPr>
      <t>sveikat.</t>
    </r>
    <r>
      <rPr>
        <sz val="10"/>
        <rFont val="Times New Roman"/>
        <family val="1"/>
        <charset val="186"/>
      </rPr>
      <t xml:space="preserve"> - procentinis dydis, Fondo administravimo įstaigų veiklos sąnaudų kompensavimui už sveikatos draudimo įmokų surinkimą ir pervedimą į Privalomajį sveikatos draudimo fondą (proc.).</t>
    </r>
  </si>
  <si>
    <r>
      <t>VS</t>
    </r>
    <r>
      <rPr>
        <vertAlign val="subscript"/>
        <sz val="10"/>
        <rFont val="Times New Roman"/>
        <family val="1"/>
        <charset val="186"/>
      </rPr>
      <t>sveikat.</t>
    </r>
    <r>
      <rPr>
        <sz val="10"/>
        <rFont val="Times New Roman"/>
        <family val="1"/>
        <charset val="186"/>
      </rPr>
      <t>- veiklos sąnaudos, patiriamos surenkant ir pervedant sveikatos draudimo įmokas į Privalomąjį sveikatos draudimo fondą 2024 m. (3039 tūkst. Eur).</t>
    </r>
  </si>
  <si>
    <r>
      <t xml:space="preserve">SUM </t>
    </r>
    <r>
      <rPr>
        <vertAlign val="subscript"/>
        <sz val="10"/>
        <rFont val="Times New Roman"/>
        <family val="1"/>
        <charset val="186"/>
      </rPr>
      <t>sveikat.</t>
    </r>
    <r>
      <rPr>
        <sz val="10"/>
        <rFont val="Times New Roman"/>
        <family val="1"/>
        <charset val="186"/>
      </rPr>
      <t xml:space="preserve"> – planuojamos sveikatos draudimo įmokos į Privalomąjį sveikatos draudimo fondą 2024 metais      (2 372 884  tūkst. Eur);</t>
    </r>
  </si>
  <si>
    <r>
      <t>VS</t>
    </r>
    <r>
      <rPr>
        <vertAlign val="subscript"/>
        <sz val="12"/>
        <rFont val="Times New Roman"/>
        <family val="1"/>
        <charset val="186"/>
      </rPr>
      <t>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34,93 × 3,6 = 126 tūkst. Eur </t>
    </r>
  </si>
  <si>
    <r>
      <t>VS</t>
    </r>
    <r>
      <rPr>
        <vertAlign val="subscript"/>
        <sz val="10"/>
        <rFont val="Times New Roman"/>
        <family val="1"/>
        <charset val="186"/>
      </rPr>
      <t>G</t>
    </r>
    <r>
      <rPr>
        <sz val="10"/>
        <rFont val="Times New Roman"/>
        <family val="1"/>
        <charset val="186"/>
      </rPr>
      <t>- veiklos sąnaudos, patiriamos surenkant ir pervedant įmokas į Garantinį fondą 2024 m. (tūkst. Eur).</t>
    </r>
  </si>
  <si>
    <r>
      <t>PSK</t>
    </r>
    <r>
      <rPr>
        <vertAlign val="subscript"/>
        <sz val="10"/>
        <rFont val="Times New Roman"/>
        <family val="1"/>
        <charset val="186"/>
      </rPr>
      <t>G</t>
    </r>
    <r>
      <rPr>
        <sz val="10"/>
        <rFont val="Times New Roman"/>
        <family val="1"/>
        <charset val="186"/>
      </rPr>
      <t xml:space="preserve"> – planuojamas pareigybių, susijusių su įmokų į Garantinį fondą surinkimu ir pervedimu, skaičius 2024 m. (3,6 pareigybės)</t>
    </r>
  </si>
  <si>
    <r>
      <t>Veiklos sąnaudų, patiriamų surenkant ir pervedant įmokas į Garantinį fondą, kompensavimo procentinis dydis (T</t>
    </r>
    <r>
      <rPr>
        <vertAlign val="subscript"/>
        <sz val="10"/>
        <rFont val="Times New Roman"/>
        <family val="1"/>
        <charset val="186"/>
      </rPr>
      <t>G</t>
    </r>
    <r>
      <rPr>
        <sz val="10"/>
        <rFont val="Times New Roman"/>
        <family val="1"/>
        <charset val="186"/>
      </rPr>
      <t>) 2024 m.:</t>
    </r>
  </si>
  <si>
    <r>
      <t>T</t>
    </r>
    <r>
      <rPr>
        <vertAlign val="subscript"/>
        <sz val="12"/>
        <rFont val="Times New Roman"/>
        <family val="1"/>
        <charset val="186"/>
      </rPr>
      <t>G</t>
    </r>
    <r>
      <rPr>
        <sz val="12"/>
        <rFont val="Times New Roman"/>
        <family val="1"/>
        <charset val="186"/>
      </rPr>
      <t xml:space="preserve"> = 126/41162 × 100 =</t>
    </r>
    <r>
      <rPr>
        <b/>
        <sz val="12"/>
        <rFont val="Times New Roman"/>
        <family val="1"/>
        <charset val="186"/>
      </rPr>
      <t xml:space="preserve"> 0,31 proc. </t>
    </r>
  </si>
  <si>
    <r>
      <t>T</t>
    </r>
    <r>
      <rPr>
        <vertAlign val="subscript"/>
        <sz val="10"/>
        <rFont val="Times New Roman"/>
        <family val="1"/>
        <charset val="186"/>
      </rPr>
      <t>G</t>
    </r>
    <r>
      <rPr>
        <sz val="10"/>
        <rFont val="Times New Roman"/>
        <family val="1"/>
        <charset val="186"/>
      </rPr>
      <t xml:space="preserve"> - procentinis dydis, Fondo administravimo įstaigų veiklos sąnaudų kompensavimui už įmokų surinkimą ir pervedimą į Garantinį fondą (proc.).</t>
    </r>
  </si>
  <si>
    <r>
      <t>VS</t>
    </r>
    <r>
      <rPr>
        <vertAlign val="subscript"/>
        <sz val="10"/>
        <rFont val="Times New Roman"/>
        <family val="1"/>
        <charset val="186"/>
      </rPr>
      <t>G</t>
    </r>
    <r>
      <rPr>
        <sz val="10"/>
        <rFont val="Times New Roman"/>
        <family val="1"/>
        <charset val="186"/>
      </rPr>
      <t>- veiklos sąnaudos, patiriamos surenkant ir pervedant įmokas į Garantinį fondą 2024 m. (126,0 tūkst. Eur).</t>
    </r>
  </si>
  <si>
    <r>
      <t xml:space="preserve">SUM </t>
    </r>
    <r>
      <rPr>
        <vertAlign val="subscript"/>
        <sz val="10"/>
        <rFont val="Times New Roman"/>
        <family val="1"/>
        <charset val="186"/>
      </rPr>
      <t>G</t>
    </r>
    <r>
      <rPr>
        <sz val="10"/>
        <rFont val="Times New Roman"/>
        <family val="1"/>
        <charset val="186"/>
      </rPr>
      <t xml:space="preserve"> – planuojamos darbdavių įmokos į Garantinį fondą 2024 metais (41 162,0  tūkst. Eur);</t>
    </r>
  </si>
  <si>
    <r>
      <t>VS</t>
    </r>
    <r>
      <rPr>
        <vertAlign val="subscript"/>
        <sz val="12"/>
        <rFont val="Times New Roman"/>
        <family val="1"/>
        <charset val="186"/>
      </rPr>
      <t>Ilg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34,93 × 3,6 = 126,0 tūkst. Eur </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</si>
  <si>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2024 m. (tūkst. Eur).</t>
    </r>
  </si>
  <si>
    <r>
      <t>PSK</t>
    </r>
    <r>
      <rPr>
        <vertAlign val="subscript"/>
        <sz val="10"/>
        <rFont val="Times New Roman"/>
        <family val="1"/>
        <charset val="186"/>
      </rPr>
      <t>Ilg</t>
    </r>
    <r>
      <rPr>
        <sz val="10"/>
        <rFont val="Times New Roman"/>
        <family val="1"/>
        <charset val="186"/>
      </rPr>
      <t xml:space="preserve"> – planuojamas pareigybių, susijusių su įmokų į Ilgalaikio darbo išmokų fondą surinkimu ir pervedimu, skaičius 2024 m. (3,6 pareigybės)</t>
    </r>
  </si>
  <si>
    <r>
      <t>Veiklos sąnaudų, patiriamų surenkant ir pervedant įmokas į Ilgalaikio darbo išmokų fondą, kompensavimo procentinis dydis (T</t>
    </r>
    <r>
      <rPr>
        <vertAlign val="subscript"/>
        <sz val="10"/>
        <rFont val="Times New Roman"/>
        <family val="1"/>
        <charset val="186"/>
      </rPr>
      <t>Ilg</t>
    </r>
    <r>
      <rPr>
        <sz val="10"/>
        <rFont val="Times New Roman"/>
        <family val="1"/>
        <charset val="186"/>
      </rPr>
      <t>) 2024 m.:</t>
    </r>
  </si>
  <si>
    <r>
      <t>T</t>
    </r>
    <r>
      <rPr>
        <vertAlign val="subscript"/>
        <sz val="12"/>
        <rFont val="Times New Roman"/>
        <family val="1"/>
        <charset val="186"/>
      </rPr>
      <t>Ilg</t>
    </r>
    <r>
      <rPr>
        <sz val="12"/>
        <rFont val="Times New Roman"/>
        <family val="1"/>
        <charset val="186"/>
      </rPr>
      <t xml:space="preserve"> = 126/41162 × 100 =</t>
    </r>
    <r>
      <rPr>
        <b/>
        <sz val="12"/>
        <rFont val="Times New Roman"/>
        <family val="1"/>
        <charset val="186"/>
      </rPr>
      <t xml:space="preserve"> 0,31 proc. </t>
    </r>
  </si>
  <si>
    <r>
      <t>T</t>
    </r>
    <r>
      <rPr>
        <vertAlign val="subscript"/>
        <sz val="10"/>
        <rFont val="Times New Roman"/>
        <family val="1"/>
        <charset val="186"/>
      </rPr>
      <t>Ilg</t>
    </r>
    <r>
      <rPr>
        <sz val="10"/>
        <rFont val="Times New Roman"/>
        <family val="1"/>
        <charset val="186"/>
      </rPr>
      <t xml:space="preserve"> - procentinis dydis, Fondo administravimo įstaigų veiklos sąnaudų kompensavimui už įmokų surinkimą ir pervedimą į Ilgalaikio darbo išmokų fondą (proc.).</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</si>
  <si>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2024 m. (126,0 tūkst. Eur).</t>
    </r>
  </si>
  <si>
    <r>
      <t xml:space="preserve">SUM </t>
    </r>
    <r>
      <rPr>
        <vertAlign val="subscript"/>
        <sz val="10"/>
        <rFont val="Times New Roman"/>
        <family val="1"/>
        <charset val="186"/>
      </rPr>
      <t>Ilg</t>
    </r>
    <r>
      <rPr>
        <sz val="10"/>
        <rFont val="Times New Roman"/>
        <family val="1"/>
        <charset val="186"/>
      </rPr>
      <t xml:space="preserve"> – planuojamos darbdavių įmokos į Ilgalaikio darbo išmokų fondą 2024 metais (41 162,0  tūkst. Eur);</t>
    </r>
  </si>
  <si>
    <r>
      <t>VS</t>
    </r>
    <r>
      <rPr>
        <vertAlign val="subscript"/>
        <sz val="12"/>
        <rFont val="Times New Roman"/>
        <family val="1"/>
        <charset val="186"/>
      </rPr>
      <t>PDL</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34,93 × 20,5 = 716 tūkst. Eur </t>
    </r>
  </si>
  <si>
    <r>
      <t>VS</t>
    </r>
    <r>
      <rPr>
        <vertAlign val="subscript"/>
        <sz val="10"/>
        <rFont val="Times New Roman"/>
        <family val="1"/>
        <charset val="186"/>
      </rPr>
      <t>PDL</t>
    </r>
    <r>
      <rPr>
        <sz val="10"/>
        <rFont val="Times New Roman"/>
        <family val="1"/>
        <charset val="186"/>
      </rPr>
      <t>- veiklos sąnaudos, patiriamos pervedant dalyvio lėšomis mokamas įmokas į pensijų fondus 2024 m. (tūkst. Eur).</t>
    </r>
  </si>
  <si>
    <r>
      <t>PSK</t>
    </r>
    <r>
      <rPr>
        <vertAlign val="subscript"/>
        <sz val="10"/>
        <rFont val="Times New Roman"/>
        <family val="1"/>
        <charset val="186"/>
      </rPr>
      <t>PDL</t>
    </r>
    <r>
      <rPr>
        <sz val="10"/>
        <rFont val="Times New Roman"/>
        <family val="1"/>
        <charset val="186"/>
      </rPr>
      <t xml:space="preserve"> – planuojamas pareigybių, susijusių su dalyvio lėšomis mokamų įmokų surinkimu ir pervedimu į pensijų fondus, skaičius 2024 m. (20,5 pareigybių)</t>
    </r>
  </si>
  <si>
    <r>
      <t>Veiklos sąnaudų, patiriamų surenkant ir pervedant dalyvio lėšomis mokamas įmokas į pensijų fondus, kompensavimo procentinis dydis (T</t>
    </r>
    <r>
      <rPr>
        <vertAlign val="subscript"/>
        <sz val="10"/>
        <rFont val="Times New Roman"/>
        <family val="1"/>
        <charset val="186"/>
      </rPr>
      <t>PDL</t>
    </r>
    <r>
      <rPr>
        <sz val="10"/>
        <rFont val="Times New Roman"/>
        <family val="1"/>
        <charset val="186"/>
      </rPr>
      <t>) 2024 m.:</t>
    </r>
  </si>
  <si>
    <r>
      <t>T</t>
    </r>
    <r>
      <rPr>
        <vertAlign val="subscript"/>
        <sz val="12"/>
        <rFont val="Times New Roman"/>
        <family val="1"/>
        <charset val="186"/>
      </rPr>
      <t>PDL</t>
    </r>
    <r>
      <rPr>
        <sz val="12"/>
        <rFont val="Times New Roman"/>
        <family val="1"/>
        <charset val="186"/>
      </rPr>
      <t xml:space="preserve"> = 716/570591  × 100 =</t>
    </r>
    <r>
      <rPr>
        <b/>
        <sz val="12"/>
        <rFont val="Times New Roman"/>
        <family val="1"/>
        <charset val="186"/>
      </rPr>
      <t xml:space="preserve"> 0,13 proc. </t>
    </r>
  </si>
  <si>
    <r>
      <t>T</t>
    </r>
    <r>
      <rPr>
        <vertAlign val="subscript"/>
        <sz val="10"/>
        <rFont val="Times New Roman"/>
        <family val="1"/>
        <charset val="186"/>
      </rPr>
      <t>PDL</t>
    </r>
    <r>
      <rPr>
        <sz val="10"/>
        <rFont val="Times New Roman"/>
        <family val="1"/>
        <charset val="186"/>
      </rPr>
      <t xml:space="preserve"> - procentinis dydis, Fondo administravimo įstaigų veiklos sąnaudų kompensavimui už dalyvio lėšomis mokamų įmokų į pensijų fondus administravimą (proc.).</t>
    </r>
  </si>
  <si>
    <r>
      <t>VS</t>
    </r>
    <r>
      <rPr>
        <vertAlign val="subscript"/>
        <sz val="10"/>
        <rFont val="Times New Roman"/>
        <family val="1"/>
        <charset val="186"/>
      </rPr>
      <t>PDL</t>
    </r>
    <r>
      <rPr>
        <sz val="10"/>
        <rFont val="Times New Roman"/>
        <family val="1"/>
        <charset val="186"/>
      </rPr>
      <t>- veiklos sąnaudos, patiriamos surenkant ir pervedant dalyvio lėšomis mokamas įmokas į pensijų fondus 2024 m. (716 tūkst. Eur).</t>
    </r>
  </si>
  <si>
    <r>
      <t xml:space="preserve">SUM </t>
    </r>
    <r>
      <rPr>
        <vertAlign val="subscript"/>
        <sz val="10"/>
        <rFont val="Times New Roman"/>
        <family val="1"/>
        <charset val="186"/>
      </rPr>
      <t>PDL</t>
    </r>
    <r>
      <rPr>
        <sz val="10"/>
        <rFont val="Times New Roman"/>
        <family val="1"/>
        <charset val="186"/>
      </rPr>
      <t xml:space="preserve"> – planuojama pervesti dalyvio lėšomis mokamų įmokų suma į pensijų fondus 2024 metais (570 591,0 tūkst. Eur);</t>
    </r>
  </si>
  <si>
    <r>
      <t>VS</t>
    </r>
    <r>
      <rPr>
        <vertAlign val="subscript"/>
        <sz val="12"/>
        <rFont val="Times New Roman"/>
        <family val="1"/>
        <charset val="186"/>
      </rPr>
      <t xml:space="preserve">PVB </t>
    </r>
    <r>
      <rPr>
        <sz val="12"/>
        <rFont val="Times New Roman"/>
        <family val="1"/>
        <charset val="186"/>
      </rPr>
      <t xml:space="preserve">= 34,93 × 6,5 = 227 tūkst. Eur </t>
    </r>
  </si>
  <si>
    <r>
      <t>VS</t>
    </r>
    <r>
      <rPr>
        <vertAlign val="subscript"/>
        <sz val="10"/>
        <rFont val="Times New Roman"/>
        <family val="1"/>
        <charset val="186"/>
      </rPr>
      <t>PVB</t>
    </r>
    <r>
      <rPr>
        <sz val="10"/>
        <rFont val="Times New Roman"/>
        <family val="1"/>
        <charset val="186"/>
      </rPr>
      <t>- veiklos sąnaudos, patiriamos pervedant iš valstybės biudžeto už pensijų kaupimo dalyvį mokamas įmokas į pensijų fondus 2024 m. (tūkst. Eur).</t>
    </r>
  </si>
  <si>
    <r>
      <t>PSK</t>
    </r>
    <r>
      <rPr>
        <vertAlign val="subscript"/>
        <sz val="10"/>
        <rFont val="Times New Roman"/>
        <family val="1"/>
        <charset val="186"/>
      </rPr>
      <t>PVB</t>
    </r>
    <r>
      <rPr>
        <sz val="10"/>
        <rFont val="Times New Roman"/>
        <family val="1"/>
        <charset val="186"/>
      </rPr>
      <t xml:space="preserve"> – planuojamas pareigybių, susijusių su iš valstybės biudžeto už pensijų kaupimo dalyvį mokamų įmokų pervedimu į pensijų fondus, skaičius 2024 m. (6,5 pareigybės)</t>
    </r>
  </si>
  <si>
    <r>
      <t>Veiklos sąnaudų, patiriamų pervedant iš valstybės biudžeto už pensijų kaupimo dalyvį mokamas įmokas į pensijų fondus, kompensavimo procentinis dydis (T</t>
    </r>
    <r>
      <rPr>
        <vertAlign val="subscript"/>
        <sz val="10"/>
        <rFont val="Times New Roman"/>
        <family val="1"/>
        <charset val="186"/>
      </rPr>
      <t>PVB</t>
    </r>
    <r>
      <rPr>
        <sz val="10"/>
        <rFont val="Times New Roman"/>
        <family val="1"/>
        <charset val="186"/>
      </rPr>
      <t>) 2024 m.:</t>
    </r>
  </si>
  <si>
    <r>
      <t>T</t>
    </r>
    <r>
      <rPr>
        <vertAlign val="subscript"/>
        <sz val="12"/>
        <rFont val="Times New Roman"/>
        <family val="1"/>
        <charset val="186"/>
      </rPr>
      <t>PVB</t>
    </r>
    <r>
      <rPr>
        <sz val="12"/>
        <rFont val="Times New Roman"/>
        <family val="1"/>
        <charset val="186"/>
      </rPr>
      <t xml:space="preserve"> = 227/261203  × 100 = </t>
    </r>
    <r>
      <rPr>
        <b/>
        <sz val="12"/>
        <rFont val="Times New Roman"/>
        <family val="1"/>
        <charset val="186"/>
      </rPr>
      <t xml:space="preserve">0,09  proc. </t>
    </r>
  </si>
  <si>
    <r>
      <t>T</t>
    </r>
    <r>
      <rPr>
        <vertAlign val="subscript"/>
        <sz val="10"/>
        <rFont val="Times New Roman"/>
        <family val="1"/>
        <charset val="186"/>
      </rPr>
      <t>PVB</t>
    </r>
    <r>
      <rPr>
        <sz val="10"/>
        <rFont val="Times New Roman"/>
        <family val="1"/>
        <charset val="186"/>
      </rPr>
      <t xml:space="preserve"> - procentinis dydis, Fondo administravimo įstaigų veiklos sąnaudų kompensavimui už iš valstybės biudžeto už pensijų kaupimo dalyvį mokamų įmokų į pensijų fondus administravimą (proc.).</t>
    </r>
  </si>
  <si>
    <r>
      <t>VS</t>
    </r>
    <r>
      <rPr>
        <vertAlign val="subscript"/>
        <sz val="10"/>
        <rFont val="Times New Roman"/>
        <family val="1"/>
        <charset val="186"/>
      </rPr>
      <t>PVB</t>
    </r>
    <r>
      <rPr>
        <sz val="10"/>
        <rFont val="Times New Roman"/>
        <family val="1"/>
        <charset val="186"/>
      </rPr>
      <t>- veiklos sąnaudos, susijusios su iš valstybės biudžeto už pensijų kaupimo dalyvį mokamų įmokų administravimu 2024 m. (227,0 tūkst. Eur).</t>
    </r>
  </si>
  <si>
    <r>
      <t xml:space="preserve">SUM </t>
    </r>
    <r>
      <rPr>
        <vertAlign val="subscript"/>
        <sz val="10"/>
        <rFont val="Times New Roman"/>
        <family val="1"/>
        <charset val="186"/>
      </rPr>
      <t>PVB</t>
    </r>
    <r>
      <rPr>
        <sz val="10"/>
        <rFont val="Times New Roman"/>
        <family val="1"/>
        <charset val="186"/>
      </rPr>
      <t xml:space="preserve"> – planuojama pervesti iš valstybės biudžeto už pensijų kaupimo dalyvį mokamų įmokų suma į pensijų fondus 2024 metais (261 203 tūkst. Eur);</t>
    </r>
  </si>
  <si>
    <r>
      <t>- bendroji pensijų dalis</t>
    </r>
    <r>
      <rPr>
        <i/>
        <sz val="11"/>
        <rFont val="Times New Roman"/>
        <family val="1"/>
        <charset val="186"/>
      </rPr>
      <t xml:space="preserve"> </t>
    </r>
  </si>
  <si>
    <r>
      <t>1.</t>
    </r>
    <r>
      <rPr>
        <sz val="7"/>
        <rFont val="Times New Roman"/>
        <family val="1"/>
        <charset val="186"/>
      </rPr>
      <t>   </t>
    </r>
    <r>
      <rPr>
        <sz val="12"/>
        <rFont val="Times New Roman"/>
        <family val="1"/>
        <charset val="186"/>
      </rPr>
      <t>2024 metų indeksavimo koeficientas (toliau - IK) apskaičiuojamas pagal formulę IK</t>
    </r>
    <r>
      <rPr>
        <vertAlign val="subscript"/>
        <sz val="12"/>
        <rFont val="Times New Roman"/>
        <family val="1"/>
        <charset val="186"/>
      </rPr>
      <t>2024</t>
    </r>
    <r>
      <rPr>
        <sz val="12"/>
        <rFont val="Times New Roman"/>
        <family val="1"/>
        <charset val="186"/>
      </rPr>
      <t>=1+λ</t>
    </r>
    <r>
      <rPr>
        <vertAlign val="subscript"/>
        <sz val="12"/>
        <rFont val="Times New Roman"/>
        <family val="1"/>
        <charset val="186"/>
      </rPr>
      <t xml:space="preserve">2024, </t>
    </r>
    <r>
      <rPr>
        <sz val="12"/>
        <rFont val="Times New Roman"/>
        <family val="1"/>
        <charset val="186"/>
      </rPr>
      <t>kur</t>
    </r>
    <r>
      <rPr>
        <vertAlign val="subscript"/>
        <sz val="12"/>
        <rFont val="Times New Roman"/>
        <family val="1"/>
        <charset val="186"/>
      </rPr>
      <t xml:space="preserve"> </t>
    </r>
    <r>
      <rPr>
        <sz val="12"/>
        <rFont val="Times New Roman"/>
        <family val="1"/>
        <charset val="186"/>
      </rPr>
      <t xml:space="preserve"> λ</t>
    </r>
    <r>
      <rPr>
        <vertAlign val="subscript"/>
        <sz val="12"/>
        <rFont val="Times New Roman"/>
        <family val="1"/>
        <charset val="186"/>
      </rPr>
      <t>2024</t>
    </r>
    <r>
      <rPr>
        <sz val="12"/>
        <rFont val="Times New Roman"/>
        <family val="1"/>
        <charset val="186"/>
      </rPr>
      <t xml:space="preserve"> yra 7 metų darbo užmokesčio fondo pokyčių vidurkis apskaičiuojamas pagal formulę :</t>
    </r>
  </si>
  <si>
    <r>
      <t>DUF</t>
    </r>
    <r>
      <rPr>
        <vertAlign val="subscript"/>
        <sz val="12"/>
        <rFont val="Times New Roman"/>
        <family val="1"/>
        <charset val="186"/>
      </rPr>
      <t xml:space="preserve">2020 </t>
    </r>
    <r>
      <rPr>
        <sz val="12"/>
        <rFont val="Times New Roman"/>
        <family val="1"/>
        <charset val="186"/>
      </rPr>
      <t>/ DUF</t>
    </r>
    <r>
      <rPr>
        <vertAlign val="subscript"/>
        <sz val="12"/>
        <rFont val="Times New Roman"/>
        <family val="1"/>
        <charset val="186"/>
      </rPr>
      <t>2019</t>
    </r>
    <r>
      <rPr>
        <sz val="12"/>
        <rFont val="Times New Roman"/>
        <family val="1"/>
        <charset val="186"/>
      </rPr>
      <t>-1 = 0,0805;</t>
    </r>
  </si>
  <si>
    <r>
      <t>DUF</t>
    </r>
    <r>
      <rPr>
        <vertAlign val="subscript"/>
        <sz val="12"/>
        <rFont val="Times New Roman"/>
        <family val="1"/>
        <charset val="186"/>
      </rPr>
      <t xml:space="preserve">2021 </t>
    </r>
    <r>
      <rPr>
        <sz val="12"/>
        <rFont val="Times New Roman"/>
        <family val="1"/>
        <charset val="186"/>
      </rPr>
      <t>/ DUF</t>
    </r>
    <r>
      <rPr>
        <vertAlign val="subscript"/>
        <sz val="12"/>
        <rFont val="Times New Roman"/>
        <family val="1"/>
        <charset val="186"/>
      </rPr>
      <t>2020</t>
    </r>
    <r>
      <rPr>
        <sz val="12"/>
        <rFont val="Times New Roman"/>
        <family val="1"/>
        <charset val="186"/>
      </rPr>
      <t>-1 = 0,1362;</t>
    </r>
  </si>
  <si>
    <r>
      <t>DUF</t>
    </r>
    <r>
      <rPr>
        <vertAlign val="subscript"/>
        <sz val="12"/>
        <rFont val="Times New Roman"/>
        <family val="1"/>
        <charset val="186"/>
      </rPr>
      <t xml:space="preserve">2022 </t>
    </r>
    <r>
      <rPr>
        <sz val="12"/>
        <rFont val="Times New Roman"/>
        <family val="1"/>
        <charset val="186"/>
      </rPr>
      <t>/ DUF</t>
    </r>
    <r>
      <rPr>
        <vertAlign val="subscript"/>
        <sz val="12"/>
        <rFont val="Times New Roman"/>
        <family val="1"/>
        <charset val="186"/>
      </rPr>
      <t>2021</t>
    </r>
    <r>
      <rPr>
        <sz val="12"/>
        <rFont val="Times New Roman"/>
        <family val="1"/>
        <charset val="186"/>
      </rPr>
      <t>-1 = 0,1612;</t>
    </r>
  </si>
  <si>
    <r>
      <t>DUF</t>
    </r>
    <r>
      <rPr>
        <vertAlign val="subscript"/>
        <sz val="12"/>
        <rFont val="Times New Roman"/>
        <family val="1"/>
        <charset val="186"/>
      </rPr>
      <t xml:space="preserve">2023 </t>
    </r>
    <r>
      <rPr>
        <sz val="12"/>
        <rFont val="Times New Roman"/>
        <family val="1"/>
        <charset val="186"/>
      </rPr>
      <t>/ DUF</t>
    </r>
    <r>
      <rPr>
        <vertAlign val="subscript"/>
        <sz val="12"/>
        <rFont val="Times New Roman"/>
        <family val="1"/>
        <charset val="186"/>
      </rPr>
      <t>2022</t>
    </r>
    <r>
      <rPr>
        <sz val="12"/>
        <rFont val="Times New Roman"/>
        <family val="1"/>
        <charset val="186"/>
      </rPr>
      <t>-1 = 0,1277;</t>
    </r>
  </si>
  <si>
    <r>
      <t>DUF</t>
    </r>
    <r>
      <rPr>
        <vertAlign val="subscript"/>
        <sz val="12"/>
        <rFont val="Times New Roman"/>
        <family val="1"/>
        <charset val="186"/>
      </rPr>
      <t xml:space="preserve">2024 </t>
    </r>
    <r>
      <rPr>
        <sz val="12"/>
        <rFont val="Times New Roman"/>
        <family val="1"/>
        <charset val="186"/>
      </rPr>
      <t>/ DUF</t>
    </r>
    <r>
      <rPr>
        <vertAlign val="subscript"/>
        <sz val="12"/>
        <rFont val="Times New Roman"/>
        <family val="1"/>
        <charset val="186"/>
      </rPr>
      <t>2023</t>
    </r>
    <r>
      <rPr>
        <sz val="12"/>
        <rFont val="Times New Roman"/>
        <family val="1"/>
        <charset val="186"/>
      </rPr>
      <t>-1 = 0,0684;</t>
    </r>
  </si>
  <si>
    <r>
      <t>DUF</t>
    </r>
    <r>
      <rPr>
        <vertAlign val="subscript"/>
        <sz val="12"/>
        <rFont val="Times New Roman"/>
        <family val="1"/>
        <charset val="186"/>
      </rPr>
      <t xml:space="preserve">2025 </t>
    </r>
    <r>
      <rPr>
        <sz val="12"/>
        <rFont val="Times New Roman"/>
        <family val="1"/>
        <charset val="186"/>
      </rPr>
      <t>/ DUF</t>
    </r>
    <r>
      <rPr>
        <vertAlign val="subscript"/>
        <sz val="12"/>
        <rFont val="Times New Roman"/>
        <family val="1"/>
        <charset val="186"/>
      </rPr>
      <t>2024</t>
    </r>
    <r>
      <rPr>
        <sz val="12"/>
        <rFont val="Times New Roman"/>
        <family val="1"/>
        <charset val="186"/>
      </rPr>
      <t>-1 = 0,0488;</t>
    </r>
  </si>
  <si>
    <r>
      <t>DUF</t>
    </r>
    <r>
      <rPr>
        <vertAlign val="subscript"/>
        <sz val="12"/>
        <rFont val="Times New Roman"/>
        <family val="1"/>
        <charset val="186"/>
      </rPr>
      <t xml:space="preserve">2026 </t>
    </r>
    <r>
      <rPr>
        <sz val="12"/>
        <rFont val="Times New Roman"/>
        <family val="1"/>
        <charset val="186"/>
      </rPr>
      <t>/ DUF</t>
    </r>
    <r>
      <rPr>
        <vertAlign val="subscript"/>
        <sz val="12"/>
        <rFont val="Times New Roman"/>
        <family val="1"/>
        <charset val="186"/>
      </rPr>
      <t>2025</t>
    </r>
    <r>
      <rPr>
        <sz val="12"/>
        <rFont val="Times New Roman"/>
        <family val="1"/>
        <charset val="186"/>
      </rPr>
      <t>-1 = 0,0472.</t>
    </r>
  </si>
  <si>
    <r>
      <t>λ</t>
    </r>
    <r>
      <rPr>
        <b/>
        <vertAlign val="subscript"/>
        <sz val="14"/>
        <rFont val="Times New Roman"/>
        <family val="1"/>
        <charset val="186"/>
      </rPr>
      <t xml:space="preserve">2024 </t>
    </r>
    <r>
      <rPr>
        <sz val="14"/>
        <rFont val="Times New Roman"/>
        <family val="1"/>
        <charset val="186"/>
      </rPr>
      <t>=</t>
    </r>
  </si>
  <si>
    <r>
      <t xml:space="preserve">2024 metų pensijų indeksavimo koeficientas </t>
    </r>
    <r>
      <rPr>
        <b/>
        <sz val="12"/>
        <rFont val="Times New Roman"/>
        <family val="1"/>
        <charset val="186"/>
      </rPr>
      <t>IK</t>
    </r>
    <r>
      <rPr>
        <b/>
        <vertAlign val="subscript"/>
        <sz val="12"/>
        <rFont val="Times New Roman"/>
        <family val="1"/>
        <charset val="186"/>
      </rPr>
      <t>2024</t>
    </r>
    <r>
      <rPr>
        <sz val="12"/>
        <rFont val="Times New Roman"/>
        <family val="1"/>
        <charset val="186"/>
      </rPr>
      <t>=1+λ</t>
    </r>
    <r>
      <rPr>
        <vertAlign val="subscript"/>
        <sz val="12"/>
        <rFont val="Times New Roman"/>
        <family val="1"/>
        <charset val="186"/>
      </rPr>
      <t>2024</t>
    </r>
    <r>
      <rPr>
        <sz val="12"/>
        <rFont val="Times New Roman"/>
        <family val="1"/>
        <charset val="186"/>
      </rPr>
      <t>=1+0,0957=</t>
    </r>
    <r>
      <rPr>
        <b/>
        <sz val="12"/>
        <rFont val="Times New Roman"/>
        <family val="1"/>
        <charset val="186"/>
      </rPr>
      <t>1,0957</t>
    </r>
    <r>
      <rPr>
        <sz val="12"/>
        <rFont val="Times New Roman"/>
        <family val="1"/>
        <charset val="186"/>
      </rPr>
      <t>.</t>
    </r>
  </si>
  <si>
    <r>
      <t xml:space="preserve">2.   Apskaičiuojamos prognozuojamų </t>
    </r>
    <r>
      <rPr>
        <b/>
        <sz val="12"/>
        <rFont val="Times New Roman"/>
        <family val="1"/>
        <charset val="186"/>
      </rPr>
      <t xml:space="preserve">2024 metų </t>
    </r>
    <r>
      <rPr>
        <sz val="12"/>
        <rFont val="Times New Roman"/>
        <family val="1"/>
        <charset val="186"/>
      </rPr>
      <t>pensijų socialinio draudimo rūšies įplaukos,</t>
    </r>
  </si>
  <si>
    <r>
      <t>rezultatas (</t>
    </r>
    <r>
      <rPr>
        <i/>
        <sz val="12"/>
        <rFont val="Times New Roman"/>
        <family val="1"/>
        <charset val="186"/>
      </rPr>
      <t>pajamos- išlaidos</t>
    </r>
    <r>
      <rPr>
        <sz val="12"/>
        <rFont val="Times New Roman"/>
        <family val="1"/>
        <charset val="186"/>
      </rPr>
      <t>):   352 849 tūkst. Eur</t>
    </r>
  </si>
  <si>
    <r>
      <t xml:space="preserve">3. Apskaičiuojamos prognozuojamų </t>
    </r>
    <r>
      <rPr>
        <b/>
        <sz val="12"/>
        <rFont val="Times New Roman"/>
        <family val="1"/>
        <charset val="186"/>
      </rPr>
      <t>2025 metų</t>
    </r>
    <r>
      <rPr>
        <sz val="12"/>
        <rFont val="Times New Roman"/>
        <family val="1"/>
        <charset val="186"/>
      </rPr>
      <t xml:space="preserve"> pensijų socialinio draudimo rūšies įplaukos, išlaidos ir rezultatas, kai 2025 metais indeksacija nevykdoma:</t>
    </r>
  </si>
  <si>
    <r>
      <t>rezultatas (</t>
    </r>
    <r>
      <rPr>
        <i/>
        <sz val="12"/>
        <rFont val="Times New Roman"/>
        <family val="1"/>
        <charset val="186"/>
      </rPr>
      <t>pajamos- išlaidos</t>
    </r>
    <r>
      <rPr>
        <sz val="12"/>
        <rFont val="Times New Roman"/>
        <family val="1"/>
        <charset val="186"/>
      </rPr>
      <t>):   476 023 tūkst. Eur</t>
    </r>
  </si>
  <si>
    <r>
      <t xml:space="preserve">Kadangi 2024 - 2025 metų pensijų socialinio draudimo rūšies rezultatai teigiami, tai  2024 metų apskaičiuotas  </t>
    </r>
    <r>
      <rPr>
        <b/>
        <sz val="12"/>
        <rFont val="Times New Roman"/>
        <family val="1"/>
        <charset val="186"/>
      </rPr>
      <t xml:space="preserve">pensijų </t>
    </r>
    <r>
      <rPr>
        <sz val="12"/>
        <rFont val="Times New Roman"/>
        <family val="1"/>
        <charset val="186"/>
      </rPr>
      <t xml:space="preserve">indeksavimo koeficientas  </t>
    </r>
    <r>
      <rPr>
        <b/>
        <sz val="12"/>
        <rFont val="Times New Roman"/>
        <family val="1"/>
        <charset val="186"/>
      </rPr>
      <t xml:space="preserve">1,0957 ir individualiosios socialinio draudimo pensijos dalies papildomas </t>
    </r>
    <r>
      <rPr>
        <sz val="12"/>
        <rFont val="Times New Roman"/>
        <family val="1"/>
        <charset val="186"/>
      </rPr>
      <t xml:space="preserve">indeksavimo koeficientas  </t>
    </r>
    <r>
      <rPr>
        <b/>
        <sz val="12"/>
        <rFont val="Times New Roman"/>
        <family val="1"/>
        <charset val="186"/>
      </rPr>
      <t>1,02 yra taikomi.</t>
    </r>
  </si>
  <si>
    <r>
      <t>pensijos indeksavimo koeficientas</t>
    </r>
    <r>
      <rPr>
        <b/>
        <vertAlign val="subscript"/>
        <sz val="12"/>
        <rFont val="Times New Roman"/>
        <family val="1"/>
        <charset val="186"/>
      </rPr>
      <t xml:space="preserve"> </t>
    </r>
    <r>
      <rPr>
        <sz val="12"/>
        <rFont val="Times New Roman"/>
        <family val="1"/>
        <charset val="186"/>
      </rPr>
      <t>– 1,0957;</t>
    </r>
  </si>
  <si>
    <r>
      <t>2024 m. individualiosios socialinio draudimo pensijos dalies papildomas indeksavimo koeficientas</t>
    </r>
    <r>
      <rPr>
        <b/>
        <vertAlign val="subscript"/>
        <sz val="12"/>
        <rFont val="Times New Roman"/>
        <family val="1"/>
        <charset val="186"/>
      </rPr>
      <t xml:space="preserve"> </t>
    </r>
    <r>
      <rPr>
        <sz val="12"/>
        <rFont val="Times New Roman"/>
        <family val="1"/>
        <charset val="186"/>
      </rPr>
      <t>– 1,02;</t>
    </r>
  </si>
  <si>
    <t xml:space="preserve"> VALSTYBINIO SOCIALINIO DRAUDIMO FONDO BIUDŽETO ĮPLAUKŲ IR IŠLAIDŲ  PAPILDOMOS LENTELĖS</t>
  </si>
  <si>
    <t>1.</t>
  </si>
  <si>
    <t>Įprastinė veikla</t>
  </si>
  <si>
    <t>1.1.</t>
  </si>
  <si>
    <t>1.1.1.</t>
  </si>
  <si>
    <t>Darbdavių socialinės įmokos</t>
  </si>
  <si>
    <t>1.1.2.</t>
  </si>
  <si>
    <t>1.1.3.</t>
  </si>
  <si>
    <t>Lėšos, gautos iš darbdavių administratoriaus reikalavimams tenkinti</t>
  </si>
  <si>
    <t>1.1.4.</t>
  </si>
  <si>
    <t>Iš valstybės biudžeto, kitų valstybės piniginių išteklių ir (ar) Europos Sąjungos struktūrinių ir kitų fondų pervedamos lėšos</t>
  </si>
  <si>
    <t>1.1.5.</t>
  </si>
  <si>
    <t>1.1.5.1.</t>
  </si>
  <si>
    <t>Pajamos už investuotas laikinai laisvas lėšas</t>
  </si>
  <si>
    <t>1.1.5.2.</t>
  </si>
  <si>
    <t>Delspinigiai, palūkanos ir baudos</t>
  </si>
  <si>
    <t>1.1.6.</t>
  </si>
  <si>
    <t>Kitos įplaukos</t>
  </si>
  <si>
    <t>1.2.</t>
  </si>
  <si>
    <t>1.2.1.</t>
  </si>
  <si>
    <t>Socialinės išmokos</t>
  </si>
  <si>
    <t>1.2.2.</t>
  </si>
  <si>
    <t>Mokesčiai į Valstybinio socialinio draudimo fondą</t>
  </si>
  <si>
    <t>1.2.3.</t>
  </si>
  <si>
    <t>Administravimo išlaidos</t>
  </si>
  <si>
    <t>1.2.4.</t>
  </si>
  <si>
    <t>Laikinai laisvų lėšų investavimo išlaidos</t>
  </si>
  <si>
    <t>1.2.5.</t>
  </si>
  <si>
    <t>Kitos išlaidos</t>
  </si>
  <si>
    <t>2.</t>
  </si>
  <si>
    <t>Investicinė veikla</t>
  </si>
  <si>
    <t>2.1.</t>
  </si>
  <si>
    <t>Išlaidos akcijoms, obligacijoms, kitiems vertybiniams popieriams įsigyti</t>
  </si>
  <si>
    <t>2.2.</t>
  </si>
  <si>
    <t xml:space="preserve">Įplaukos, gautos pardavus akcijas, obligacijas, kitus vertybinius popierius </t>
  </si>
  <si>
    <t>3.</t>
  </si>
  <si>
    <t xml:space="preserve">Finansinė veikla </t>
  </si>
  <si>
    <t>3.1.</t>
  </si>
  <si>
    <t xml:space="preserve">Gautos paskolos  </t>
  </si>
  <si>
    <t>3.2.</t>
  </si>
  <si>
    <t>Grąžintos paskolos</t>
  </si>
  <si>
    <t>4.</t>
  </si>
  <si>
    <t>Grynųjų pinigų ir jų ekvivalentų pokytis</t>
  </si>
  <si>
    <t>5.</t>
  </si>
  <si>
    <t>Grynųjų pinigų ir jų ekvivalentų cirkuliacija</t>
  </si>
  <si>
    <t>5.1.</t>
  </si>
  <si>
    <t>Metų pradžioje</t>
  </si>
  <si>
    <t>5.2.</t>
  </si>
  <si>
    <t>Pokytis</t>
  </si>
  <si>
    <t>5.3.</t>
  </si>
  <si>
    <t>Metų pabaigoje</t>
  </si>
  <si>
    <t>9 lentelė</t>
  </si>
  <si>
    <t>Įplaukos</t>
  </si>
  <si>
    <t>Savanoriškos socialinės įmokos</t>
  </si>
  <si>
    <t>Išlaidos</t>
  </si>
  <si>
    <t>1.1.4.1.</t>
  </si>
  <si>
    <t>1.1.4.2.</t>
  </si>
  <si>
    <t>10 lentelė</t>
  </si>
  <si>
    <t>Ilgalaikio darbo išmokų fondo biudžeto 2023-2026 metų įplaukos ir išlaidos</t>
  </si>
  <si>
    <t>Garantinio fondo biudžeto 2023 - 2026 metų įplaukos ir išlaidos</t>
  </si>
  <si>
    <t>Iš valstybės biudžeto ir (ar) kitų valstybės piniginių išteklių pervedamos lėšos</t>
  </si>
  <si>
    <t xml:space="preserve">  1.5. Nelaimingų atsitikimų darbe ir profesinių ligų  socialiniam draudimui</t>
  </si>
  <si>
    <t xml:space="preserve">  1.6. Savanoriškojo socialinio draudimo įmokos</t>
  </si>
  <si>
    <t xml:space="preserve"> 1.8.2. Kitos lėšos  iš valstybės biudžeto  </t>
  </si>
  <si>
    <t xml:space="preserve">  1.9. Veiklos pajamos </t>
  </si>
  <si>
    <t>1.9.2.1. Rezervinio fondo gautos palūkanos už likučius bankų sąskaitose, dividendai</t>
  </si>
  <si>
    <t>1.9.2.2. Rezervinio fondo gautos palūkanos už vertybinius popierius ir indėlius</t>
  </si>
  <si>
    <t>1.9.2.3. Kitos  (ne Rezervinio fondo)  veiklos pajamos</t>
  </si>
  <si>
    <t>1.10. Kitos teisėtai gautinos lėšos</t>
  </si>
  <si>
    <t xml:space="preserve">   1.1.1.  Įplaukos, iš jų:</t>
  </si>
  <si>
    <t xml:space="preserve">    1.1.1.1. Įmokos pensijų socialiniam draudimui</t>
  </si>
  <si>
    <t>1.1.1.1.1. Draudėjų   socialinio draudimo įmokos</t>
  </si>
  <si>
    <t>1.1.1.1.2. Apdraustųjų   socialinio draudimo įmokos</t>
  </si>
  <si>
    <t>1.1.1.1.3. Savarankiškai dirbančių   socialinio draudimo įmokos</t>
  </si>
  <si>
    <t>1.1.1.2. Įmokos  ligos  socialiniam draudimui</t>
  </si>
  <si>
    <t>1.1.1.2.1. Draudėjų   socialinio draudimo įmokos</t>
  </si>
  <si>
    <t>1.1.1.2.2.Apdraustųjų   socialinio draudimo įmokos</t>
  </si>
  <si>
    <t>1.1.1.2.3. Savarankiškai dirbančių   socialinio draudimo įmokos</t>
  </si>
  <si>
    <t>1.1.1.3. Įmokos motinystės  socialiniam draudimui</t>
  </si>
  <si>
    <t>1.1.1.3.1. Draudėjų   socialinio draudimo įmokos</t>
  </si>
  <si>
    <t>1.1.1.3.2. Apdraustųjų   socialinio draudimo įmokos</t>
  </si>
  <si>
    <t>1.1.1.3.3. Savarankiškai dirbančių   socialinio draudimo įmokos</t>
  </si>
  <si>
    <t xml:space="preserve"> 1.1.1. 4. Įmokos nedarbo  socialiniam draudimui</t>
  </si>
  <si>
    <t>1.1.1.4.1. Draudėjų   socialinio draudimo įmokos</t>
  </si>
  <si>
    <t>1.1.1.4.2. Savarankiškai dirbančių   socialinio draudimo įmokos</t>
  </si>
  <si>
    <t>1.1.1.5. Įmokos nelaimingų atsitikimų darbe ir profesinių ligų  socialiniam draudimui</t>
  </si>
  <si>
    <t>1.1.1.5.1. Draudėjų   socialinio draudimo įmokos</t>
  </si>
  <si>
    <t>1.1.1.6. Savanoriškojo socialinio draudimo įmokos</t>
  </si>
  <si>
    <t xml:space="preserve">   1.1.1.7.1. Delspinigiai ir baudos ( iki 2023 m. ir rezervinio fondo palūkanos už vetybinius popierius ir indėlius)</t>
  </si>
  <si>
    <t xml:space="preserve">    1.1.1.7.2. Palūkanos</t>
  </si>
  <si>
    <t>1.1.1.8.  Iš valstybės biudžeto ir ( ar) kitų valstybės piniginių išteklių gautos lėšos</t>
  </si>
  <si>
    <t xml:space="preserve"> 1.1.1.8.2. Kitos lėšos  iš valstybės biudžeto ir (ar) kitų valstybės piniginių išteklių</t>
  </si>
  <si>
    <t xml:space="preserve">1.1.1.9. Veiklos pajamos </t>
  </si>
  <si>
    <t xml:space="preserve">1.1.1.9.1.1. Pensijų fondai </t>
  </si>
  <si>
    <t>1.1.1.9.1.4. Ilgalaikio darbo išmokų fondas</t>
  </si>
  <si>
    <t xml:space="preserve"> 1.1.1.9.2.2. Rezervinio fondo gautos palūkanos  už vertybinius popierius ir indėlius</t>
  </si>
  <si>
    <t>1.1.1.9.2.3. Kitos  (ne Rezervinio fondo)  veiklos pajamos</t>
  </si>
  <si>
    <t xml:space="preserve">1.1.1.10.  Kitos teisėtai gautos lėšos </t>
  </si>
  <si>
    <t>1.1.1.11.  Iš Rezervo fondo gautos lėšos</t>
  </si>
  <si>
    <t xml:space="preserve">   1.2.1.7. Kitos  įplaukos</t>
  </si>
  <si>
    <t xml:space="preserve">   1.2.2.1 Valstybės biudžeto išmokos</t>
  </si>
  <si>
    <t xml:space="preserve">   1.2.2.7. Kitos  išlaidos</t>
  </si>
  <si>
    <t xml:space="preserve">   2.5.3. Kitos išlaidos (ne Rezervinio fondo)  akcijoms, obligacijoms ir kitiems vertybiniams popieriams įsisgyti</t>
  </si>
  <si>
    <r>
      <t xml:space="preserve">2.2.1. </t>
    </r>
    <r>
      <rPr>
        <b/>
        <u/>
        <sz val="11"/>
        <rFont val="Times New Roman"/>
        <family val="1"/>
        <charset val="186"/>
      </rPr>
      <t>Privalomajam socialiniam</t>
    </r>
  </si>
  <si>
    <r>
      <t xml:space="preserve">         </t>
    </r>
    <r>
      <rPr>
        <b/>
        <u/>
        <sz val="11"/>
        <rFont val="Times New Roman"/>
        <family val="1"/>
        <charset val="186"/>
      </rPr>
      <t>draudimui</t>
    </r>
    <r>
      <rPr>
        <sz val="11"/>
        <rFont val="Times New Roman"/>
        <family val="1"/>
        <charset val="186"/>
      </rPr>
      <t xml:space="preserve"> (su atidėjinių pokyčiu)</t>
    </r>
  </si>
  <si>
    <r>
      <t xml:space="preserve">          </t>
    </r>
    <r>
      <rPr>
        <b/>
        <u/>
        <sz val="11"/>
        <rFont val="Times New Roman"/>
        <family val="1"/>
        <charset val="186"/>
      </rPr>
      <t xml:space="preserve">  draudimui</t>
    </r>
  </si>
  <si>
    <r>
      <t xml:space="preserve">2.2.2. </t>
    </r>
    <r>
      <rPr>
        <b/>
        <u/>
        <sz val="11"/>
        <rFont val="Times New Roman"/>
        <family val="1"/>
        <charset val="186"/>
      </rPr>
      <t>Savanoriškajam socialiniam</t>
    </r>
  </si>
  <si>
    <r>
      <t xml:space="preserve">2.3.1. </t>
    </r>
    <r>
      <rPr>
        <b/>
        <u/>
        <sz val="11"/>
        <rFont val="Times New Roman"/>
        <family val="1"/>
        <charset val="186"/>
      </rPr>
      <t>Privalomajam socialiniam</t>
    </r>
  </si>
  <si>
    <r>
      <t xml:space="preserve">           </t>
    </r>
    <r>
      <rPr>
        <b/>
        <u/>
        <sz val="11"/>
        <rFont val="Times New Roman"/>
        <family val="1"/>
        <charset val="186"/>
      </rPr>
      <t>draudimui</t>
    </r>
    <r>
      <rPr>
        <sz val="11"/>
        <rFont val="Times New Roman"/>
        <family val="1"/>
        <charset val="186"/>
      </rPr>
      <t xml:space="preserve"> (su atidėjinių pokyčiu)</t>
    </r>
  </si>
  <si>
    <r>
      <t xml:space="preserve">2.3.2. </t>
    </r>
    <r>
      <rPr>
        <b/>
        <u/>
        <sz val="11"/>
        <rFont val="Times New Roman"/>
        <family val="1"/>
        <charset val="186"/>
      </rPr>
      <t>Savanoriškajam socialiniam</t>
    </r>
  </si>
  <si>
    <r>
      <t xml:space="preserve">           </t>
    </r>
    <r>
      <rPr>
        <b/>
        <u/>
        <sz val="11"/>
        <rFont val="Times New Roman"/>
        <family val="1"/>
        <charset val="186"/>
      </rPr>
      <t>draudimui motinystės išmokoms</t>
    </r>
  </si>
  <si>
    <r>
      <rPr>
        <b/>
        <sz val="11"/>
        <rFont val="Times New Roman"/>
        <family val="1"/>
        <charset val="186"/>
      </rPr>
      <t xml:space="preserve">        </t>
    </r>
    <r>
      <rPr>
        <b/>
        <u/>
        <sz val="11"/>
        <rFont val="Times New Roman"/>
        <family val="1"/>
        <charset val="186"/>
      </rPr>
      <t>Lėšos, pervedamos į pensijų fondus</t>
    </r>
  </si>
  <si>
    <r>
      <t xml:space="preserve">2.6.  </t>
    </r>
    <r>
      <rPr>
        <b/>
        <u/>
        <sz val="11"/>
        <rFont val="Times New Roman"/>
        <family val="1"/>
        <charset val="186"/>
      </rPr>
      <t>Neatgautinos ir abejotinai atgautinos</t>
    </r>
  </si>
  <si>
    <r>
      <t xml:space="preserve">2.7.  </t>
    </r>
    <r>
      <rPr>
        <b/>
        <u/>
        <sz val="12"/>
        <rFont val="Times New Roman"/>
        <family val="1"/>
        <charset val="186"/>
      </rPr>
      <t>Veiklos sąnaudos</t>
    </r>
  </si>
  <si>
    <t>2.7.1. Fondo administravimo įstaigų finansavimo</t>
  </si>
  <si>
    <t>2.7.2. Kitos Fondo veiklos sąnaudos</t>
  </si>
  <si>
    <t>IŠ VISO SĄNAUDŲ:</t>
  </si>
  <si>
    <t>2.7.3. Ilgalaikio turto nusidėvėjimas (amortizacija)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</si>
</sst>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
    <numFmt numFmtId="167" formatCode="#,##0.000"/>
  </numFmts>
  <fonts count="96">
    <font>
      <sz val="11"/>
      <color theme="1"/>
      <name val="Calibri"/>
      <family val="2"/>
      <charset val="186"/>
      <scheme val="minor"/>
    </font>
    <font>
      <sz val="10"/>
      <name val="Arial"/>
      <family val="2"/>
      <charset val="186"/>
    </font>
    <font>
      <sz val="10"/>
      <name val="Times New Roman"/>
      <family val="1"/>
      <charset val="186"/>
    </font>
    <font>
      <b/>
      <sz val="9"/>
      <name val="Times New Roman"/>
      <family val="1"/>
      <charset val="186"/>
    </font>
    <font>
      <sz val="10"/>
      <name val="HelveticaLT"/>
      <charset val="186"/>
    </font>
    <font>
      <b/>
      <sz val="10"/>
      <name val="Times New Roman"/>
      <family val="1"/>
      <charset val="186"/>
    </font>
    <font>
      <b/>
      <sz val="12"/>
      <name val="Times New Roman"/>
      <family val="1"/>
      <charset val="186"/>
    </font>
    <font>
      <sz val="9"/>
      <name val="Times New Roman"/>
      <family val="1"/>
      <charset val="186"/>
    </font>
    <font>
      <sz val="11"/>
      <name val="TimesLT"/>
      <family val="1"/>
    </font>
    <font>
      <sz val="11"/>
      <name val="Times New Roman"/>
      <family val="1"/>
      <charset val="186"/>
    </font>
    <font>
      <b/>
      <sz val="11"/>
      <name val="Times New Roman"/>
      <family val="1"/>
      <charset val="186"/>
    </font>
    <font>
      <i/>
      <sz val="9"/>
      <name val="Times New Roman"/>
      <family val="1"/>
      <charset val="186"/>
    </font>
    <font>
      <b/>
      <u/>
      <sz val="12"/>
      <name val="Times New Roman"/>
      <family val="1"/>
      <charset val="186"/>
    </font>
    <font>
      <b/>
      <i/>
      <sz val="10"/>
      <name val="Times New Roman"/>
      <family val="1"/>
      <charset val="186"/>
    </font>
    <font>
      <i/>
      <sz val="10"/>
      <name val="Times New Roman"/>
      <family val="1"/>
      <charset val="186"/>
    </font>
    <font>
      <sz val="8"/>
      <name val="Times New Roman"/>
      <family val="1"/>
      <charset val="186"/>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b/>
      <sz val="8"/>
      <name val="Times New Roman"/>
      <family val="1"/>
      <charset val="186"/>
    </font>
    <font>
      <sz val="10"/>
      <color theme="1"/>
      <name val="Times New Roman"/>
      <family val="1"/>
      <charset val="186"/>
    </font>
    <font>
      <sz val="12"/>
      <name val="Times New Roman"/>
      <family val="1"/>
      <charset val="186"/>
    </font>
    <font>
      <b/>
      <sz val="12"/>
      <color theme="1"/>
      <name val="Times New Roman"/>
      <family val="1"/>
      <charset val="186"/>
    </font>
    <font>
      <sz val="10"/>
      <name val="Arial"/>
      <family val="2"/>
      <charset val="186"/>
    </font>
    <font>
      <sz val="10"/>
      <name val="TimesLT"/>
      <family val="1"/>
    </font>
    <font>
      <sz val="11"/>
      <color theme="1"/>
      <name val="Times New Roman"/>
      <family val="1"/>
      <charset val="186"/>
    </font>
    <font>
      <b/>
      <i/>
      <u/>
      <sz val="16"/>
      <name val="Times New Roman"/>
      <family val="1"/>
      <charset val="186"/>
    </font>
    <font>
      <sz val="10"/>
      <name val="Arial"/>
      <family val="2"/>
      <charset val="186"/>
    </font>
    <font>
      <sz val="10"/>
      <name val="Arial"/>
      <family val="2"/>
      <charset val="186"/>
    </font>
    <font>
      <sz val="10"/>
      <color rgb="FFFF0000"/>
      <name val="Times New Roman"/>
      <family val="1"/>
      <charset val="186"/>
    </font>
    <font>
      <sz val="10"/>
      <name val="Arial"/>
      <family val="2"/>
      <charset val="186"/>
    </font>
    <font>
      <sz val="10"/>
      <name val="Arial"/>
      <family val="2"/>
      <charset val="186"/>
    </font>
    <font>
      <sz val="10"/>
      <name val="Arial"/>
      <family val="2"/>
      <charset val="186"/>
    </font>
    <font>
      <sz val="11"/>
      <color rgb="FFFF0000"/>
      <name val="Times New Roman"/>
      <family val="1"/>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2"/>
      <color rgb="FFFF0000"/>
      <name val="Times New Roman"/>
      <family val="1"/>
      <charset val="186"/>
    </font>
    <font>
      <sz val="10"/>
      <name val="Arial"/>
      <family val="2"/>
      <charset val="186"/>
    </font>
    <font>
      <sz val="11"/>
      <color rgb="FF00B050"/>
      <name val="Times New Roman"/>
      <family val="1"/>
      <charset val="186"/>
    </font>
    <font>
      <sz val="10"/>
      <name val="Arial"/>
      <family val="2"/>
      <charset val="186"/>
    </font>
    <font>
      <sz val="11"/>
      <color rgb="FFFF0000"/>
      <name val="Calibri"/>
      <family val="2"/>
      <charset val="186"/>
      <scheme val="minor"/>
    </font>
    <font>
      <sz val="10"/>
      <name val="Arial"/>
      <family val="2"/>
      <charset val="186"/>
    </font>
    <font>
      <sz val="10"/>
      <color rgb="FF0070C0"/>
      <name val="Times New Roman"/>
      <family val="1"/>
      <charset val="186"/>
    </font>
    <font>
      <sz val="12"/>
      <color rgb="FF0070C0"/>
      <name val="Times New Roman"/>
      <family val="1"/>
      <charset val="186"/>
    </font>
    <font>
      <b/>
      <u/>
      <sz val="14"/>
      <name val="TimesLT"/>
      <family val="1"/>
    </font>
    <font>
      <sz val="10"/>
      <name val="Arial"/>
      <family val="2"/>
      <charset val="186"/>
    </font>
    <font>
      <b/>
      <sz val="11"/>
      <name val="Arial"/>
      <family val="2"/>
      <charset val="186"/>
    </font>
    <font>
      <b/>
      <sz val="10"/>
      <color theme="1"/>
      <name val="Times New Roman"/>
      <family val="1"/>
      <charset val="186"/>
    </font>
    <font>
      <b/>
      <u/>
      <sz val="11"/>
      <name val="Times New Roman"/>
      <family val="1"/>
      <charset val="186"/>
    </font>
    <font>
      <b/>
      <u/>
      <sz val="10"/>
      <name val="Times New Roman"/>
      <family val="1"/>
      <charset val="186"/>
    </font>
    <font>
      <b/>
      <i/>
      <sz val="9"/>
      <name val="Times New Roman"/>
      <family val="1"/>
      <charset val="186"/>
    </font>
    <font>
      <u/>
      <sz val="10"/>
      <name val="Times New Roman"/>
      <family val="1"/>
      <charset val="186"/>
    </font>
    <font>
      <vertAlign val="subscript"/>
      <sz val="12"/>
      <name val="Times New Roman"/>
      <family val="1"/>
      <charset val="186"/>
    </font>
    <font>
      <vertAlign val="subscript"/>
      <sz val="10"/>
      <name val="Times New Roman"/>
      <family val="1"/>
      <charset val="186"/>
    </font>
    <font>
      <sz val="10"/>
      <name val="Times New (W1)"/>
      <family val="1"/>
    </font>
    <font>
      <vertAlign val="subscript"/>
      <sz val="10"/>
      <name val="Times New (W1)"/>
      <family val="1"/>
    </font>
    <font>
      <i/>
      <sz val="11"/>
      <name val="Times New Roman"/>
      <family val="1"/>
      <charset val="186"/>
    </font>
    <font>
      <sz val="11"/>
      <name val="Calibri"/>
      <family val="2"/>
      <charset val="186"/>
      <scheme val="minor"/>
    </font>
    <font>
      <sz val="7"/>
      <name val="Times New Roman"/>
      <family val="1"/>
      <charset val="186"/>
    </font>
    <font>
      <sz val="6"/>
      <name val="Times New Roman"/>
      <family val="1"/>
      <charset val="186"/>
    </font>
    <font>
      <b/>
      <sz val="14"/>
      <name val="Times New Roman"/>
      <family val="1"/>
      <charset val="186"/>
    </font>
    <font>
      <b/>
      <vertAlign val="subscript"/>
      <sz val="14"/>
      <name val="Times New Roman"/>
      <family val="1"/>
      <charset val="186"/>
    </font>
    <font>
      <sz val="14"/>
      <name val="Times New Roman"/>
      <family val="1"/>
      <charset val="186"/>
    </font>
    <font>
      <b/>
      <vertAlign val="subscript"/>
      <sz val="12"/>
      <name val="Times New Roman"/>
      <family val="1"/>
      <charset val="186"/>
    </font>
    <font>
      <u/>
      <sz val="12"/>
      <name val="Times New Roman"/>
      <family val="1"/>
      <charset val="186"/>
    </font>
    <font>
      <i/>
      <sz val="12"/>
      <name val="Times New Roman"/>
      <family val="1"/>
      <charset val="186"/>
    </font>
    <font>
      <sz val="12"/>
      <color theme="1"/>
      <name val="Times New Roman"/>
      <family val="1"/>
      <charset val="186"/>
    </font>
    <font>
      <sz val="10"/>
      <name val="Arial"/>
    </font>
    <font>
      <b/>
      <sz val="11"/>
      <color theme="1"/>
      <name val="Times New Roman"/>
      <family val="1"/>
      <charset val="186"/>
    </font>
  </fonts>
  <fills count="4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35">
    <xf numFmtId="0" fontId="0" fillId="0" borderId="0"/>
    <xf numFmtId="0" fontId="1" fillId="0" borderId="0"/>
    <xf numFmtId="0" fontId="4" fillId="0" borderId="0"/>
    <xf numFmtId="0" fontId="8" fillId="0" borderId="0"/>
    <xf numFmtId="0" fontId="1" fillId="0" borderId="0"/>
    <xf numFmtId="0" fontId="4" fillId="0" borderId="0"/>
    <xf numFmtId="0" fontId="8"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3"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8"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8" fillId="22" borderId="0" applyNumberFormat="0" applyBorder="0" applyAlignment="0" applyProtection="0"/>
    <xf numFmtId="0" fontId="18" fillId="24"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8" fillId="1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19" fillId="18" borderId="0" applyNumberFormat="0" applyBorder="0" applyAlignment="0" applyProtection="0"/>
    <xf numFmtId="0" fontId="18" fillId="27" borderId="0" applyNumberFormat="0" applyBorder="0" applyAlignment="0" applyProtection="0"/>
    <xf numFmtId="0" fontId="20" fillId="18" borderId="0" applyNumberFormat="0" applyBorder="0" applyAlignment="0" applyProtection="0"/>
    <xf numFmtId="0" fontId="21" fillId="28" borderId="8" applyNumberFormat="0" applyAlignment="0" applyProtection="0"/>
    <xf numFmtId="0" fontId="22" fillId="19" borderId="9" applyNumberFormat="0" applyAlignment="0" applyProtection="0"/>
    <xf numFmtId="0" fontId="2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4" fillId="0" borderId="0" applyNumberFormat="0" applyFill="0" applyBorder="0" applyAlignment="0" applyProtection="0"/>
    <xf numFmtId="0" fontId="25" fillId="32" borderId="0" applyNumberFormat="0" applyBorder="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29" fillId="27" borderId="8" applyNumberFormat="0" applyAlignment="0" applyProtection="0"/>
    <xf numFmtId="0" fontId="1" fillId="0" borderId="0"/>
    <xf numFmtId="0" fontId="30" fillId="0" borderId="13" applyNumberFormat="0" applyFill="0" applyAlignment="0" applyProtection="0"/>
    <xf numFmtId="0" fontId="31" fillId="27" borderId="0" applyNumberFormat="0" applyBorder="0" applyAlignment="0" applyProtection="0"/>
    <xf numFmtId="0" fontId="4" fillId="0" borderId="0"/>
    <xf numFmtId="0" fontId="1" fillId="26" borderId="14" applyNumberFormat="0" applyFont="0" applyAlignment="0" applyProtection="0"/>
    <xf numFmtId="0" fontId="32" fillId="28" borderId="15" applyNumberFormat="0" applyAlignment="0" applyProtection="0"/>
    <xf numFmtId="4" fontId="33" fillId="33" borderId="16" applyNumberFormat="0" applyProtection="0">
      <alignment vertical="center"/>
    </xf>
    <xf numFmtId="4" fontId="34" fillId="33" borderId="16" applyNumberFormat="0" applyProtection="0">
      <alignment vertical="center"/>
    </xf>
    <xf numFmtId="4" fontId="33" fillId="33" borderId="16" applyNumberFormat="0" applyProtection="0">
      <alignment horizontal="left" vertical="center" indent="1"/>
    </xf>
    <xf numFmtId="0" fontId="33" fillId="33" borderId="16" applyNumberFormat="0" applyProtection="0">
      <alignment horizontal="left" vertical="top" indent="1"/>
    </xf>
    <xf numFmtId="4" fontId="33" fillId="2" borderId="0" applyNumberFormat="0" applyProtection="0">
      <alignment horizontal="left" vertical="center" indent="1"/>
    </xf>
    <xf numFmtId="4" fontId="16" fillId="7" borderId="16" applyNumberFormat="0" applyProtection="0">
      <alignment horizontal="right" vertical="center"/>
    </xf>
    <xf numFmtId="4" fontId="16" fillId="3" borderId="16" applyNumberFormat="0" applyProtection="0">
      <alignment horizontal="right" vertical="center"/>
    </xf>
    <xf numFmtId="4" fontId="16" fillId="34" borderId="16" applyNumberFormat="0" applyProtection="0">
      <alignment horizontal="right" vertical="center"/>
    </xf>
    <xf numFmtId="4" fontId="16" fillId="35" borderId="16" applyNumberFormat="0" applyProtection="0">
      <alignment horizontal="right" vertical="center"/>
    </xf>
    <xf numFmtId="4" fontId="16" fillId="36" borderId="16" applyNumberFormat="0" applyProtection="0">
      <alignment horizontal="right" vertical="center"/>
    </xf>
    <xf numFmtId="4" fontId="16" fillId="37" borderId="16" applyNumberFormat="0" applyProtection="0">
      <alignment horizontal="right" vertical="center"/>
    </xf>
    <xf numFmtId="4" fontId="16" fillId="9" borderId="16" applyNumberFormat="0" applyProtection="0">
      <alignment horizontal="right" vertical="center"/>
    </xf>
    <xf numFmtId="4" fontId="16" fillId="38" borderId="16" applyNumberFormat="0" applyProtection="0">
      <alignment horizontal="right" vertical="center"/>
    </xf>
    <xf numFmtId="4" fontId="16" fillId="39" borderId="16" applyNumberFormat="0" applyProtection="0">
      <alignment horizontal="right" vertical="center"/>
    </xf>
    <xf numFmtId="4" fontId="33" fillId="40" borderId="17" applyNumberFormat="0" applyProtection="0">
      <alignment horizontal="left" vertical="center" indent="1"/>
    </xf>
    <xf numFmtId="4" fontId="16" fillId="41" borderId="0" applyNumberFormat="0" applyProtection="0">
      <alignment horizontal="left" vertical="center" indent="1"/>
    </xf>
    <xf numFmtId="4" fontId="35" fillId="8" borderId="0" applyNumberFormat="0" applyProtection="0">
      <alignment horizontal="left" vertical="center" indent="1"/>
    </xf>
    <xf numFmtId="4" fontId="16" fillId="2" borderId="16" applyNumberFormat="0" applyProtection="0">
      <alignment horizontal="right" vertical="center"/>
    </xf>
    <xf numFmtId="4" fontId="36" fillId="41" borderId="0" applyNumberFormat="0" applyProtection="0">
      <alignment horizontal="left" vertical="center" indent="1"/>
    </xf>
    <xf numFmtId="4" fontId="36" fillId="2" borderId="0" applyNumberFormat="0" applyProtection="0">
      <alignment horizontal="left" vertical="center" indent="1"/>
    </xf>
    <xf numFmtId="0" fontId="1" fillId="8" borderId="16" applyNumberFormat="0" applyProtection="0">
      <alignment horizontal="left" vertical="center" indent="1"/>
    </xf>
    <xf numFmtId="0" fontId="1" fillId="8" borderId="16" applyNumberFormat="0" applyProtection="0">
      <alignment horizontal="left" vertical="top" indent="1"/>
    </xf>
    <xf numFmtId="0" fontId="1" fillId="2" borderId="16" applyNumberFormat="0" applyProtection="0">
      <alignment horizontal="left" vertical="center" indent="1"/>
    </xf>
    <xf numFmtId="0" fontId="1" fillId="2" borderId="16" applyNumberFormat="0" applyProtection="0">
      <alignment horizontal="left" vertical="top" indent="1"/>
    </xf>
    <xf numFmtId="0" fontId="1" fillId="6" borderId="16" applyNumberFormat="0" applyProtection="0">
      <alignment horizontal="left" vertical="center" indent="1"/>
    </xf>
    <xf numFmtId="0" fontId="1" fillId="6" borderId="16" applyNumberFormat="0" applyProtection="0">
      <alignment horizontal="left" vertical="top" indent="1"/>
    </xf>
    <xf numFmtId="0" fontId="1" fillId="41" borderId="16" applyNumberFormat="0" applyProtection="0">
      <alignment horizontal="left" vertical="center" indent="1"/>
    </xf>
    <xf numFmtId="0" fontId="1" fillId="41" borderId="16" applyNumberFormat="0" applyProtection="0">
      <alignment horizontal="left" vertical="top" indent="1"/>
    </xf>
    <xf numFmtId="0" fontId="1" fillId="5" borderId="18" applyNumberFormat="0">
      <protection locked="0"/>
    </xf>
    <xf numFmtId="4" fontId="16" fillId="4" borderId="16" applyNumberFormat="0" applyProtection="0">
      <alignment vertical="center"/>
    </xf>
    <xf numFmtId="4" fontId="37" fillId="4" borderId="16" applyNumberFormat="0" applyProtection="0">
      <alignment vertical="center"/>
    </xf>
    <xf numFmtId="4" fontId="16" fillId="4" borderId="16" applyNumberFormat="0" applyProtection="0">
      <alignment horizontal="left" vertical="center" indent="1"/>
    </xf>
    <xf numFmtId="0" fontId="16" fillId="4" borderId="16" applyNumberFormat="0" applyProtection="0">
      <alignment horizontal="left" vertical="top" indent="1"/>
    </xf>
    <xf numFmtId="4" fontId="16" fillId="41" borderId="16" applyNumberFormat="0" applyProtection="0">
      <alignment horizontal="right" vertical="center"/>
    </xf>
    <xf numFmtId="4" fontId="37" fillId="41" borderId="16" applyNumberFormat="0" applyProtection="0">
      <alignment horizontal="right" vertical="center"/>
    </xf>
    <xf numFmtId="4" fontId="16" fillId="2" borderId="16" applyNumberFormat="0" applyProtection="0">
      <alignment horizontal="left" vertical="center" indent="1"/>
    </xf>
    <xf numFmtId="0" fontId="16" fillId="2" borderId="16" applyNumberFormat="0" applyProtection="0">
      <alignment horizontal="left" vertical="top" indent="1"/>
    </xf>
    <xf numFmtId="4" fontId="38" fillId="42" borderId="0" applyNumberFormat="0" applyProtection="0">
      <alignment horizontal="left" vertical="center" indent="1"/>
    </xf>
    <xf numFmtId="4" fontId="39" fillId="41" borderId="16" applyNumberFormat="0" applyProtection="0">
      <alignment horizontal="right" vertical="center"/>
    </xf>
    <xf numFmtId="0" fontId="40" fillId="0" borderId="0" applyNumberFormat="0" applyFill="0" applyBorder="0" applyAlignment="0" applyProtection="0"/>
    <xf numFmtId="0" fontId="40" fillId="0" borderId="0" applyNumberFormat="0" applyFill="0" applyBorder="0" applyAlignment="0" applyProtection="0"/>
    <xf numFmtId="0" fontId="23" fillId="0" borderId="19" applyNumberFormat="0" applyFill="0" applyAlignment="0" applyProtection="0"/>
    <xf numFmtId="0" fontId="41" fillId="0" borderId="0" applyNumberFormat="0" applyFill="0" applyBorder="0" applyAlignment="0" applyProtection="0"/>
    <xf numFmtId="0" fontId="1" fillId="0" borderId="0"/>
    <xf numFmtId="0" fontId="1" fillId="0" borderId="0"/>
    <xf numFmtId="0" fontId="46" fillId="0" borderId="0"/>
    <xf numFmtId="0" fontId="47" fillId="0" borderId="0"/>
    <xf numFmtId="0" fontId="4" fillId="0" borderId="0"/>
    <xf numFmtId="0" fontId="1" fillId="0" borderId="0"/>
    <xf numFmtId="0" fontId="4" fillId="0" borderId="0" applyFont="0"/>
    <xf numFmtId="0" fontId="50" fillId="0" borderId="0"/>
    <xf numFmtId="0" fontId="51" fillId="0" borderId="0"/>
    <xf numFmtId="0" fontId="53" fillId="0" borderId="0"/>
    <xf numFmtId="0" fontId="54" fillId="0" borderId="0"/>
    <xf numFmtId="0" fontId="55" fillId="0" borderId="0"/>
    <xf numFmtId="0" fontId="57" fillId="0" borderId="0"/>
    <xf numFmtId="0" fontId="58" fillId="0" borderId="0"/>
    <xf numFmtId="0" fontId="59" fillId="0" borderId="0"/>
    <xf numFmtId="0" fontId="60" fillId="0" borderId="0"/>
    <xf numFmtId="0" fontId="61" fillId="0" borderId="0"/>
    <xf numFmtId="0" fontId="62" fillId="0" borderId="0"/>
    <xf numFmtId="0" fontId="64" fillId="0" borderId="0"/>
    <xf numFmtId="0" fontId="66" fillId="0" borderId="0"/>
    <xf numFmtId="0" fontId="68" fillId="0" borderId="0"/>
    <xf numFmtId="0" fontId="1" fillId="0" borderId="0"/>
    <xf numFmtId="0" fontId="72" fillId="0" borderId="0"/>
    <xf numFmtId="0" fontId="94" fillId="0" borderId="0"/>
  </cellStyleXfs>
  <cellXfs count="520">
    <xf numFmtId="0" fontId="0" fillId="0" borderId="0" xfId="0"/>
    <xf numFmtId="0" fontId="2" fillId="0" borderId="0" xfId="1" applyFont="1"/>
    <xf numFmtId="4" fontId="5" fillId="0" borderId="0" xfId="2" applyNumberFormat="1" applyFont="1"/>
    <xf numFmtId="4" fontId="2" fillId="0" borderId="0" xfId="2" applyNumberFormat="1" applyFont="1"/>
    <xf numFmtId="4" fontId="9" fillId="0" borderId="0" xfId="3" applyNumberFormat="1" applyFont="1" applyAlignment="1">
      <alignment horizontal="center" vertical="center" wrapText="1"/>
    </xf>
    <xf numFmtId="4" fontId="14" fillId="0" borderId="0" xfId="2" applyNumberFormat="1" applyFont="1"/>
    <xf numFmtId="3" fontId="5" fillId="0" borderId="0" xfId="1" applyNumberFormat="1" applyFont="1" applyAlignment="1">
      <alignment horizontal="right" vertical="center"/>
    </xf>
    <xf numFmtId="4" fontId="2" fillId="0" borderId="0" xfId="2" applyNumberFormat="1" applyFont="1" applyAlignment="1">
      <alignment horizontal="right" vertical="center"/>
    </xf>
    <xf numFmtId="0" fontId="2" fillId="0" borderId="0" xfId="4" applyFont="1"/>
    <xf numFmtId="4" fontId="7" fillId="0" borderId="0" xfId="2" applyNumberFormat="1" applyFont="1"/>
    <xf numFmtId="164" fontId="2" fillId="0" borderId="0" xfId="2" applyNumberFormat="1" applyFont="1"/>
    <xf numFmtId="3" fontId="2" fillId="0" borderId="0" xfId="2" applyNumberFormat="1" applyFont="1"/>
    <xf numFmtId="3" fontId="3" fillId="0" borderId="0" xfId="2" applyNumberFormat="1" applyFont="1" applyProtection="1">
      <protection hidden="1"/>
    </xf>
    <xf numFmtId="3" fontId="5" fillId="0" borderId="0" xfId="2" applyNumberFormat="1" applyFont="1"/>
    <xf numFmtId="164" fontId="10" fillId="0" borderId="0" xfId="1" applyNumberFormat="1" applyFont="1" applyAlignment="1">
      <alignment horizontal="right" vertical="center"/>
    </xf>
    <xf numFmtId="4" fontId="15" fillId="0" borderId="0" xfId="2" applyNumberFormat="1" applyFont="1"/>
    <xf numFmtId="0" fontId="5" fillId="0" borderId="0" xfId="1" applyFont="1"/>
    <xf numFmtId="1" fontId="15" fillId="0" borderId="0" xfId="1" applyNumberFormat="1" applyFont="1"/>
    <xf numFmtId="1" fontId="2" fillId="0" borderId="0" xfId="1" applyNumberFormat="1" applyFont="1"/>
    <xf numFmtId="0" fontId="15" fillId="0" borderId="0" xfId="1" applyFont="1"/>
    <xf numFmtId="0" fontId="42" fillId="0" borderId="0" xfId="1" applyFont="1"/>
    <xf numFmtId="0" fontId="2" fillId="0" borderId="0" xfId="62" applyFont="1"/>
    <xf numFmtId="0" fontId="2" fillId="0" borderId="0" xfId="117" applyFont="1"/>
    <xf numFmtId="0" fontId="2" fillId="0" borderId="0" xfId="117" applyFont="1" applyAlignment="1">
      <alignment vertical="center"/>
    </xf>
    <xf numFmtId="4" fontId="15" fillId="0" borderId="0" xfId="2" applyNumberFormat="1" applyFont="1" applyAlignment="1">
      <alignment horizontal="center" vertical="top"/>
    </xf>
    <xf numFmtId="0" fontId="15" fillId="0" borderId="0" xfId="4" applyFont="1" applyAlignment="1">
      <alignment horizontal="center" vertical="top"/>
    </xf>
    <xf numFmtId="3" fontId="2" fillId="0" borderId="0" xfId="1" applyNumberFormat="1" applyFont="1"/>
    <xf numFmtId="4" fontId="7" fillId="0" borderId="0" xfId="2" applyNumberFormat="1" applyFont="1" applyAlignment="1">
      <alignment horizontal="center" vertical="center" wrapText="1"/>
    </xf>
    <xf numFmtId="4" fontId="10" fillId="0" borderId="0" xfId="3" applyNumberFormat="1" applyFont="1" applyAlignment="1">
      <alignment horizontal="center" vertical="center" wrapText="1"/>
    </xf>
    <xf numFmtId="4" fontId="5" fillId="0" borderId="20" xfId="2" applyNumberFormat="1" applyFont="1" applyBorder="1"/>
    <xf numFmtId="4" fontId="2" fillId="0" borderId="20" xfId="2" applyNumberFormat="1" applyFont="1" applyBorder="1"/>
    <xf numFmtId="4" fontId="2" fillId="0" borderId="0" xfId="2" applyNumberFormat="1" applyFont="1" applyAlignment="1">
      <alignment vertical="center"/>
    </xf>
    <xf numFmtId="0" fontId="2" fillId="0" borderId="0" xfId="4" applyFont="1" applyAlignment="1">
      <alignment vertical="center"/>
    </xf>
    <xf numFmtId="0" fontId="15" fillId="0" borderId="0" xfId="4" applyFont="1" applyAlignment="1">
      <alignment horizontal="center" vertical="center"/>
    </xf>
    <xf numFmtId="4" fontId="15" fillId="0" borderId="0" xfId="2" applyNumberFormat="1" applyFont="1" applyAlignment="1">
      <alignment horizontal="center" vertical="center"/>
    </xf>
    <xf numFmtId="0" fontId="7" fillId="0" borderId="0" xfId="1" applyFont="1"/>
    <xf numFmtId="0" fontId="9" fillId="0" borderId="0" xfId="117" applyFont="1" applyAlignment="1">
      <alignment vertical="center"/>
    </xf>
    <xf numFmtId="3" fontId="2" fillId="0" borderId="0" xfId="117" applyNumberFormat="1" applyFont="1" applyAlignment="1">
      <alignment vertical="center"/>
    </xf>
    <xf numFmtId="0" fontId="6" fillId="0" borderId="0" xfId="117" applyFont="1" applyAlignment="1">
      <alignment vertical="center"/>
    </xf>
    <xf numFmtId="3" fontId="43" fillId="0" borderId="0" xfId="117" applyNumberFormat="1" applyFont="1" applyAlignment="1">
      <alignment vertical="center"/>
    </xf>
    <xf numFmtId="0" fontId="48" fillId="0" borderId="0" xfId="117" applyFont="1" applyAlignment="1">
      <alignment vertical="center"/>
    </xf>
    <xf numFmtId="0" fontId="45" fillId="0" borderId="0" xfId="117" applyFont="1" applyAlignment="1">
      <alignment vertical="center"/>
    </xf>
    <xf numFmtId="4" fontId="7" fillId="0" borderId="0" xfId="2" applyNumberFormat="1" applyFont="1" applyAlignment="1">
      <alignment horizontal="center" vertical="center"/>
    </xf>
    <xf numFmtId="0" fontId="56" fillId="0" borderId="0" xfId="0" applyFont="1"/>
    <xf numFmtId="0" fontId="48" fillId="0" borderId="0" xfId="0" applyFont="1"/>
    <xf numFmtId="14" fontId="48" fillId="0" borderId="0" xfId="0" applyNumberFormat="1" applyFont="1" applyAlignment="1">
      <alignment horizontal="left"/>
    </xf>
    <xf numFmtId="49" fontId="6" fillId="0" borderId="0" xfId="117" applyNumberFormat="1" applyFont="1" applyAlignment="1">
      <alignment horizontal="left" vertical="center"/>
    </xf>
    <xf numFmtId="0" fontId="44" fillId="0" borderId="0" xfId="117" applyFont="1"/>
    <xf numFmtId="0" fontId="52" fillId="0" borderId="0" xfId="62" applyFont="1"/>
    <xf numFmtId="4" fontId="2" fillId="0" borderId="0" xfId="1" applyNumberFormat="1" applyFont="1" applyAlignment="1">
      <alignment vertical="center"/>
    </xf>
    <xf numFmtId="4" fontId="7" fillId="0" borderId="0" xfId="2" applyNumberFormat="1" applyFont="1" applyAlignment="1">
      <alignment vertical="center"/>
    </xf>
    <xf numFmtId="0" fontId="5" fillId="0" borderId="0" xfId="4" applyFont="1" applyAlignment="1">
      <alignment vertical="center"/>
    </xf>
    <xf numFmtId="4" fontId="5" fillId="0" borderId="0" xfId="1" applyNumberFormat="1" applyFont="1" applyAlignment="1">
      <alignment vertical="center"/>
    </xf>
    <xf numFmtId="164" fontId="7" fillId="0" borderId="0" xfId="1" applyNumberFormat="1" applyFont="1" applyAlignment="1">
      <alignment horizontal="right" vertical="center"/>
    </xf>
    <xf numFmtId="164" fontId="2" fillId="0" borderId="0" xfId="1" applyNumberFormat="1" applyFont="1" applyAlignment="1">
      <alignment horizontal="right" vertical="center"/>
    </xf>
    <xf numFmtId="3" fontId="5" fillId="0" borderId="0" xfId="1" applyNumberFormat="1" applyFont="1"/>
    <xf numFmtId="4" fontId="2" fillId="0" borderId="2" xfId="2" applyNumberFormat="1" applyFont="1" applyBorder="1"/>
    <xf numFmtId="4" fontId="2" fillId="0" borderId="6" xfId="2" applyNumberFormat="1" applyFont="1" applyBorder="1"/>
    <xf numFmtId="4" fontId="7" fillId="0" borderId="0" xfId="1" applyNumberFormat="1" applyFont="1"/>
    <xf numFmtId="4" fontId="3" fillId="0" borderId="0" xfId="1" applyNumberFormat="1" applyFont="1"/>
    <xf numFmtId="0" fontId="65" fillId="0" borderId="0" xfId="0" applyFont="1"/>
    <xf numFmtId="164" fontId="2" fillId="0" borderId="0" xfId="1" applyNumberFormat="1" applyFont="1"/>
    <xf numFmtId="4" fontId="5" fillId="0" borderId="0" xfId="1" applyNumberFormat="1" applyFont="1"/>
    <xf numFmtId="4" fontId="2" fillId="0" borderId="0" xfId="1" applyNumberFormat="1" applyFont="1"/>
    <xf numFmtId="164" fontId="10" fillId="0" borderId="0" xfId="2" applyNumberFormat="1" applyFont="1"/>
    <xf numFmtId="3" fontId="11" fillId="0" borderId="0" xfId="2" applyNumberFormat="1" applyFont="1" applyAlignment="1">
      <alignment horizontal="center" vertical="center" wrapText="1"/>
    </xf>
    <xf numFmtId="3" fontId="3" fillId="0" borderId="0" xfId="1" applyNumberFormat="1" applyFont="1" applyAlignment="1">
      <alignment horizontal="right" vertical="top"/>
    </xf>
    <xf numFmtId="0" fontId="5" fillId="0" borderId="0" xfId="4" applyFont="1" applyAlignment="1">
      <alignment horizontal="right" vertical="center"/>
    </xf>
    <xf numFmtId="4" fontId="12" fillId="0" borderId="0" xfId="2" applyNumberFormat="1" applyFont="1"/>
    <xf numFmtId="4" fontId="2" fillId="0" borderId="0" xfId="2" applyNumberFormat="1" applyFont="1" applyAlignment="1">
      <alignment horizontal="center" vertical="center"/>
    </xf>
    <xf numFmtId="4" fontId="13" fillId="0" borderId="0" xfId="2" applyNumberFormat="1" applyFont="1" applyAlignment="1">
      <alignment horizontal="center" vertical="center"/>
    </xf>
    <xf numFmtId="2" fontId="7" fillId="0" borderId="0" xfId="2" applyNumberFormat="1" applyFont="1" applyProtection="1">
      <protection hidden="1"/>
    </xf>
    <xf numFmtId="4" fontId="7" fillId="0" borderId="0" xfId="2" applyNumberFormat="1" applyFont="1" applyProtection="1">
      <protection hidden="1"/>
    </xf>
    <xf numFmtId="4" fontId="13" fillId="0" borderId="0" xfId="2" applyNumberFormat="1" applyFont="1"/>
    <xf numFmtId="3" fontId="7" fillId="0" borderId="0" xfId="1" applyNumberFormat="1" applyFont="1" applyAlignment="1">
      <alignment horizontal="right" vertical="center"/>
    </xf>
    <xf numFmtId="3" fontId="3" fillId="0" borderId="0" xfId="1" applyNumberFormat="1" applyFont="1" applyAlignment="1">
      <alignment horizontal="right" vertical="center"/>
    </xf>
    <xf numFmtId="164" fontId="14" fillId="0" borderId="0" xfId="1" applyNumberFormat="1" applyFont="1" applyAlignment="1">
      <alignment horizontal="right" vertical="center"/>
    </xf>
    <xf numFmtId="164" fontId="3" fillId="0" borderId="0" xfId="1" applyNumberFormat="1" applyFont="1" applyAlignment="1">
      <alignment horizontal="right" vertical="center"/>
    </xf>
    <xf numFmtId="3" fontId="5" fillId="0" borderId="0" xfId="2" quotePrefix="1" applyNumberFormat="1" applyFont="1" applyAlignment="1">
      <alignment horizontal="right" vertical="top"/>
    </xf>
    <xf numFmtId="0" fontId="67" fillId="0" borderId="0" xfId="0" applyFont="1"/>
    <xf numFmtId="3" fontId="48" fillId="0" borderId="0" xfId="0" applyNumberFormat="1" applyFont="1"/>
    <xf numFmtId="4" fontId="2" fillId="0" borderId="0" xfId="2" applyNumberFormat="1" applyFont="1" applyAlignment="1">
      <alignment horizontal="right"/>
    </xf>
    <xf numFmtId="2" fontId="3" fillId="0" borderId="0" xfId="2" applyNumberFormat="1" applyFont="1" applyProtection="1">
      <protection hidden="1"/>
    </xf>
    <xf numFmtId="3" fontId="7" fillId="0" borderId="0" xfId="2" applyNumberFormat="1" applyFont="1"/>
    <xf numFmtId="4" fontId="3" fillId="0" borderId="0" xfId="1" applyNumberFormat="1" applyFont="1" applyAlignment="1">
      <alignment vertical="center"/>
    </xf>
    <xf numFmtId="3" fontId="2" fillId="0" borderId="0" xfId="1" applyNumberFormat="1" applyFont="1" applyAlignment="1">
      <alignment vertical="center"/>
    </xf>
    <xf numFmtId="4" fontId="10" fillId="0" borderId="0" xfId="1" applyNumberFormat="1" applyFont="1" applyAlignment="1">
      <alignment vertical="center"/>
    </xf>
    <xf numFmtId="4" fontId="42" fillId="0" borderId="0" xfId="1" applyNumberFormat="1" applyFont="1" applyAlignment="1">
      <alignment horizontal="center" vertical="center" wrapText="1"/>
    </xf>
    <xf numFmtId="165" fontId="3" fillId="0" borderId="0" xfId="1" applyNumberFormat="1" applyFont="1" applyAlignment="1">
      <alignment horizontal="center" vertical="center"/>
    </xf>
    <xf numFmtId="3" fontId="14" fillId="0" borderId="0" xfId="1" applyNumberFormat="1" applyFont="1" applyAlignment="1">
      <alignment horizontal="right" vertical="top"/>
    </xf>
    <xf numFmtId="3" fontId="13" fillId="0" borderId="0" xfId="1" applyNumberFormat="1" applyFont="1" applyAlignment="1">
      <alignment horizontal="right" vertical="top"/>
    </xf>
    <xf numFmtId="0" fontId="69" fillId="0" borderId="0" xfId="115" applyFont="1"/>
    <xf numFmtId="0" fontId="69" fillId="0" borderId="0" xfId="115" applyFont="1" applyAlignment="1">
      <alignment horizontal="center"/>
    </xf>
    <xf numFmtId="0" fontId="69" fillId="0" borderId="0" xfId="115" applyFont="1" applyAlignment="1">
      <alignment wrapText="1"/>
    </xf>
    <xf numFmtId="0" fontId="69" fillId="0" borderId="0" xfId="116" applyFont="1"/>
    <xf numFmtId="0" fontId="71" fillId="0" borderId="0" xfId="132" applyFont="1"/>
    <xf numFmtId="0" fontId="44" fillId="0" borderId="0" xfId="132" applyFont="1"/>
    <xf numFmtId="0" fontId="44" fillId="0" borderId="0" xfId="132" applyFont="1" applyAlignment="1">
      <alignment horizontal="center"/>
    </xf>
    <xf numFmtId="3" fontId="5" fillId="0" borderId="0" xfId="132" applyNumberFormat="1" applyFont="1" applyAlignment="1">
      <alignment horizontal="right" vertical="center" wrapText="1"/>
    </xf>
    <xf numFmtId="1" fontId="44" fillId="0" borderId="0" xfId="132" applyNumberFormat="1" applyFont="1"/>
    <xf numFmtId="0" fontId="44" fillId="0" borderId="0" xfId="132" applyFont="1" applyAlignment="1">
      <alignment wrapText="1"/>
    </xf>
    <xf numFmtId="3" fontId="44" fillId="0" borderId="0" xfId="132" applyNumberFormat="1" applyFont="1" applyAlignment="1">
      <alignment wrapText="1"/>
    </xf>
    <xf numFmtId="166" fontId="44" fillId="0" borderId="0" xfId="132" applyNumberFormat="1" applyFont="1"/>
    <xf numFmtId="3" fontId="44" fillId="0" borderId="0" xfId="132" applyNumberFormat="1" applyFont="1"/>
    <xf numFmtId="0" fontId="44" fillId="0" borderId="0" xfId="132" applyFont="1" applyAlignment="1">
      <alignment vertical="center"/>
    </xf>
    <xf numFmtId="3" fontId="44" fillId="0" borderId="0" xfId="132" applyNumberFormat="1" applyFont="1" applyAlignment="1">
      <alignment horizontal="center"/>
    </xf>
    <xf numFmtId="1" fontId="44" fillId="0" borderId="0" xfId="132" applyNumberFormat="1" applyFont="1" applyAlignment="1">
      <alignment horizontal="center"/>
    </xf>
    <xf numFmtId="3" fontId="70" fillId="0" borderId="0" xfId="132" applyNumberFormat="1" applyFont="1"/>
    <xf numFmtId="0" fontId="63" fillId="0" borderId="0" xfId="132" applyFont="1" applyAlignment="1">
      <alignment horizontal="right"/>
    </xf>
    <xf numFmtId="0" fontId="44" fillId="0" borderId="0" xfId="132" applyFont="1" applyAlignment="1">
      <alignment horizontal="right"/>
    </xf>
    <xf numFmtId="0" fontId="70" fillId="0" borderId="0" xfId="132" applyFont="1"/>
    <xf numFmtId="0" fontId="70" fillId="0" borderId="0" xfId="132" applyFont="1" applyAlignment="1">
      <alignment horizontal="center"/>
    </xf>
    <xf numFmtId="0" fontId="70" fillId="0" borderId="0" xfId="132" applyFont="1" applyAlignment="1">
      <alignment horizontal="right"/>
    </xf>
    <xf numFmtId="0" fontId="70" fillId="0" borderId="0" xfId="132" applyFont="1" applyAlignment="1">
      <alignment wrapText="1"/>
    </xf>
    <xf numFmtId="3" fontId="70" fillId="0" borderId="0" xfId="132" applyNumberFormat="1" applyFont="1" applyAlignment="1">
      <alignment wrapText="1"/>
    </xf>
    <xf numFmtId="0" fontId="70" fillId="0" borderId="0" xfId="132" applyFont="1" applyAlignment="1">
      <alignment vertical="center"/>
    </xf>
    <xf numFmtId="3" fontId="70" fillId="0" borderId="0" xfId="132" applyNumberFormat="1" applyFont="1" applyAlignment="1">
      <alignment horizontal="center"/>
    </xf>
    <xf numFmtId="1" fontId="70" fillId="0" borderId="0" xfId="132" applyNumberFormat="1" applyFont="1" applyAlignment="1">
      <alignment horizontal="center"/>
    </xf>
    <xf numFmtId="0" fontId="9" fillId="0" borderId="0" xfId="117" applyFont="1" applyAlignment="1">
      <alignment horizontal="right"/>
    </xf>
    <xf numFmtId="0" fontId="49" fillId="0" borderId="0" xfId="117" applyFont="1"/>
    <xf numFmtId="0" fontId="2" fillId="0" borderId="0" xfId="117" applyFont="1" applyAlignment="1">
      <alignment horizontal="right"/>
    </xf>
    <xf numFmtId="0" fontId="49" fillId="0" borderId="1" xfId="117" applyFont="1" applyBorder="1"/>
    <xf numFmtId="3" fontId="9"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49" fillId="0" borderId="5" xfId="117" applyFont="1" applyBorder="1"/>
    <xf numFmtId="164" fontId="9" fillId="0" borderId="5" xfId="0" applyNumberFormat="1" applyFont="1" applyBorder="1" applyAlignment="1">
      <alignment horizontal="center" vertical="center"/>
    </xf>
    <xf numFmtId="164" fontId="10" fillId="0" borderId="5" xfId="0" applyNumberFormat="1" applyFont="1" applyBorder="1" applyAlignment="1">
      <alignment horizontal="center" vertical="center"/>
    </xf>
    <xf numFmtId="3" fontId="5" fillId="0" borderId="0" xfId="117" applyNumberFormat="1" applyFont="1" applyAlignment="1">
      <alignment vertical="center"/>
    </xf>
    <xf numFmtId="3" fontId="1" fillId="0" borderId="0" xfId="111" applyNumberFormat="1" applyAlignment="1">
      <alignment vertical="top"/>
    </xf>
    <xf numFmtId="0" fontId="10" fillId="0" borderId="0" xfId="117" applyFont="1" applyAlignment="1">
      <alignment vertical="center"/>
    </xf>
    <xf numFmtId="3" fontId="10" fillId="0" borderId="0" xfId="111" applyNumberFormat="1" applyFont="1" applyAlignment="1">
      <alignment horizontal="left" vertical="top"/>
    </xf>
    <xf numFmtId="3" fontId="5" fillId="0" borderId="0" xfId="62" applyNumberFormat="1" applyFont="1" applyAlignment="1">
      <alignment vertical="top"/>
    </xf>
    <xf numFmtId="3" fontId="9" fillId="0" borderId="0" xfId="111" applyNumberFormat="1" applyFont="1" applyAlignment="1">
      <alignment horizontal="left" vertical="center" wrapText="1"/>
    </xf>
    <xf numFmtId="3" fontId="2" fillId="0" borderId="0" xfId="62" applyNumberFormat="1" applyFont="1" applyAlignment="1">
      <alignment vertical="top"/>
    </xf>
    <xf numFmtId="0" fontId="10" fillId="0" borderId="0" xfId="111" applyFont="1" applyAlignment="1">
      <alignment horizontal="left" vertical="top" wrapText="1"/>
    </xf>
    <xf numFmtId="3" fontId="10" fillId="0" borderId="0" xfId="111" applyNumberFormat="1" applyFont="1" applyAlignment="1">
      <alignment horizontal="left" vertical="top" wrapText="1"/>
    </xf>
    <xf numFmtId="0" fontId="9" fillId="0" borderId="0" xfId="117" applyFont="1" applyAlignment="1">
      <alignment vertical="center" wrapText="1"/>
    </xf>
    <xf numFmtId="3" fontId="2" fillId="0" borderId="0" xfId="117" applyNumberFormat="1" applyFont="1" applyAlignment="1">
      <alignment vertical="center" wrapText="1"/>
    </xf>
    <xf numFmtId="3" fontId="73" fillId="0" borderId="0" xfId="111" applyNumberFormat="1" applyFont="1" applyAlignment="1">
      <alignment vertical="top"/>
    </xf>
    <xf numFmtId="0" fontId="10" fillId="0" borderId="0" xfId="117" applyFont="1" applyAlignment="1">
      <alignment vertical="center" wrapText="1"/>
    </xf>
    <xf numFmtId="0" fontId="9" fillId="0" borderId="0" xfId="117" applyFont="1" applyAlignment="1">
      <alignment vertical="top" wrapText="1"/>
    </xf>
    <xf numFmtId="3" fontId="9" fillId="0" borderId="0" xfId="117" applyNumberFormat="1" applyFont="1" applyAlignment="1">
      <alignment vertical="center"/>
    </xf>
    <xf numFmtId="3" fontId="2" fillId="0" borderId="0" xfId="117" applyNumberFormat="1" applyFont="1"/>
    <xf numFmtId="0" fontId="48" fillId="0" borderId="0" xfId="117" applyFont="1" applyAlignment="1">
      <alignment vertical="top" wrapText="1"/>
    </xf>
    <xf numFmtId="3" fontId="74" fillId="0" borderId="0" xfId="117" applyNumberFormat="1" applyFont="1" applyAlignment="1">
      <alignment vertical="center"/>
    </xf>
    <xf numFmtId="167" fontId="5" fillId="0" borderId="0" xfId="2" applyNumberFormat="1" applyFont="1"/>
    <xf numFmtId="3" fontId="6" fillId="0" borderId="0" xfId="62" applyNumberFormat="1" applyFont="1" applyAlignment="1">
      <alignment horizontal="center" wrapText="1"/>
    </xf>
    <xf numFmtId="3" fontId="1" fillId="0" borderId="0" xfId="62" applyNumberFormat="1"/>
    <xf numFmtId="3" fontId="2" fillId="0" borderId="0" xfId="62" applyNumberFormat="1" applyFont="1"/>
    <xf numFmtId="3" fontId="75" fillId="0" borderId="0" xfId="62" applyNumberFormat="1" applyFont="1" applyAlignment="1">
      <alignment horizontal="left" vertical="top"/>
    </xf>
    <xf numFmtId="3" fontId="2" fillId="0" borderId="0" xfId="62" applyNumberFormat="1" applyFont="1" applyAlignment="1">
      <alignment horizontal="left" vertical="top"/>
    </xf>
    <xf numFmtId="3" fontId="2" fillId="0" borderId="0" xfId="62" applyNumberFormat="1" applyFont="1" applyAlignment="1">
      <alignment vertical="top" wrapText="1"/>
    </xf>
    <xf numFmtId="3" fontId="2" fillId="0" borderId="0" xfId="62" applyNumberFormat="1" applyFont="1" applyAlignment="1">
      <alignment horizontal="left" vertical="top" wrapText="1"/>
    </xf>
    <xf numFmtId="0" fontId="2" fillId="0" borderId="0" xfId="62" applyFont="1" applyAlignment="1">
      <alignment horizontal="left" vertical="top" wrapText="1"/>
    </xf>
    <xf numFmtId="0" fontId="2" fillId="0" borderId="0" xfId="62" applyFont="1" applyAlignment="1">
      <alignment horizontal="left" vertical="top"/>
    </xf>
    <xf numFmtId="0" fontId="2" fillId="0" borderId="0" xfId="62" applyFont="1" applyAlignment="1">
      <alignment vertical="top" wrapText="1"/>
    </xf>
    <xf numFmtId="3" fontId="6" fillId="0" borderId="0" xfId="62" applyNumberFormat="1" applyFont="1"/>
    <xf numFmtId="3" fontId="5" fillId="0" borderId="0" xfId="62" applyNumberFormat="1" applyFont="1" applyAlignment="1">
      <alignment horizontal="left" vertical="top"/>
    </xf>
    <xf numFmtId="3" fontId="2" fillId="0" borderId="0" xfId="62" applyNumberFormat="1" applyFont="1" applyAlignment="1">
      <alignment horizontal="left" vertical="center" wrapText="1"/>
    </xf>
    <xf numFmtId="0" fontId="5" fillId="0" borderId="0" xfId="62" applyFont="1" applyAlignment="1">
      <alignment horizontal="left" vertical="top" wrapText="1"/>
    </xf>
    <xf numFmtId="3" fontId="5" fillId="0" borderId="0" xfId="62" applyNumberFormat="1" applyFont="1" applyAlignment="1">
      <alignment horizontal="left" vertical="top" wrapText="1"/>
    </xf>
    <xf numFmtId="0" fontId="2" fillId="0" borderId="0" xfId="117" applyFont="1" applyAlignment="1">
      <alignment vertical="center" wrapText="1"/>
    </xf>
    <xf numFmtId="3" fontId="5" fillId="0" borderId="7" xfId="62" applyNumberFormat="1" applyFont="1" applyBorder="1" applyAlignment="1">
      <alignment horizontal="center" vertical="center"/>
    </xf>
    <xf numFmtId="3" fontId="73" fillId="0" borderId="0" xfId="62" applyNumberFormat="1" applyFont="1" applyAlignment="1">
      <alignment vertical="top"/>
    </xf>
    <xf numFmtId="3" fontId="10" fillId="0" borderId="0" xfId="62" applyNumberFormat="1" applyFont="1" applyAlignment="1">
      <alignment vertical="top"/>
    </xf>
    <xf numFmtId="4" fontId="5" fillId="0" borderId="0" xfId="2" applyNumberFormat="1" applyFont="1" applyAlignment="1">
      <alignment horizontal="right"/>
    </xf>
    <xf numFmtId="4" fontId="6" fillId="0" borderId="0" xfId="2" applyNumberFormat="1" applyFont="1" applyAlignment="1">
      <alignment horizontal="center"/>
    </xf>
    <xf numFmtId="4" fontId="2" fillId="0" borderId="0" xfId="2" applyNumberFormat="1" applyFont="1" applyAlignment="1">
      <alignment horizontal="left" wrapText="1" indent="3"/>
    </xf>
    <xf numFmtId="2" fontId="2" fillId="0" borderId="0" xfId="2" applyNumberFormat="1" applyFont="1" applyProtection="1">
      <protection hidden="1"/>
    </xf>
    <xf numFmtId="2" fontId="5" fillId="0" borderId="0" xfId="2" applyNumberFormat="1" applyFont="1" applyProtection="1">
      <protection hidden="1"/>
    </xf>
    <xf numFmtId="3" fontId="2" fillId="0" borderId="0" xfId="2" applyNumberFormat="1" applyFont="1" applyAlignment="1" applyProtection="1">
      <alignment vertical="center"/>
      <protection hidden="1"/>
    </xf>
    <xf numFmtId="3" fontId="5" fillId="0" borderId="0" xfId="2" applyNumberFormat="1" applyFont="1" applyAlignment="1" applyProtection="1">
      <alignment vertical="center"/>
      <protection hidden="1"/>
    </xf>
    <xf numFmtId="164" fontId="5" fillId="0" borderId="0" xfId="2" applyNumberFormat="1" applyFont="1"/>
    <xf numFmtId="4" fontId="2" fillId="0" borderId="0" xfId="2" applyNumberFormat="1" applyFont="1" applyAlignment="1">
      <alignment horizontal="left" vertical="top" wrapText="1" indent="3"/>
    </xf>
    <xf numFmtId="4" fontId="2" fillId="0" borderId="0" xfId="2" applyNumberFormat="1" applyFont="1" applyAlignment="1">
      <alignment horizontal="left" vertical="top" wrapText="1" indent="4"/>
    </xf>
    <xf numFmtId="3" fontId="42" fillId="0" borderId="0" xfId="2" applyNumberFormat="1" applyFont="1"/>
    <xf numFmtId="3" fontId="15" fillId="0" borderId="0" xfId="2" applyNumberFormat="1" applyFont="1"/>
    <xf numFmtId="4" fontId="6" fillId="0" borderId="0" xfId="2" applyNumberFormat="1" applyFont="1"/>
    <xf numFmtId="3" fontId="42" fillId="0" borderId="0" xfId="2" applyNumberFormat="1" applyFont="1" applyProtection="1">
      <protection hidden="1"/>
    </xf>
    <xf numFmtId="3" fontId="10" fillId="0" borderId="0" xfId="2" applyNumberFormat="1" applyFont="1"/>
    <xf numFmtId="3" fontId="77" fillId="0" borderId="0" xfId="2" applyNumberFormat="1" applyFont="1"/>
    <xf numFmtId="4" fontId="3" fillId="0" borderId="0" xfId="2" applyNumberFormat="1" applyFont="1"/>
    <xf numFmtId="3" fontId="7" fillId="0" borderId="0" xfId="2" applyNumberFormat="1" applyFont="1" applyProtection="1">
      <protection hidden="1"/>
    </xf>
    <xf numFmtId="4" fontId="14" fillId="0" borderId="0" xfId="2" applyNumberFormat="1" applyFont="1" applyAlignment="1">
      <alignment vertical="top"/>
    </xf>
    <xf numFmtId="4" fontId="11" fillId="0" borderId="0" xfId="2" applyNumberFormat="1" applyFont="1"/>
    <xf numFmtId="4" fontId="77" fillId="0" borderId="0" xfId="2" applyNumberFormat="1" applyFont="1"/>
    <xf numFmtId="3" fontId="5" fillId="0" borderId="0" xfId="2" applyNumberFormat="1" applyFont="1" applyProtection="1">
      <protection hidden="1"/>
    </xf>
    <xf numFmtId="4" fontId="11" fillId="0" borderId="0" xfId="2" applyNumberFormat="1" applyFont="1" applyAlignment="1">
      <alignment horizontal="right"/>
    </xf>
    <xf numFmtId="1" fontId="11" fillId="0" borderId="0" xfId="2" applyNumberFormat="1" applyFont="1" applyProtection="1">
      <protection hidden="1"/>
    </xf>
    <xf numFmtId="2" fontId="77" fillId="0" borderId="0" xfId="2" applyNumberFormat="1" applyFont="1" applyProtection="1">
      <protection hidden="1"/>
    </xf>
    <xf numFmtId="1" fontId="7" fillId="0" borderId="0" xfId="2" applyNumberFormat="1" applyFont="1" applyProtection="1">
      <protection hidden="1"/>
    </xf>
    <xf numFmtId="4" fontId="5" fillId="0" borderId="0" xfId="2" applyNumberFormat="1" applyFont="1" applyAlignment="1">
      <alignment wrapText="1"/>
    </xf>
    <xf numFmtId="4" fontId="2" fillId="0" borderId="0" xfId="2" applyNumberFormat="1" applyFont="1" applyAlignment="1">
      <alignment wrapText="1"/>
    </xf>
    <xf numFmtId="2" fontId="11" fillId="0" borderId="0" xfId="2" applyNumberFormat="1" applyFont="1" applyProtection="1">
      <protection hidden="1"/>
    </xf>
    <xf numFmtId="3" fontId="3" fillId="0" borderId="0" xfId="2" applyNumberFormat="1" applyFont="1"/>
    <xf numFmtId="4" fontId="3" fillId="0" borderId="0" xfId="2" applyNumberFormat="1" applyFont="1" applyProtection="1">
      <protection hidden="1"/>
    </xf>
    <xf numFmtId="4" fontId="15"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3" fontId="10" fillId="0" borderId="0" xfId="3" applyNumberFormat="1" applyFont="1" applyAlignment="1">
      <alignment horizontal="center" vertical="center" wrapText="1"/>
    </xf>
    <xf numFmtId="3" fontId="9" fillId="0" borderId="0" xfId="3" applyNumberFormat="1" applyFont="1" applyAlignment="1">
      <alignment horizontal="center" vertical="center" wrapText="1"/>
    </xf>
    <xf numFmtId="4" fontId="6" fillId="0" borderId="0" xfId="1" applyNumberFormat="1" applyFont="1" applyAlignment="1">
      <alignment vertical="center"/>
    </xf>
    <xf numFmtId="4" fontId="10" fillId="0" borderId="0" xfId="2" applyNumberFormat="1" applyFont="1" applyAlignment="1">
      <alignment vertical="center"/>
    </xf>
    <xf numFmtId="3" fontId="10" fillId="0" borderId="0" xfId="1" applyNumberFormat="1" applyFont="1" applyAlignment="1">
      <alignment horizontal="right" vertical="center"/>
    </xf>
    <xf numFmtId="4" fontId="3" fillId="0" borderId="0" xfId="2" applyNumberFormat="1" applyFont="1" applyAlignment="1">
      <alignment vertical="center"/>
    </xf>
    <xf numFmtId="3" fontId="11" fillId="0" borderId="0" xfId="1" applyNumberFormat="1" applyFont="1" applyAlignment="1">
      <alignment horizontal="right" vertical="center"/>
    </xf>
    <xf numFmtId="4" fontId="76" fillId="0" borderId="0" xfId="1" applyNumberFormat="1" applyFont="1" applyAlignment="1">
      <alignment vertical="center"/>
    </xf>
    <xf numFmtId="4" fontId="7" fillId="0" borderId="0" xfId="1" applyNumberFormat="1" applyFont="1" applyAlignment="1">
      <alignment vertical="center"/>
    </xf>
    <xf numFmtId="4" fontId="7" fillId="0" borderId="0" xfId="1" applyNumberFormat="1" applyFont="1" applyAlignment="1">
      <alignment horizontal="right" vertical="center"/>
    </xf>
    <xf numFmtId="4" fontId="3" fillId="0" borderId="0" xfId="1" applyNumberFormat="1" applyFont="1" applyAlignment="1">
      <alignment horizontal="right" vertical="center"/>
    </xf>
    <xf numFmtId="3" fontId="7" fillId="0" borderId="0" xfId="5" applyNumberFormat="1" applyFont="1" applyAlignment="1">
      <alignment horizontal="right" vertical="center"/>
    </xf>
    <xf numFmtId="3" fontId="3" fillId="0" borderId="0" xfId="5" applyNumberFormat="1" applyFont="1" applyAlignment="1">
      <alignment horizontal="right" vertical="center"/>
    </xf>
    <xf numFmtId="3" fontId="5" fillId="0" borderId="0" xfId="4" applyNumberFormat="1" applyFont="1" applyAlignment="1">
      <alignment vertical="center"/>
    </xf>
    <xf numFmtId="3" fontId="7" fillId="0" borderId="0" xfId="1" quotePrefix="1" applyNumberFormat="1" applyFont="1" applyAlignment="1">
      <alignment horizontal="right" vertical="center"/>
    </xf>
    <xf numFmtId="3" fontId="5" fillId="0" borderId="0" xfId="1" applyNumberFormat="1" applyFont="1" applyAlignment="1">
      <alignment vertical="center"/>
    </xf>
    <xf numFmtId="4" fontId="2" fillId="0" borderId="0" xfId="5" applyNumberFormat="1" applyFont="1" applyAlignment="1">
      <alignment vertical="center"/>
    </xf>
    <xf numFmtId="4" fontId="2" fillId="0" borderId="0" xfId="1" applyNumberFormat="1" applyFont="1" applyAlignment="1">
      <alignment horizontal="right" vertical="center"/>
    </xf>
    <xf numFmtId="4" fontId="5" fillId="0" borderId="0" xfId="1" applyNumberFormat="1" applyFont="1" applyAlignment="1">
      <alignment horizontal="right" vertical="center"/>
    </xf>
    <xf numFmtId="164" fontId="5" fillId="0" borderId="0" xfId="1" applyNumberFormat="1" applyFont="1" applyAlignment="1">
      <alignment horizontal="right" vertical="center"/>
    </xf>
    <xf numFmtId="4" fontId="2" fillId="0" borderId="0" xfId="1" applyNumberFormat="1" applyFont="1" applyAlignment="1">
      <alignment vertical="center" wrapText="1"/>
    </xf>
    <xf numFmtId="0" fontId="7" fillId="0" borderId="0" xfId="4" applyFont="1" applyAlignment="1">
      <alignment vertical="center"/>
    </xf>
    <xf numFmtId="4" fontId="76" fillId="0" borderId="0" xfId="1" applyNumberFormat="1" applyFont="1" applyAlignment="1">
      <alignment vertical="center" wrapText="1"/>
    </xf>
    <xf numFmtId="4" fontId="5" fillId="0" borderId="0" xfId="1" applyNumberFormat="1" applyFont="1" applyAlignment="1">
      <alignment horizontal="left" vertical="center" wrapText="1"/>
    </xf>
    <xf numFmtId="3" fontId="3" fillId="0" borderId="0" xfId="4" applyNumberFormat="1" applyFont="1" applyAlignment="1">
      <alignment vertical="center"/>
    </xf>
    <xf numFmtId="4" fontId="76" fillId="0" borderId="0" xfId="5" applyNumberFormat="1" applyFont="1" applyAlignment="1">
      <alignment vertical="center"/>
    </xf>
    <xf numFmtId="4" fontId="5" fillId="0" borderId="0" xfId="5" applyNumberFormat="1" applyFont="1" applyAlignment="1">
      <alignment vertical="center"/>
    </xf>
    <xf numFmtId="3" fontId="2" fillId="0" borderId="0" xfId="1" applyNumberFormat="1" applyFont="1" applyAlignment="1">
      <alignment horizontal="right" vertical="center"/>
    </xf>
    <xf numFmtId="3" fontId="10" fillId="0" borderId="0" xfId="1" applyNumberFormat="1" applyFont="1" applyAlignment="1">
      <alignment vertical="center"/>
    </xf>
    <xf numFmtId="4" fontId="5" fillId="0" borderId="0" xfId="1" applyNumberFormat="1" applyFont="1" applyAlignment="1">
      <alignment vertical="center" wrapText="1"/>
    </xf>
    <xf numFmtId="3" fontId="5" fillId="0" borderId="0" xfId="1" applyNumberFormat="1" applyFont="1" applyAlignment="1">
      <alignment horizontal="right" vertical="center" wrapText="1"/>
    </xf>
    <xf numFmtId="4" fontId="2" fillId="0" borderId="0" xfId="1" applyNumberFormat="1" applyFont="1" applyAlignment="1">
      <alignment horizontal="left" vertical="center" indent="3"/>
    </xf>
    <xf numFmtId="3" fontId="2" fillId="0" borderId="0" xfId="1" applyNumberFormat="1" applyFont="1" applyAlignment="1">
      <alignment horizontal="right" vertical="center" wrapText="1"/>
    </xf>
    <xf numFmtId="4" fontId="2" fillId="0" borderId="0" xfId="1" applyNumberFormat="1" applyFont="1" applyAlignment="1">
      <alignment horizontal="right" vertical="center" wrapText="1"/>
    </xf>
    <xf numFmtId="4" fontId="5" fillId="0" borderId="0" xfId="1" applyNumberFormat="1" applyFont="1" applyAlignment="1">
      <alignment horizontal="right" vertical="center" wrapText="1"/>
    </xf>
    <xf numFmtId="1" fontId="10" fillId="0" borderId="0" xfId="1" applyNumberFormat="1" applyFont="1"/>
    <xf numFmtId="0" fontId="10" fillId="0" borderId="0" xfId="1" applyFont="1"/>
    <xf numFmtId="3" fontId="11" fillId="0" borderId="0" xfId="1" applyNumberFormat="1" applyFont="1"/>
    <xf numFmtId="3" fontId="14" fillId="0" borderId="0" xfId="1" applyNumberFormat="1" applyFont="1"/>
    <xf numFmtId="164" fontId="14" fillId="0" borderId="0" xfId="1" applyNumberFormat="1" applyFont="1"/>
    <xf numFmtId="164" fontId="13" fillId="0" borderId="0" xfId="1" applyNumberFormat="1" applyFont="1"/>
    <xf numFmtId="164" fontId="5" fillId="0" borderId="0" xfId="1" applyNumberFormat="1" applyFont="1"/>
    <xf numFmtId="3" fontId="7" fillId="0" borderId="0" xfId="1" applyNumberFormat="1" applyFont="1"/>
    <xf numFmtId="3" fontId="3" fillId="0" borderId="0" xfId="1" applyNumberFormat="1" applyFont="1"/>
    <xf numFmtId="164" fontId="7" fillId="0" borderId="0" xfId="1" applyNumberFormat="1" applyFont="1"/>
    <xf numFmtId="0" fontId="3" fillId="0" borderId="0" xfId="1" applyFont="1"/>
    <xf numFmtId="164" fontId="3" fillId="0" borderId="0" xfId="1" applyNumberFormat="1" applyFont="1"/>
    <xf numFmtId="3" fontId="5" fillId="0" borderId="0" xfId="5" applyNumberFormat="1" applyFont="1"/>
    <xf numFmtId="3" fontId="7" fillId="0" borderId="0" xfId="5" applyNumberFormat="1" applyFont="1"/>
    <xf numFmtId="3" fontId="3" fillId="0" borderId="0" xfId="5" applyNumberFormat="1" applyFont="1"/>
    <xf numFmtId="4" fontId="75" fillId="0" borderId="0" xfId="5" applyNumberFormat="1" applyFont="1" applyAlignment="1">
      <alignment vertical="top" wrapText="1"/>
    </xf>
    <xf numFmtId="3" fontId="5" fillId="0" borderId="0" xfId="2" applyNumberFormat="1" applyFont="1" applyAlignment="1">
      <alignment vertical="top"/>
    </xf>
    <xf numFmtId="4" fontId="10" fillId="0" borderId="0" xfId="5" applyNumberFormat="1" applyFont="1" applyAlignment="1">
      <alignment vertical="top" wrapText="1"/>
    </xf>
    <xf numFmtId="4" fontId="10" fillId="0" borderId="0" xfId="5" applyNumberFormat="1" applyFont="1"/>
    <xf numFmtId="3" fontId="77" fillId="0" borderId="0" xfId="2" applyNumberFormat="1" applyFont="1" applyAlignment="1">
      <alignment horizontal="center" vertical="center" wrapText="1"/>
    </xf>
    <xf numFmtId="4" fontId="6" fillId="0" borderId="0" xfId="1" applyNumberFormat="1" applyFont="1" applyAlignment="1">
      <alignment vertical="top"/>
    </xf>
    <xf numFmtId="4" fontId="5" fillId="0" borderId="0" xfId="1" applyNumberFormat="1" applyFont="1" applyAlignment="1">
      <alignment horizontal="center" vertical="top"/>
    </xf>
    <xf numFmtId="3" fontId="5" fillId="0" borderId="0" xfId="4" applyNumberFormat="1" applyFont="1" applyAlignment="1">
      <alignment horizontal="right" vertical="top"/>
    </xf>
    <xf numFmtId="4" fontId="13" fillId="0" borderId="0" xfId="1" applyNumberFormat="1" applyFont="1" applyAlignment="1">
      <alignment vertical="top"/>
    </xf>
    <xf numFmtId="4" fontId="13" fillId="0" borderId="0" xfId="1" applyNumberFormat="1" applyFont="1" applyAlignment="1">
      <alignment horizontal="center" vertical="top"/>
    </xf>
    <xf numFmtId="0" fontId="5" fillId="0" borderId="0" xfId="4" applyFont="1" applyAlignment="1">
      <alignment vertical="top" wrapText="1"/>
    </xf>
    <xf numFmtId="0" fontId="5" fillId="0" borderId="0" xfId="4" applyFont="1"/>
    <xf numFmtId="4" fontId="3" fillId="0" borderId="0" xfId="1" applyNumberFormat="1" applyFont="1" applyAlignment="1">
      <alignment horizontal="center" vertical="top"/>
    </xf>
    <xf numFmtId="3" fontId="14" fillId="0" borderId="0" xfId="4" applyNumberFormat="1" applyFont="1" applyAlignment="1">
      <alignment horizontal="right" vertical="center"/>
    </xf>
    <xf numFmtId="3" fontId="13" fillId="0" borderId="0" xfId="4" applyNumberFormat="1" applyFont="1" applyAlignment="1">
      <alignment horizontal="right" vertical="center"/>
    </xf>
    <xf numFmtId="3" fontId="7" fillId="0" borderId="0" xfId="4" applyNumberFormat="1" applyFont="1" applyAlignment="1">
      <alignment horizontal="right" vertical="top"/>
    </xf>
    <xf numFmtId="3" fontId="3" fillId="0" borderId="0" xfId="4" applyNumberFormat="1" applyFont="1" applyAlignment="1">
      <alignment horizontal="right" vertical="top"/>
    </xf>
    <xf numFmtId="3" fontId="7" fillId="0" borderId="0" xfId="2" applyNumberFormat="1" applyFont="1" applyAlignment="1">
      <alignment horizontal="right" vertical="top"/>
    </xf>
    <xf numFmtId="4" fontId="5" fillId="0" borderId="0" xfId="1" applyNumberFormat="1" applyFont="1" applyAlignment="1">
      <alignment vertical="top" wrapText="1"/>
    </xf>
    <xf numFmtId="0" fontId="76" fillId="0" borderId="0" xfId="4" applyFont="1"/>
    <xf numFmtId="0" fontId="2" fillId="0" borderId="0" xfId="4" applyFont="1" applyAlignment="1">
      <alignment horizontal="center"/>
    </xf>
    <xf numFmtId="0" fontId="2" fillId="0" borderId="0" xfId="4" applyFont="1" applyAlignment="1">
      <alignment horizontal="right" vertical="center"/>
    </xf>
    <xf numFmtId="4" fontId="10" fillId="0" borderId="7" xfId="6" applyNumberFormat="1" applyFont="1" applyBorder="1" applyAlignment="1">
      <alignment vertical="center"/>
    </xf>
    <xf numFmtId="4" fontId="10" fillId="0" borderId="7" xfId="6" applyNumberFormat="1" applyFont="1" applyBorder="1" applyAlignment="1">
      <alignment horizontal="center" vertical="center"/>
    </xf>
    <xf numFmtId="3" fontId="5" fillId="0" borderId="7" xfId="6" applyNumberFormat="1" applyFont="1" applyBorder="1" applyAlignment="1">
      <alignment horizontal="right" vertical="center"/>
    </xf>
    <xf numFmtId="0" fontId="2" fillId="0" borderId="0" xfId="115" applyFont="1"/>
    <xf numFmtId="0" fontId="2" fillId="0" borderId="0" xfId="115" applyFont="1" applyAlignment="1">
      <alignment horizontal="center"/>
    </xf>
    <xf numFmtId="0" fontId="2" fillId="0" borderId="0" xfId="115" applyFont="1" applyAlignment="1">
      <alignment horizontal="left" vertical="justify" wrapText="1"/>
    </xf>
    <xf numFmtId="0" fontId="2" fillId="0" borderId="18" xfId="115" applyFont="1" applyBorder="1" applyAlignment="1">
      <alignment horizontal="center" vertical="center" wrapText="1"/>
    </xf>
    <xf numFmtId="0" fontId="5" fillId="0" borderId="18" xfId="115" applyFont="1" applyBorder="1" applyAlignment="1">
      <alignment horizontal="center" vertical="center"/>
    </xf>
    <xf numFmtId="2" fontId="5" fillId="0" borderId="18" xfId="115" applyNumberFormat="1" applyFont="1" applyBorder="1" applyAlignment="1">
      <alignment horizontal="center" vertical="center"/>
    </xf>
    <xf numFmtId="166" fontId="5" fillId="0" borderId="18" xfId="115" applyNumberFormat="1" applyFont="1" applyBorder="1" applyAlignment="1">
      <alignment horizontal="center" vertical="center"/>
    </xf>
    <xf numFmtId="0" fontId="2" fillId="0" borderId="0" xfId="62" applyFont="1" applyAlignment="1">
      <alignment horizontal="right"/>
    </xf>
    <xf numFmtId="0" fontId="6" fillId="0" borderId="0" xfId="62" applyFont="1" applyAlignment="1">
      <alignment horizontal="center"/>
    </xf>
    <xf numFmtId="0" fontId="2" fillId="0" borderId="0" xfId="62" applyFont="1" applyAlignment="1">
      <alignment horizontal="left" wrapText="1"/>
    </xf>
    <xf numFmtId="0" fontId="44" fillId="0" borderId="0" xfId="0" applyFont="1"/>
    <xf numFmtId="0" fontId="2" fillId="0" borderId="0" xfId="62" applyFont="1" applyAlignment="1">
      <alignment horizontal="justify"/>
    </xf>
    <xf numFmtId="0" fontId="2" fillId="0" borderId="0" xfId="62" applyFont="1" applyAlignment="1">
      <alignment horizontal="center"/>
    </xf>
    <xf numFmtId="49" fontId="2" fillId="0" borderId="0" xfId="62" applyNumberFormat="1" applyFont="1"/>
    <xf numFmtId="0" fontId="2" fillId="0" borderId="0" xfId="62" applyFont="1" applyAlignment="1">
      <alignment horizontal="left"/>
    </xf>
    <xf numFmtId="0" fontId="6" fillId="0" borderId="0" xfId="0" applyFont="1" applyAlignment="1">
      <alignment horizontal="left" vertical="center"/>
    </xf>
    <xf numFmtId="0" fontId="6" fillId="0" borderId="0" xfId="62" applyFont="1"/>
    <xf numFmtId="0" fontId="44" fillId="0" borderId="0" xfId="62" applyFont="1"/>
    <xf numFmtId="0" fontId="6" fillId="0" borderId="0" xfId="62" applyFont="1" applyAlignment="1">
      <alignment horizontal="left" wrapText="1"/>
    </xf>
    <xf numFmtId="0" fontId="9" fillId="0" borderId="0" xfId="0" applyFont="1"/>
    <xf numFmtId="0" fontId="9" fillId="0" borderId="0" xfId="0" applyFont="1" applyAlignment="1">
      <alignment horizontal="right"/>
    </xf>
    <xf numFmtId="0" fontId="10" fillId="0" borderId="0" xfId="0" applyFont="1" applyAlignment="1">
      <alignment horizontal="center" wrapText="1"/>
    </xf>
    <xf numFmtId="0" fontId="9" fillId="0" borderId="18" xfId="0" applyFont="1" applyBorder="1" applyAlignment="1">
      <alignment vertical="center" wrapText="1"/>
    </xf>
    <xf numFmtId="0" fontId="9" fillId="0" borderId="18" xfId="0" applyFont="1" applyBorder="1" applyAlignment="1">
      <alignment horizontal="right" vertical="center" wrapText="1"/>
    </xf>
    <xf numFmtId="0" fontId="10" fillId="0" borderId="18" xfId="0" applyFont="1" applyBorder="1" applyAlignment="1">
      <alignment horizontal="right" vertical="center" wrapText="1"/>
    </xf>
    <xf numFmtId="0" fontId="9" fillId="0" borderId="1" xfId="0" applyFont="1" applyBorder="1" applyAlignment="1">
      <alignment horizontal="right" vertical="center" wrapText="1"/>
    </xf>
    <xf numFmtId="0" fontId="10" fillId="0" borderId="18" xfId="0" applyFont="1" applyBorder="1" applyAlignment="1">
      <alignment vertical="center"/>
    </xf>
    <xf numFmtId="3" fontId="10" fillId="0" borderId="5" xfId="0" applyNumberFormat="1" applyFont="1" applyBorder="1" applyAlignment="1">
      <alignment vertical="center"/>
    </xf>
    <xf numFmtId="3" fontId="10" fillId="0" borderId="18" xfId="0" applyNumberFormat="1" applyFont="1" applyBorder="1" applyAlignment="1">
      <alignment vertical="center"/>
    </xf>
    <xf numFmtId="0" fontId="9" fillId="0" borderId="18" xfId="0" quotePrefix="1" applyFont="1" applyBorder="1" applyAlignment="1">
      <alignment horizontal="left" vertical="center" indent="2"/>
    </xf>
    <xf numFmtId="3" fontId="9" fillId="0" borderId="18" xfId="0" applyNumberFormat="1" applyFont="1" applyBorder="1" applyAlignment="1">
      <alignment vertical="center"/>
    </xf>
    <xf numFmtId="0" fontId="84" fillId="0" borderId="0" xfId="0" applyFont="1"/>
    <xf numFmtId="0" fontId="44" fillId="0" borderId="0" xfId="0" applyFont="1" applyAlignment="1">
      <alignment horizontal="justify" vertical="center"/>
    </xf>
    <xf numFmtId="0" fontId="44" fillId="0" borderId="0" xfId="0" applyFont="1" applyAlignment="1">
      <alignment horizontal="left" vertical="center" wrapText="1"/>
    </xf>
    <xf numFmtId="0" fontId="44" fillId="0" borderId="0" xfId="0" applyFont="1" applyAlignment="1">
      <alignment horizontal="left" vertical="center" indent="7"/>
    </xf>
    <xf numFmtId="0" fontId="86" fillId="0" borderId="0" xfId="0" applyFont="1" applyAlignment="1">
      <alignment horizontal="justify" vertical="center"/>
    </xf>
    <xf numFmtId="0" fontId="44" fillId="0" borderId="20" xfId="0" applyFont="1" applyBorder="1" applyAlignment="1">
      <alignment horizontal="center" wrapText="1"/>
    </xf>
    <xf numFmtId="0" fontId="44" fillId="0" borderId="0" xfId="0" applyFont="1" applyAlignment="1">
      <alignment horizontal="center" vertical="center" wrapText="1"/>
    </xf>
    <xf numFmtId="0" fontId="9" fillId="0" borderId="0" xfId="0" applyFont="1" applyAlignment="1">
      <alignment horizontal="right" vertical="top"/>
    </xf>
    <xf numFmtId="0" fontId="44" fillId="0" borderId="0" xfId="0" applyFont="1" applyAlignment="1">
      <alignment horizontal="left" vertical="top" wrapText="1"/>
    </xf>
    <xf numFmtId="0" fontId="44" fillId="0" borderId="0" xfId="0" applyFont="1" applyAlignment="1">
      <alignment horizontal="left" vertical="center" wrapText="1" indent="7"/>
    </xf>
    <xf numFmtId="0" fontId="44" fillId="0" borderId="0" xfId="132" applyFont="1" applyAlignment="1">
      <alignment horizontal="center" wrapText="1"/>
    </xf>
    <xf numFmtId="0" fontId="44" fillId="0" borderId="18" xfId="132" applyFont="1" applyBorder="1" applyAlignment="1">
      <alignment vertical="center" wrapText="1"/>
    </xf>
    <xf numFmtId="0" fontId="44" fillId="0" borderId="18" xfId="132" applyFont="1" applyBorder="1" applyAlignment="1">
      <alignment horizontal="center" vertical="center" wrapText="1"/>
    </xf>
    <xf numFmtId="0" fontId="6" fillId="0" borderId="18" xfId="132" applyFont="1" applyBorder="1" applyAlignment="1">
      <alignment horizontal="center" vertical="center" wrapText="1"/>
    </xf>
    <xf numFmtId="0" fontId="12" fillId="0" borderId="22" xfId="132" applyFont="1" applyBorder="1" applyAlignment="1">
      <alignment vertical="center" wrapText="1"/>
    </xf>
    <xf numFmtId="0" fontId="44" fillId="0" borderId="0" xfId="132" applyFont="1" applyAlignment="1">
      <alignment horizontal="center" vertical="center" wrapText="1"/>
    </xf>
    <xf numFmtId="0" fontId="6" fillId="0" borderId="0" xfId="132" applyFont="1" applyAlignment="1">
      <alignment horizontal="center" vertical="center" wrapText="1"/>
    </xf>
    <xf numFmtId="0" fontId="44" fillId="0" borderId="23" xfId="132" applyFont="1" applyBorder="1" applyAlignment="1">
      <alignment horizontal="center" vertical="center" wrapText="1"/>
    </xf>
    <xf numFmtId="0" fontId="2" fillId="0" borderId="22" xfId="132" applyFont="1" applyBorder="1" applyAlignment="1">
      <alignment horizontal="left" vertical="center" wrapText="1" indent="2"/>
    </xf>
    <xf numFmtId="0" fontId="2" fillId="0" borderId="0" xfId="132" applyFont="1" applyAlignment="1">
      <alignment vertical="center" wrapText="1"/>
    </xf>
    <xf numFmtId="0" fontId="2" fillId="0" borderId="0" xfId="132" applyFont="1" applyAlignment="1">
      <alignment horizontal="right" vertical="center" wrapText="1"/>
    </xf>
    <xf numFmtId="166" fontId="5" fillId="0" borderId="0" xfId="132" applyNumberFormat="1" applyFont="1" applyAlignment="1">
      <alignment horizontal="right" vertical="center" wrapText="1"/>
    </xf>
    <xf numFmtId="166" fontId="2" fillId="0" borderId="0" xfId="132" applyNumberFormat="1" applyFont="1" applyAlignment="1">
      <alignment horizontal="right" vertical="center" wrapText="1"/>
    </xf>
    <xf numFmtId="166" fontId="2" fillId="0" borderId="23" xfId="132" applyNumberFormat="1" applyFont="1" applyBorder="1" applyAlignment="1">
      <alignment horizontal="right" vertical="center" wrapText="1"/>
    </xf>
    <xf numFmtId="3" fontId="2" fillId="0" borderId="0" xfId="132" applyNumberFormat="1" applyFont="1" applyAlignment="1">
      <alignment horizontal="right" vertical="center"/>
    </xf>
    <xf numFmtId="3" fontId="5" fillId="0" borderId="0" xfId="132" applyNumberFormat="1" applyFont="1" applyAlignment="1">
      <alignment horizontal="right" vertical="center"/>
    </xf>
    <xf numFmtId="3" fontId="2" fillId="0" borderId="23" xfId="132" applyNumberFormat="1" applyFont="1" applyBorder="1" applyAlignment="1">
      <alignment horizontal="right" vertical="center"/>
    </xf>
    <xf numFmtId="164" fontId="2" fillId="0" borderId="0" xfId="132" applyNumberFormat="1" applyFont="1" applyAlignment="1">
      <alignment horizontal="right" vertical="center"/>
    </xf>
    <xf numFmtId="164" fontId="5" fillId="0" borderId="0" xfId="132" applyNumberFormat="1" applyFont="1" applyAlignment="1">
      <alignment horizontal="right" vertical="center"/>
    </xf>
    <xf numFmtId="164" fontId="2" fillId="0" borderId="23" xfId="132" applyNumberFormat="1" applyFont="1" applyBorder="1" applyAlignment="1">
      <alignment horizontal="right" vertical="center"/>
    </xf>
    <xf numFmtId="3" fontId="2" fillId="0" borderId="0" xfId="132" applyNumberFormat="1" applyFont="1" applyAlignment="1">
      <alignment horizontal="right" vertical="center" wrapText="1"/>
    </xf>
    <xf numFmtId="3" fontId="2" fillId="0" borderId="23" xfId="132" applyNumberFormat="1" applyFont="1" applyBorder="1" applyAlignment="1">
      <alignment horizontal="right" vertical="center" wrapText="1"/>
    </xf>
    <xf numFmtId="0" fontId="6" fillId="0" borderId="22" xfId="132" applyFont="1" applyBorder="1" applyAlignment="1">
      <alignment vertical="center" wrapText="1"/>
    </xf>
    <xf numFmtId="0" fontId="5" fillId="0" borderId="0" xfId="132" applyFont="1" applyAlignment="1">
      <alignment vertical="center" wrapText="1"/>
    </xf>
    <xf numFmtId="3" fontId="6" fillId="0" borderId="0" xfId="132" applyNumberFormat="1" applyFont="1" applyAlignment="1">
      <alignment horizontal="right" vertical="center"/>
    </xf>
    <xf numFmtId="3" fontId="6" fillId="0" borderId="23" xfId="132" applyNumberFormat="1" applyFont="1" applyBorder="1" applyAlignment="1">
      <alignment horizontal="right" vertical="center"/>
    </xf>
    <xf numFmtId="0" fontId="44" fillId="0" borderId="22" xfId="132" applyFont="1" applyBorder="1" applyAlignment="1">
      <alignment vertical="center" wrapText="1"/>
    </xf>
    <xf numFmtId="3" fontId="44" fillId="0" borderId="0" xfId="132" applyNumberFormat="1" applyFont="1" applyAlignment="1">
      <alignment horizontal="right" vertical="center"/>
    </xf>
    <xf numFmtId="3" fontId="44" fillId="0" borderId="23" xfId="132" applyNumberFormat="1" applyFont="1" applyBorder="1" applyAlignment="1">
      <alignment horizontal="right" vertical="center"/>
    </xf>
    <xf numFmtId="0" fontId="6" fillId="0" borderId="0" xfId="132" applyFont="1" applyAlignment="1">
      <alignment horizontal="right"/>
    </xf>
    <xf numFmtId="0" fontId="44" fillId="0" borderId="23" xfId="132" applyFont="1" applyBorder="1" applyAlignment="1">
      <alignment horizontal="right"/>
    </xf>
    <xf numFmtId="0" fontId="9" fillId="0" borderId="22" xfId="132" applyFont="1" applyBorder="1" applyAlignment="1">
      <alignment vertical="center" wrapText="1"/>
    </xf>
    <xf numFmtId="3" fontId="44" fillId="0" borderId="0" xfId="132" applyNumberFormat="1" applyFont="1" applyAlignment="1">
      <alignment horizontal="right"/>
    </xf>
    <xf numFmtId="3" fontId="6" fillId="0" borderId="0" xfId="132" applyNumberFormat="1" applyFont="1" applyAlignment="1">
      <alignment horizontal="right"/>
    </xf>
    <xf numFmtId="3" fontId="44" fillId="0" borderId="23" xfId="132" applyNumberFormat="1" applyFont="1" applyBorder="1" applyAlignment="1">
      <alignment horizontal="right"/>
    </xf>
    <xf numFmtId="3" fontId="2" fillId="0" borderId="0" xfId="132" applyNumberFormat="1" applyFont="1" applyAlignment="1">
      <alignment horizontal="right"/>
    </xf>
    <xf numFmtId="3" fontId="5" fillId="0" borderId="0" xfId="132" applyNumberFormat="1" applyFont="1" applyAlignment="1">
      <alignment horizontal="right"/>
    </xf>
    <xf numFmtId="3" fontId="2" fillId="0" borderId="23" xfId="132" applyNumberFormat="1" applyFont="1" applyBorder="1" applyAlignment="1">
      <alignment horizontal="right"/>
    </xf>
    <xf numFmtId="4" fontId="2" fillId="0" borderId="0" xfId="132" applyNumberFormat="1" applyFont="1" applyAlignment="1">
      <alignment horizontal="right"/>
    </xf>
    <xf numFmtId="4" fontId="5" fillId="0" borderId="0" xfId="132" applyNumberFormat="1" applyFont="1" applyAlignment="1">
      <alignment horizontal="right"/>
    </xf>
    <xf numFmtId="4" fontId="2" fillId="0" borderId="23" xfId="132" applyNumberFormat="1" applyFont="1" applyBorder="1" applyAlignment="1">
      <alignment horizontal="right"/>
    </xf>
    <xf numFmtId="0" fontId="2" fillId="0" borderId="22" xfId="132" applyFont="1" applyBorder="1" applyAlignment="1">
      <alignment vertical="center" wrapText="1"/>
    </xf>
    <xf numFmtId="0" fontId="2" fillId="0" borderId="0" xfId="132" applyFont="1" applyAlignment="1">
      <alignment horizontal="right"/>
    </xf>
    <xf numFmtId="0" fontId="5" fillId="0" borderId="0" xfId="132" applyFont="1" applyAlignment="1">
      <alignment horizontal="right"/>
    </xf>
    <xf numFmtId="0" fontId="2" fillId="0" borderId="23" xfId="132" applyFont="1" applyBorder="1" applyAlignment="1">
      <alignment horizontal="right"/>
    </xf>
    <xf numFmtId="0" fontId="6" fillId="0" borderId="6" xfId="132" applyFont="1" applyBorder="1" applyAlignment="1">
      <alignment vertical="center" wrapText="1"/>
    </xf>
    <xf numFmtId="0" fontId="5" fillId="0" borderId="20" xfId="132" applyFont="1" applyBorder="1" applyAlignment="1">
      <alignment vertical="center" wrapText="1"/>
    </xf>
    <xf numFmtId="3" fontId="6" fillId="0" borderId="20" xfId="132" applyNumberFormat="1" applyFont="1" applyBorder="1" applyAlignment="1">
      <alignment horizontal="right"/>
    </xf>
    <xf numFmtId="3" fontId="6" fillId="0" borderId="21" xfId="132" applyNumberFormat="1" applyFont="1" applyBorder="1" applyAlignment="1">
      <alignment horizontal="right"/>
    </xf>
    <xf numFmtId="0" fontId="44" fillId="0" borderId="0" xfId="0" applyFont="1" applyAlignment="1">
      <alignment horizontal="center"/>
    </xf>
    <xf numFmtId="0" fontId="44" fillId="0" borderId="18" xfId="0" applyFont="1" applyBorder="1" applyAlignment="1">
      <alignment vertical="center" wrapText="1"/>
    </xf>
    <xf numFmtId="0" fontId="44"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12" fillId="0" borderId="22" xfId="0" applyFont="1" applyBorder="1" applyAlignment="1">
      <alignment vertical="center" wrapText="1"/>
    </xf>
    <xf numFmtId="0" fontId="6" fillId="0" borderId="0" xfId="0" applyFont="1" applyAlignment="1">
      <alignment horizontal="center" vertical="center" wrapText="1"/>
    </xf>
    <xf numFmtId="0" fontId="44" fillId="0" borderId="23" xfId="0" applyFont="1" applyBorder="1" applyAlignment="1">
      <alignment horizontal="center" vertical="center" wrapText="1"/>
    </xf>
    <xf numFmtId="0" fontId="2" fillId="0" borderId="22" xfId="0" applyFont="1" applyBorder="1" applyAlignment="1">
      <alignment horizontal="left" vertical="center" wrapText="1" indent="2"/>
    </xf>
    <xf numFmtId="0" fontId="2" fillId="0" borderId="0" xfId="0" applyFont="1" applyAlignment="1">
      <alignment vertical="center" wrapText="1"/>
    </xf>
    <xf numFmtId="0" fontId="2" fillId="0" borderId="0" xfId="0" applyFont="1" applyAlignment="1">
      <alignment horizontal="right" vertical="center" wrapText="1"/>
    </xf>
    <xf numFmtId="166" fontId="5" fillId="0" borderId="0" xfId="0" applyNumberFormat="1" applyFont="1" applyAlignment="1">
      <alignment horizontal="right" vertical="center" wrapText="1"/>
    </xf>
    <xf numFmtId="166" fontId="2" fillId="0" borderId="0" xfId="0" applyNumberFormat="1" applyFont="1" applyAlignment="1">
      <alignment horizontal="right" vertical="center" wrapText="1"/>
    </xf>
    <xf numFmtId="166" fontId="2" fillId="0" borderId="23" xfId="0" applyNumberFormat="1" applyFont="1" applyBorder="1" applyAlignment="1">
      <alignment horizontal="right" vertical="center" wrapText="1"/>
    </xf>
    <xf numFmtId="3" fontId="2" fillId="0" borderId="0" xfId="0" applyNumberFormat="1" applyFont="1" applyAlignment="1">
      <alignment horizontal="right" vertical="center"/>
    </xf>
    <xf numFmtId="3" fontId="5" fillId="0" borderId="0" xfId="0" applyNumberFormat="1" applyFont="1" applyAlignment="1">
      <alignment horizontal="right" vertical="center"/>
    </xf>
    <xf numFmtId="3" fontId="2" fillId="0" borderId="23" xfId="0" applyNumberFormat="1" applyFont="1" applyBorder="1" applyAlignment="1">
      <alignment horizontal="right" vertical="center"/>
    </xf>
    <xf numFmtId="164" fontId="2" fillId="0" borderId="0" xfId="0" applyNumberFormat="1" applyFont="1" applyAlignment="1">
      <alignment horizontal="right" vertical="center"/>
    </xf>
    <xf numFmtId="164" fontId="5" fillId="0" borderId="0" xfId="0" applyNumberFormat="1" applyFont="1" applyAlignment="1">
      <alignment horizontal="right" vertical="center"/>
    </xf>
    <xf numFmtId="164" fontId="2" fillId="0" borderId="23" xfId="0" applyNumberFormat="1" applyFont="1" applyBorder="1" applyAlignment="1">
      <alignment horizontal="right" vertical="center"/>
    </xf>
    <xf numFmtId="3" fontId="2" fillId="0" borderId="0" xfId="0" applyNumberFormat="1" applyFont="1" applyAlignment="1">
      <alignment horizontal="right" vertical="center" wrapText="1"/>
    </xf>
    <xf numFmtId="3" fontId="5" fillId="0" borderId="0" xfId="0" applyNumberFormat="1" applyFont="1" applyAlignment="1">
      <alignment horizontal="right" vertical="center" wrapText="1"/>
    </xf>
    <xf numFmtId="3" fontId="2" fillId="0" borderId="23" xfId="0" applyNumberFormat="1" applyFont="1" applyBorder="1" applyAlignment="1">
      <alignment horizontal="right" vertical="center" wrapText="1"/>
    </xf>
    <xf numFmtId="0" fontId="6" fillId="0" borderId="22" xfId="0" applyFont="1" applyBorder="1" applyAlignment="1">
      <alignment vertical="center" wrapText="1"/>
    </xf>
    <xf numFmtId="0" fontId="5" fillId="0" borderId="0" xfId="0" applyFont="1" applyAlignment="1">
      <alignment vertical="center" wrapText="1"/>
    </xf>
    <xf numFmtId="3" fontId="6" fillId="0" borderId="0" xfId="0" applyNumberFormat="1" applyFont="1" applyAlignment="1">
      <alignment horizontal="right" vertical="center"/>
    </xf>
    <xf numFmtId="3" fontId="6" fillId="0" borderId="23" xfId="0" applyNumberFormat="1" applyFont="1" applyBorder="1" applyAlignment="1">
      <alignment horizontal="right" vertical="center"/>
    </xf>
    <xf numFmtId="0" fontId="44" fillId="0" borderId="22" xfId="0" applyFont="1" applyBorder="1" applyAlignment="1">
      <alignment vertical="center" wrapText="1"/>
    </xf>
    <xf numFmtId="3" fontId="44" fillId="0" borderId="0" xfId="0" applyNumberFormat="1" applyFont="1" applyAlignment="1">
      <alignment horizontal="right" vertical="center"/>
    </xf>
    <xf numFmtId="3" fontId="44" fillId="0" borderId="23" xfId="0" applyNumberFormat="1" applyFont="1" applyBorder="1" applyAlignment="1">
      <alignment horizontal="right" vertical="center"/>
    </xf>
    <xf numFmtId="0" fontId="44" fillId="0" borderId="0" xfId="0" applyFont="1" applyAlignment="1">
      <alignment horizontal="right"/>
    </xf>
    <xf numFmtId="0" fontId="6" fillId="0" borderId="0" xfId="0" applyFont="1" applyAlignment="1">
      <alignment horizontal="right"/>
    </xf>
    <xf numFmtId="0" fontId="44" fillId="0" borderId="23" xfId="0" applyFont="1" applyBorder="1" applyAlignment="1">
      <alignment horizontal="right"/>
    </xf>
    <xf numFmtId="0" fontId="9" fillId="0" borderId="22" xfId="0" applyFont="1" applyBorder="1" applyAlignment="1">
      <alignment vertical="center" wrapText="1"/>
    </xf>
    <xf numFmtId="3" fontId="44" fillId="0" borderId="0" xfId="0" applyNumberFormat="1" applyFont="1" applyAlignment="1">
      <alignment horizontal="right"/>
    </xf>
    <xf numFmtId="3" fontId="6" fillId="0" borderId="0" xfId="0" applyNumberFormat="1" applyFont="1" applyAlignment="1">
      <alignment horizontal="right"/>
    </xf>
    <xf numFmtId="3" fontId="44" fillId="0" borderId="23" xfId="0" applyNumberFormat="1" applyFont="1" applyBorder="1" applyAlignment="1">
      <alignment horizontal="right"/>
    </xf>
    <xf numFmtId="0" fontId="9" fillId="0" borderId="22" xfId="0" applyFont="1" applyBorder="1" applyAlignment="1">
      <alignment horizontal="left" vertical="center" wrapText="1" indent="2"/>
    </xf>
    <xf numFmtId="3" fontId="9" fillId="0" borderId="0" xfId="0" applyNumberFormat="1" applyFont="1" applyAlignment="1">
      <alignment horizontal="right"/>
    </xf>
    <xf numFmtId="3" fontId="10" fillId="0" borderId="0" xfId="0" applyNumberFormat="1" applyFont="1" applyAlignment="1">
      <alignment horizontal="right"/>
    </xf>
    <xf numFmtId="3" fontId="9" fillId="0" borderId="23" xfId="0" applyNumberFormat="1" applyFont="1" applyBorder="1" applyAlignment="1">
      <alignment horizontal="right"/>
    </xf>
    <xf numFmtId="3" fontId="2" fillId="0" borderId="0" xfId="0" applyNumberFormat="1" applyFont="1" applyAlignment="1">
      <alignment horizontal="right"/>
    </xf>
    <xf numFmtId="3" fontId="5" fillId="0" borderId="0" xfId="0" applyNumberFormat="1" applyFont="1" applyAlignment="1">
      <alignment horizontal="right"/>
    </xf>
    <xf numFmtId="3" fontId="2" fillId="0" borderId="23" xfId="0" applyNumberFormat="1" applyFont="1" applyBorder="1" applyAlignment="1">
      <alignment horizontal="right"/>
    </xf>
    <xf numFmtId="4" fontId="2" fillId="0" borderId="0" xfId="0" applyNumberFormat="1" applyFont="1" applyAlignment="1">
      <alignment horizontal="right"/>
    </xf>
    <xf numFmtId="4" fontId="5" fillId="0" borderId="0" xfId="0" applyNumberFormat="1" applyFont="1" applyAlignment="1">
      <alignment horizontal="right"/>
    </xf>
    <xf numFmtId="4" fontId="2" fillId="0" borderId="23" xfId="0" applyNumberFormat="1" applyFont="1" applyBorder="1" applyAlignment="1">
      <alignment horizontal="right"/>
    </xf>
    <xf numFmtId="0" fontId="6" fillId="0" borderId="6" xfId="0" applyFont="1" applyBorder="1" applyAlignment="1">
      <alignment vertical="center" wrapText="1"/>
    </xf>
    <xf numFmtId="0" fontId="5" fillId="0" borderId="20" xfId="0" applyFont="1" applyBorder="1" applyAlignment="1">
      <alignment vertical="center" wrapText="1"/>
    </xf>
    <xf numFmtId="3" fontId="6" fillId="0" borderId="20" xfId="0" applyNumberFormat="1" applyFont="1" applyBorder="1" applyAlignment="1">
      <alignment horizontal="right"/>
    </xf>
    <xf numFmtId="3" fontId="6" fillId="0" borderId="21" xfId="0" applyNumberFormat="1" applyFont="1" applyBorder="1" applyAlignment="1">
      <alignment horizontal="right"/>
    </xf>
    <xf numFmtId="0" fontId="6" fillId="0" borderId="0" xfId="132" applyFont="1" applyAlignment="1">
      <alignment horizontal="center"/>
    </xf>
    <xf numFmtId="0" fontId="44" fillId="0" borderId="3" xfId="132" applyFont="1" applyBorder="1" applyAlignment="1">
      <alignment vertical="center" wrapText="1"/>
    </xf>
    <xf numFmtId="0" fontId="44" fillId="0" borderId="4" xfId="132" applyFont="1" applyBorder="1" applyAlignment="1">
      <alignment vertical="center" wrapText="1"/>
    </xf>
    <xf numFmtId="0" fontId="6" fillId="0" borderId="18" xfId="132" applyFont="1" applyBorder="1" applyAlignment="1">
      <alignment vertical="center"/>
    </xf>
    <xf numFmtId="0" fontId="45" fillId="0" borderId="18" xfId="117" applyFont="1" applyBorder="1" applyAlignment="1">
      <alignment vertical="center" wrapText="1"/>
    </xf>
    <xf numFmtId="3" fontId="6" fillId="0" borderId="18" xfId="132" applyNumberFormat="1" applyFont="1" applyBorder="1" applyAlignment="1">
      <alignment horizontal="center" vertical="center"/>
    </xf>
    <xf numFmtId="0" fontId="44" fillId="0" borderId="18" xfId="132" applyFont="1" applyBorder="1" applyAlignment="1">
      <alignment vertical="center"/>
    </xf>
    <xf numFmtId="3" fontId="44" fillId="0" borderId="18" xfId="132" applyNumberFormat="1" applyFont="1" applyBorder="1" applyAlignment="1">
      <alignment horizontal="left" vertical="top" wrapText="1"/>
    </xf>
    <xf numFmtId="3" fontId="44" fillId="43" borderId="18" xfId="132" applyNumberFormat="1" applyFont="1" applyFill="1" applyBorder="1" applyAlignment="1">
      <alignment horizontal="center"/>
    </xf>
    <xf numFmtId="3" fontId="6" fillId="43" borderId="18" xfId="132" applyNumberFormat="1" applyFont="1" applyFill="1" applyBorder="1" applyAlignment="1">
      <alignment horizontal="center"/>
    </xf>
    <xf numFmtId="0" fontId="44" fillId="0" borderId="18" xfId="132" applyFont="1" applyBorder="1" applyAlignment="1">
      <alignment horizontal="center"/>
    </xf>
    <xf numFmtId="0" fontId="6" fillId="0" borderId="18" xfId="132" applyFont="1" applyBorder="1" applyAlignment="1">
      <alignment horizontal="center"/>
    </xf>
    <xf numFmtId="3" fontId="44" fillId="0" borderId="18" xfId="132" applyNumberFormat="1" applyFont="1" applyBorder="1" applyAlignment="1">
      <alignment horizontal="left" vertical="center" wrapText="1"/>
    </xf>
    <xf numFmtId="3" fontId="44" fillId="0" borderId="18" xfId="132" applyNumberFormat="1" applyFont="1" applyBorder="1" applyAlignment="1">
      <alignment horizontal="center" vertical="center"/>
    </xf>
    <xf numFmtId="0" fontId="44" fillId="0" borderId="18" xfId="117" applyFont="1" applyBorder="1" applyAlignment="1">
      <alignment vertical="center" wrapText="1"/>
    </xf>
    <xf numFmtId="0" fontId="44" fillId="0" borderId="18" xfId="117" applyFont="1" applyBorder="1" applyAlignment="1">
      <alignment wrapText="1"/>
    </xf>
    <xf numFmtId="3" fontId="44" fillId="0" borderId="18" xfId="132" applyNumberFormat="1" applyFont="1" applyBorder="1" applyAlignment="1">
      <alignment horizontal="center"/>
    </xf>
    <xf numFmtId="3" fontId="6" fillId="0" borderId="18" xfId="132" applyNumberFormat="1" applyFont="1" applyBorder="1" applyAlignment="1">
      <alignment horizontal="center"/>
    </xf>
    <xf numFmtId="0" fontId="93" fillId="0" borderId="18" xfId="117" applyFont="1" applyBorder="1" applyAlignment="1">
      <alignment vertical="center" wrapText="1"/>
    </xf>
    <xf numFmtId="0" fontId="44" fillId="0" borderId="18" xfId="132" applyFont="1" applyBorder="1"/>
    <xf numFmtId="0" fontId="44" fillId="0" borderId="0" xfId="0" applyFont="1" applyAlignment="1">
      <alignment horizontal="center" wrapText="1"/>
    </xf>
    <xf numFmtId="0" fontId="44" fillId="0" borderId="3" xfId="0" applyFont="1" applyBorder="1" applyAlignment="1">
      <alignment vertical="center" wrapText="1"/>
    </xf>
    <xf numFmtId="0" fontId="44" fillId="0" borderId="4" xfId="0" applyFont="1" applyBorder="1" applyAlignment="1">
      <alignment vertical="center" wrapText="1"/>
    </xf>
    <xf numFmtId="0" fontId="6" fillId="0" borderId="18" xfId="0" applyFont="1" applyBorder="1" applyAlignment="1">
      <alignment vertical="center"/>
    </xf>
    <xf numFmtId="3" fontId="6" fillId="0" borderId="18" xfId="0" applyNumberFormat="1" applyFont="1" applyBorder="1" applyAlignment="1">
      <alignment horizontal="center" vertical="center"/>
    </xf>
    <xf numFmtId="0" fontId="44" fillId="0" borderId="18" xfId="0" applyFont="1" applyBorder="1" applyAlignment="1">
      <alignment vertical="center"/>
    </xf>
    <xf numFmtId="3" fontId="44" fillId="0" borderId="18" xfId="0" applyNumberFormat="1" applyFont="1" applyBorder="1" applyAlignment="1">
      <alignment horizontal="left" vertical="top" wrapText="1"/>
    </xf>
    <xf numFmtId="3" fontId="44" fillId="0" borderId="18" xfId="0" applyNumberFormat="1" applyFont="1" applyBorder="1" applyAlignment="1">
      <alignment horizontal="center"/>
    </xf>
    <xf numFmtId="3" fontId="6" fillId="0" borderId="18" xfId="0" applyNumberFormat="1" applyFont="1" applyBorder="1" applyAlignment="1">
      <alignment horizontal="center"/>
    </xf>
    <xf numFmtId="0" fontId="44" fillId="0" borderId="18" xfId="0" applyFont="1" applyBorder="1" applyAlignment="1">
      <alignment horizontal="center" vertical="center"/>
    </xf>
    <xf numFmtId="0" fontId="6" fillId="0" borderId="18" xfId="0" applyFont="1" applyBorder="1" applyAlignment="1">
      <alignment horizontal="center" vertical="center"/>
    </xf>
    <xf numFmtId="3" fontId="44" fillId="0" borderId="18" xfId="0" applyNumberFormat="1" applyFont="1" applyBorder="1" applyAlignment="1">
      <alignment horizontal="left" vertical="center" wrapText="1"/>
    </xf>
    <xf numFmtId="3" fontId="44" fillId="0" borderId="18" xfId="0" applyNumberFormat="1" applyFont="1" applyBorder="1" applyAlignment="1">
      <alignment horizontal="center" vertical="center"/>
    </xf>
    <xf numFmtId="0" fontId="44" fillId="0" borderId="18" xfId="0" applyFont="1" applyBorder="1"/>
    <xf numFmtId="3" fontId="0" fillId="0" borderId="0" xfId="0" applyNumberFormat="1"/>
    <xf numFmtId="0" fontId="93" fillId="0" borderId="0" xfId="0" applyFont="1" applyAlignment="1">
      <alignment horizontal="right"/>
    </xf>
    <xf numFmtId="3" fontId="2" fillId="0" borderId="0" xfId="134" applyNumberFormat="1" applyFont="1"/>
    <xf numFmtId="3" fontId="5" fillId="0" borderId="0" xfId="134" applyNumberFormat="1" applyFont="1"/>
    <xf numFmtId="3" fontId="2" fillId="0" borderId="2" xfId="134" applyNumberFormat="1" applyFont="1" applyBorder="1"/>
    <xf numFmtId="3" fontId="2" fillId="0" borderId="1" xfId="134" applyNumberFormat="1" applyFont="1" applyBorder="1" applyAlignment="1">
      <alignment horizontal="center" vertical="center" wrapText="1"/>
    </xf>
    <xf numFmtId="3" fontId="9" fillId="0" borderId="1" xfId="134" applyNumberFormat="1" applyFont="1" applyBorder="1" applyAlignment="1">
      <alignment horizontal="center" vertical="center"/>
    </xf>
    <xf numFmtId="3" fontId="10" fillId="0" borderId="1" xfId="134" applyNumberFormat="1" applyFont="1" applyBorder="1" applyAlignment="1">
      <alignment horizontal="center" vertical="center"/>
    </xf>
    <xf numFmtId="3" fontId="2" fillId="0" borderId="6" xfId="134" applyNumberFormat="1" applyFont="1" applyBorder="1"/>
    <xf numFmtId="3" fontId="2" fillId="0" borderId="5" xfId="134" applyNumberFormat="1" applyFont="1" applyBorder="1" applyAlignment="1">
      <alignment horizontal="center" vertical="center" wrapText="1"/>
    </xf>
    <xf numFmtId="164" fontId="9" fillId="0" borderId="5" xfId="134" applyNumberFormat="1" applyFont="1" applyBorder="1" applyAlignment="1">
      <alignment horizontal="center" vertical="center"/>
    </xf>
    <xf numFmtId="164" fontId="10" fillId="0" borderId="5" xfId="134" applyNumberFormat="1" applyFont="1" applyBorder="1" applyAlignment="1">
      <alignment horizontal="center" vertical="center"/>
    </xf>
    <xf numFmtId="3" fontId="76" fillId="0" borderId="0" xfId="134" applyNumberFormat="1" applyFont="1" applyAlignment="1">
      <alignment vertical="top"/>
    </xf>
    <xf numFmtId="164" fontId="9" fillId="0" borderId="0" xfId="134" applyNumberFormat="1" applyFont="1" applyAlignment="1">
      <alignment horizontal="center" vertical="center"/>
    </xf>
    <xf numFmtId="164" fontId="10" fillId="0" borderId="0" xfId="134" applyNumberFormat="1" applyFont="1" applyAlignment="1">
      <alignment horizontal="center" vertical="center"/>
    </xf>
    <xf numFmtId="3" fontId="2" fillId="0" borderId="0" xfId="134" applyNumberFormat="1" applyFont="1" applyAlignment="1">
      <alignment vertical="top"/>
    </xf>
    <xf numFmtId="164" fontId="9" fillId="0" borderId="0" xfId="134" applyNumberFormat="1" applyFont="1" applyAlignment="1">
      <alignment horizontal="right" vertical="center"/>
    </xf>
    <xf numFmtId="0" fontId="2" fillId="0" borderId="0" xfId="134" applyFont="1" applyAlignment="1">
      <alignment vertical="center"/>
    </xf>
    <xf numFmtId="0" fontId="2" fillId="0" borderId="0" xfId="134" applyFont="1" applyAlignment="1">
      <alignment vertical="center" wrapText="1"/>
    </xf>
    <xf numFmtId="164" fontId="2" fillId="0" borderId="0" xfId="134" applyNumberFormat="1" applyFont="1" applyAlignment="1">
      <alignment horizontal="right" vertical="center"/>
    </xf>
    <xf numFmtId="3" fontId="10" fillId="0" borderId="0" xfId="134" applyNumberFormat="1" applyFont="1" applyAlignment="1">
      <alignment horizontal="right" vertical="center"/>
    </xf>
    <xf numFmtId="3" fontId="73" fillId="0" borderId="0" xfId="62" applyNumberFormat="1" applyFont="1" applyAlignment="1">
      <alignment vertical="center"/>
    </xf>
    <xf numFmtId="3" fontId="1" fillId="0" borderId="0" xfId="62" applyNumberFormat="1" applyAlignment="1">
      <alignment vertical="top"/>
    </xf>
    <xf numFmtId="0" fontId="43" fillId="0" borderId="0" xfId="117" applyFont="1" applyAlignment="1">
      <alignment vertical="center" wrapText="1"/>
    </xf>
    <xf numFmtId="0" fontId="48" fillId="0" borderId="0" xfId="117" applyFont="1" applyAlignment="1">
      <alignment vertical="center" wrapText="1"/>
    </xf>
    <xf numFmtId="0" fontId="74" fillId="0" borderId="0" xfId="117" applyFont="1" applyAlignment="1">
      <alignment vertical="center" wrapText="1"/>
    </xf>
    <xf numFmtId="0" fontId="74" fillId="0" borderId="7" xfId="117" applyFont="1" applyBorder="1" applyAlignment="1">
      <alignment horizontal="left" vertical="center" wrapText="1"/>
    </xf>
    <xf numFmtId="0" fontId="74" fillId="0" borderId="7" xfId="117" applyFont="1" applyBorder="1" applyAlignment="1">
      <alignment horizontal="center" vertical="center" wrapText="1"/>
    </xf>
    <xf numFmtId="3" fontId="1" fillId="0" borderId="0" xfId="62" applyNumberFormat="1" applyAlignment="1">
      <alignment horizontal="center"/>
    </xf>
    <xf numFmtId="0" fontId="95" fillId="0" borderId="0" xfId="117" applyFont="1" applyAlignment="1">
      <alignment vertical="center" wrapText="1"/>
    </xf>
    <xf numFmtId="0" fontId="6" fillId="0" borderId="0" xfId="117" applyFont="1" applyAlignment="1">
      <alignment vertical="center" wrapText="1"/>
    </xf>
    <xf numFmtId="3" fontId="10" fillId="0" borderId="0" xfId="117" applyNumberFormat="1" applyFont="1" applyAlignment="1">
      <alignment vertical="center"/>
    </xf>
    <xf numFmtId="0" fontId="71" fillId="0" borderId="0" xfId="134" applyFont="1" applyAlignment="1">
      <alignment horizontal="center"/>
    </xf>
    <xf numFmtId="3" fontId="6" fillId="0" borderId="0" xfId="134" applyNumberFormat="1" applyFont="1" applyAlignment="1">
      <alignment horizontal="center" vertical="center"/>
    </xf>
    <xf numFmtId="3" fontId="6" fillId="0" borderId="0" xfId="134" applyNumberFormat="1" applyFont="1" applyAlignment="1">
      <alignment horizontal="center"/>
    </xf>
    <xf numFmtId="4" fontId="7" fillId="0" borderId="1" xfId="2" applyNumberFormat="1" applyFont="1" applyBorder="1" applyAlignment="1">
      <alignment horizontal="center" vertical="center" wrapText="1"/>
    </xf>
    <xf numFmtId="4" fontId="9" fillId="0" borderId="5" xfId="3" applyNumberFormat="1" applyFont="1" applyBorder="1" applyAlignment="1">
      <alignment horizontal="center" vertical="center" wrapText="1"/>
    </xf>
    <xf numFmtId="4" fontId="7" fillId="0" borderId="1" xfId="2" applyNumberFormat="1" applyFont="1" applyBorder="1" applyAlignment="1">
      <alignment horizontal="center" vertical="center"/>
    </xf>
    <xf numFmtId="4" fontId="7" fillId="0" borderId="5" xfId="2" applyNumberFormat="1" applyFont="1" applyBorder="1" applyAlignment="1">
      <alignment horizontal="center" vertical="center"/>
    </xf>
    <xf numFmtId="4" fontId="7" fillId="0" borderId="5" xfId="2" applyNumberFormat="1" applyFont="1" applyBorder="1" applyAlignment="1">
      <alignment horizontal="center" vertical="center" wrapText="1"/>
    </xf>
    <xf numFmtId="4" fontId="3" fillId="0" borderId="1" xfId="2" applyNumberFormat="1" applyFont="1" applyBorder="1" applyAlignment="1">
      <alignment horizontal="center" vertical="center" wrapText="1"/>
    </xf>
    <xf numFmtId="4" fontId="10" fillId="0" borderId="5" xfId="3" applyNumberFormat="1" applyFont="1" applyBorder="1" applyAlignment="1">
      <alignment horizontal="center" vertical="center" wrapText="1"/>
    </xf>
    <xf numFmtId="4" fontId="6" fillId="0" borderId="0" xfId="2" applyNumberFormat="1" applyFont="1" applyAlignment="1">
      <alignment horizontal="center"/>
    </xf>
    <xf numFmtId="0" fontId="6" fillId="0" borderId="0" xfId="117" applyFont="1" applyAlignment="1">
      <alignment horizontal="center" vertical="center" wrapText="1"/>
    </xf>
    <xf numFmtId="0" fontId="2" fillId="0" borderId="18" xfId="115" applyFont="1" applyBorder="1" applyAlignment="1">
      <alignment horizontal="center" vertical="center"/>
    </xf>
    <xf numFmtId="0" fontId="2" fillId="0" borderId="3" xfId="115" applyFont="1" applyBorder="1" applyAlignment="1">
      <alignment horizontal="center" vertical="center" wrapText="1"/>
    </xf>
    <xf numFmtId="0" fontId="2" fillId="0" borderId="4" xfId="115" applyFont="1" applyBorder="1" applyAlignment="1">
      <alignment horizontal="center" vertical="center" wrapText="1"/>
    </xf>
    <xf numFmtId="0" fontId="2" fillId="0" borderId="0" xfId="62" applyFont="1" applyAlignment="1">
      <alignment horizontal="justify" vertical="top" wrapText="1"/>
    </xf>
    <xf numFmtId="0" fontId="2" fillId="0" borderId="0" xfId="115" applyFont="1" applyAlignment="1">
      <alignment vertical="top" wrapText="1"/>
    </xf>
    <xf numFmtId="0" fontId="2" fillId="0" borderId="18" xfId="115" applyFont="1" applyBorder="1" applyAlignment="1">
      <alignment horizontal="center" vertical="center" wrapText="1"/>
    </xf>
    <xf numFmtId="0" fontId="2" fillId="0" borderId="0" xfId="62" applyFont="1" applyAlignment="1">
      <alignment vertical="top" wrapText="1"/>
    </xf>
    <xf numFmtId="0" fontId="5" fillId="0" borderId="0" xfId="115" applyFont="1" applyAlignment="1">
      <alignment horizontal="center"/>
    </xf>
    <xf numFmtId="0" fontId="2" fillId="0" borderId="0" xfId="62" applyFont="1" applyAlignment="1">
      <alignment wrapText="1"/>
    </xf>
    <xf numFmtId="0" fontId="2" fillId="0" borderId="0" xfId="62" applyFont="1" applyAlignment="1">
      <alignment horizontal="left" wrapText="1"/>
    </xf>
    <xf numFmtId="0" fontId="4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wrapText="1"/>
    </xf>
    <xf numFmtId="0" fontId="6" fillId="0" borderId="0" xfId="62" applyFont="1" applyAlignment="1">
      <alignment horizontal="center" wrapText="1"/>
    </xf>
    <xf numFmtId="0" fontId="2" fillId="0" borderId="0" xfId="62" applyFont="1" applyAlignment="1">
      <alignment horizontal="left"/>
    </xf>
    <xf numFmtId="0" fontId="6" fillId="0" borderId="0" xfId="0" applyFont="1" applyAlignment="1">
      <alignment horizontal="center" wrapText="1"/>
    </xf>
    <xf numFmtId="0" fontId="44" fillId="0" borderId="0" xfId="0" applyFont="1" applyAlignment="1">
      <alignment horizontal="left" wrapText="1"/>
    </xf>
    <xf numFmtId="0" fontId="44" fillId="0" borderId="0" xfId="62" applyFont="1" applyAlignment="1">
      <alignment horizontal="left"/>
    </xf>
    <xf numFmtId="0" fontId="10" fillId="0" borderId="0" xfId="0" applyFont="1" applyAlignment="1">
      <alignment horizontal="center" wrapText="1"/>
    </xf>
    <xf numFmtId="0" fontId="9" fillId="0" borderId="0" xfId="0" applyFont="1" applyAlignment="1">
      <alignment horizontal="left" vertical="top" wrapText="1"/>
    </xf>
    <xf numFmtId="0" fontId="44" fillId="0" borderId="0" xfId="0" applyFont="1" applyAlignment="1">
      <alignment horizontal="left" vertical="center" wrapText="1"/>
    </xf>
    <xf numFmtId="0" fontId="6" fillId="0" borderId="0" xfId="0" applyFont="1" applyAlignment="1">
      <alignment horizontal="left" vertical="center"/>
    </xf>
    <xf numFmtId="0" fontId="44" fillId="0" borderId="0" xfId="0" applyFont="1" applyAlignment="1">
      <alignment horizontal="left" vertical="top" wrapText="1"/>
    </xf>
    <xf numFmtId="0" fontId="44" fillId="0" borderId="0" xfId="0" applyFont="1" applyAlignment="1">
      <alignment horizontal="left" vertical="center" wrapText="1" indent="7"/>
    </xf>
    <xf numFmtId="0" fontId="91" fillId="0" borderId="0" xfId="0" applyFont="1" applyAlignment="1">
      <alignment horizontal="left" vertical="center" wrapText="1" indent="7"/>
    </xf>
    <xf numFmtId="0" fontId="87" fillId="0" borderId="0" xfId="0" applyFont="1" applyAlignment="1">
      <alignment vertical="center" wrapText="1"/>
    </xf>
    <xf numFmtId="0" fontId="87" fillId="0" borderId="0" xfId="0" quotePrefix="1" applyFont="1" applyAlignment="1">
      <alignment horizontal="left" vertical="center" wrapText="1"/>
    </xf>
    <xf numFmtId="0" fontId="6" fillId="0" borderId="0" xfId="132" applyFont="1" applyAlignment="1">
      <alignment horizontal="center" vertical="center" wrapText="1"/>
    </xf>
    <xf numFmtId="0" fontId="6" fillId="0" borderId="0" xfId="0" applyFont="1" applyAlignment="1">
      <alignment horizontal="center" vertical="center" wrapText="1"/>
    </xf>
  </cellXfs>
  <cellStyles count="135">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1 - 20%" xfId="26" xr:uid="{00000000-0005-0000-0000-000013000000}"/>
    <cellStyle name="Accent1 - 40%" xfId="27" xr:uid="{00000000-0005-0000-0000-000014000000}"/>
    <cellStyle name="Accent1 - 60%" xfId="28" xr:uid="{00000000-0005-0000-0000-000015000000}"/>
    <cellStyle name="Accent2" xfId="29" xr:uid="{00000000-0005-0000-0000-000016000000}"/>
    <cellStyle name="Accent2 - 20%" xfId="30" xr:uid="{00000000-0005-0000-0000-000017000000}"/>
    <cellStyle name="Accent2 - 40%" xfId="31" xr:uid="{00000000-0005-0000-0000-000018000000}"/>
    <cellStyle name="Accent2 - 60%" xfId="32" xr:uid="{00000000-0005-0000-0000-000019000000}"/>
    <cellStyle name="Accent3" xfId="33" xr:uid="{00000000-0005-0000-0000-00001A000000}"/>
    <cellStyle name="Accent3 - 20%" xfId="34" xr:uid="{00000000-0005-0000-0000-00001B000000}"/>
    <cellStyle name="Accent3 - 40%" xfId="35" xr:uid="{00000000-0005-0000-0000-00001C000000}"/>
    <cellStyle name="Accent3 - 60%" xfId="36" xr:uid="{00000000-0005-0000-0000-00001D000000}"/>
    <cellStyle name="Accent4" xfId="37" xr:uid="{00000000-0005-0000-0000-00001E000000}"/>
    <cellStyle name="Accent4 - 20%" xfId="38" xr:uid="{00000000-0005-0000-0000-00001F000000}"/>
    <cellStyle name="Accent4 - 40%" xfId="39" xr:uid="{00000000-0005-0000-0000-000020000000}"/>
    <cellStyle name="Accent4 - 60%" xfId="40" xr:uid="{00000000-0005-0000-0000-000021000000}"/>
    <cellStyle name="Accent5" xfId="41" xr:uid="{00000000-0005-0000-0000-000022000000}"/>
    <cellStyle name="Accent5 - 20%" xfId="42" xr:uid="{00000000-0005-0000-0000-000023000000}"/>
    <cellStyle name="Accent5 - 40%" xfId="43" xr:uid="{00000000-0005-0000-0000-000024000000}"/>
    <cellStyle name="Accent5 - 60%" xfId="44" xr:uid="{00000000-0005-0000-0000-000025000000}"/>
    <cellStyle name="Accent6" xfId="45" xr:uid="{00000000-0005-0000-0000-000026000000}"/>
    <cellStyle name="Accent6 - 20%" xfId="46" xr:uid="{00000000-0005-0000-0000-000027000000}"/>
    <cellStyle name="Accent6 - 40%" xfId="47" xr:uid="{00000000-0005-0000-0000-000028000000}"/>
    <cellStyle name="Accent6 - 60%" xfId="48" xr:uid="{00000000-0005-0000-0000-000029000000}"/>
    <cellStyle name="Bad" xfId="49" xr:uid="{00000000-0005-0000-0000-00002A000000}"/>
    <cellStyle name="Calculation" xfId="50" xr:uid="{00000000-0005-0000-0000-00002B000000}"/>
    <cellStyle name="Check Cell" xfId="51" xr:uid="{00000000-0005-0000-0000-00002C000000}"/>
    <cellStyle name="Emphasis 1" xfId="52" xr:uid="{00000000-0005-0000-0000-00002D000000}"/>
    <cellStyle name="Emphasis 2" xfId="53" xr:uid="{00000000-0005-0000-0000-00002E000000}"/>
    <cellStyle name="Emphasis 3" xfId="54" xr:uid="{00000000-0005-0000-0000-00002F000000}"/>
    <cellStyle name="Explanatory Text" xfId="55" xr:uid="{00000000-0005-0000-0000-000030000000}"/>
    <cellStyle name="Good" xfId="56" xr:uid="{00000000-0005-0000-0000-000031000000}"/>
    <cellStyle name="Heading 1" xfId="57" xr:uid="{00000000-0005-0000-0000-000032000000}"/>
    <cellStyle name="Heading 2" xfId="58" xr:uid="{00000000-0005-0000-0000-000033000000}"/>
    <cellStyle name="Heading 3" xfId="59" xr:uid="{00000000-0005-0000-0000-000034000000}"/>
    <cellStyle name="Heading 4" xfId="60" xr:uid="{00000000-0005-0000-0000-000035000000}"/>
    <cellStyle name="Input" xfId="61" xr:uid="{00000000-0005-0000-0000-000036000000}"/>
    <cellStyle name="Įprastas" xfId="0" builtinId="0"/>
    <cellStyle name="Įprastas 10" xfId="122" xr:uid="{00000000-0005-0000-0000-000038000000}"/>
    <cellStyle name="Įprastas 11" xfId="123" xr:uid="{00000000-0005-0000-0000-000039000000}"/>
    <cellStyle name="Įprastas 12" xfId="124" xr:uid="{00000000-0005-0000-0000-00003A000000}"/>
    <cellStyle name="Įprastas 13" xfId="125" xr:uid="{00000000-0005-0000-0000-00003B000000}"/>
    <cellStyle name="Įprastas 14" xfId="126" xr:uid="{00000000-0005-0000-0000-00003C000000}"/>
    <cellStyle name="Įprastas 15" xfId="127" xr:uid="{00000000-0005-0000-0000-00003D000000}"/>
    <cellStyle name="Įprastas 16" xfId="128" xr:uid="{00000000-0005-0000-0000-00003E000000}"/>
    <cellStyle name="Įprastas 17" xfId="129" xr:uid="{00000000-0005-0000-0000-00003F000000}"/>
    <cellStyle name="Įprastas 18" xfId="130" xr:uid="{00000000-0005-0000-0000-000040000000}"/>
    <cellStyle name="Įprastas 19" xfId="131" xr:uid="{00000000-0005-0000-0000-000041000000}"/>
    <cellStyle name="Įprastas 19 2" xfId="132" xr:uid="{00000000-0005-0000-0000-000042000000}"/>
    <cellStyle name="Įprastas 2" xfId="62" xr:uid="{00000000-0005-0000-0000-000043000000}"/>
    <cellStyle name="Įprastas 20" xfId="133" xr:uid="{00000000-0005-0000-0000-000044000000}"/>
    <cellStyle name="Įprastas 21" xfId="134" xr:uid="{00000000-0005-0000-0000-000045000000}"/>
    <cellStyle name="Įprastas 3" xfId="111" xr:uid="{00000000-0005-0000-0000-000046000000}"/>
    <cellStyle name="Įprastas 4" xfId="112" xr:uid="{00000000-0005-0000-0000-000047000000}"/>
    <cellStyle name="Įprastas 5" xfId="113" xr:uid="{00000000-0005-0000-0000-000048000000}"/>
    <cellStyle name="Įprastas 6" xfId="118" xr:uid="{00000000-0005-0000-0000-000049000000}"/>
    <cellStyle name="Įprastas 7" xfId="119" xr:uid="{00000000-0005-0000-0000-00004A000000}"/>
    <cellStyle name="Įprastas 8" xfId="120" xr:uid="{00000000-0005-0000-0000-00004B000000}"/>
    <cellStyle name="Įprastas 9" xfId="121" xr:uid="{00000000-0005-0000-0000-00004C000000}"/>
    <cellStyle name="Linked Cell" xfId="63" xr:uid="{00000000-0005-0000-0000-00004D000000}"/>
    <cellStyle name="Neutral" xfId="64" xr:uid="{00000000-0005-0000-0000-00004E000000}"/>
    <cellStyle name="Normal_____3lentelė - 2,3,4 lapai_3_variantas" xfId="65" xr:uid="{00000000-0005-0000-0000-00004F000000}"/>
    <cellStyle name="Normal_2003 metų biudžetas.vasara" xfId="6" xr:uid="{00000000-0005-0000-0000-000050000000}"/>
    <cellStyle name="Normal_2003_Pensijos.II" xfId="3" xr:uid="{00000000-0005-0000-0000-000051000000}"/>
    <cellStyle name="Normal_2011-10-11    3 lenta baltas" xfId="4" xr:uid="{00000000-0005-0000-0000-000052000000}"/>
    <cellStyle name="Normal_3lentelė - 2,3,4 lapai" xfId="5" xr:uid="{00000000-0005-0000-0000-000053000000}"/>
    <cellStyle name="Normal_3lentele_1lapas" xfId="2" xr:uid="{00000000-0005-0000-0000-000054000000}"/>
    <cellStyle name="Normal_4 lentelė_2012_09siūloma" xfId="117" xr:uid="{00000000-0005-0000-0000-000055000000}"/>
    <cellStyle name="Normal_5 lentelė  _2010_2lapas_09.28._pataisos" xfId="115" xr:uid="{00000000-0005-0000-0000-000056000000}"/>
    <cellStyle name="Normal_6 lentelė_2012_09siūloma" xfId="116" xr:uid="{00000000-0005-0000-0000-000057000000}"/>
    <cellStyle name="Normal_Sheet1 (2)" xfId="1" xr:uid="{00000000-0005-0000-0000-000058000000}"/>
    <cellStyle name="Note" xfId="66" xr:uid="{00000000-0005-0000-0000-000059000000}"/>
    <cellStyle name="Output" xfId="67" xr:uid="{00000000-0005-0000-0000-00005A000000}"/>
    <cellStyle name="Paprastas_Apdraust27" xfId="114" xr:uid="{00000000-0005-0000-0000-00005B000000}"/>
    <cellStyle name="SAPBEXaggData" xfId="68" xr:uid="{00000000-0005-0000-0000-00005C000000}"/>
    <cellStyle name="SAPBEXaggDataEmph" xfId="69" xr:uid="{00000000-0005-0000-0000-00005D000000}"/>
    <cellStyle name="SAPBEXaggItem" xfId="70" xr:uid="{00000000-0005-0000-0000-00005E000000}"/>
    <cellStyle name="SAPBEXaggItemX" xfId="71" xr:uid="{00000000-0005-0000-0000-00005F000000}"/>
    <cellStyle name="SAPBEXchaText" xfId="72" xr:uid="{00000000-0005-0000-0000-000060000000}"/>
    <cellStyle name="SAPBEXexcBad7" xfId="73" xr:uid="{00000000-0005-0000-0000-000061000000}"/>
    <cellStyle name="SAPBEXexcBad8" xfId="74" xr:uid="{00000000-0005-0000-0000-000062000000}"/>
    <cellStyle name="SAPBEXexcBad9" xfId="75" xr:uid="{00000000-0005-0000-0000-000063000000}"/>
    <cellStyle name="SAPBEXexcCritical4" xfId="76" xr:uid="{00000000-0005-0000-0000-000064000000}"/>
    <cellStyle name="SAPBEXexcCritical5" xfId="77" xr:uid="{00000000-0005-0000-0000-000065000000}"/>
    <cellStyle name="SAPBEXexcCritical6" xfId="78" xr:uid="{00000000-0005-0000-0000-000066000000}"/>
    <cellStyle name="SAPBEXexcGood1" xfId="79" xr:uid="{00000000-0005-0000-0000-000067000000}"/>
    <cellStyle name="SAPBEXexcGood2" xfId="80" xr:uid="{00000000-0005-0000-0000-000068000000}"/>
    <cellStyle name="SAPBEXexcGood3" xfId="81" xr:uid="{00000000-0005-0000-0000-000069000000}"/>
    <cellStyle name="SAPBEXfilterDrill" xfId="82" xr:uid="{00000000-0005-0000-0000-00006A000000}"/>
    <cellStyle name="SAPBEXfilterItem" xfId="83" xr:uid="{00000000-0005-0000-0000-00006B000000}"/>
    <cellStyle name="SAPBEXfilterText" xfId="84" xr:uid="{00000000-0005-0000-0000-00006C000000}"/>
    <cellStyle name="SAPBEXformats" xfId="85" xr:uid="{00000000-0005-0000-0000-00006D000000}"/>
    <cellStyle name="SAPBEXheaderItem" xfId="86" xr:uid="{00000000-0005-0000-0000-00006E000000}"/>
    <cellStyle name="SAPBEXheaderText" xfId="87" xr:uid="{00000000-0005-0000-0000-00006F000000}"/>
    <cellStyle name="SAPBEXHLevel0" xfId="88" xr:uid="{00000000-0005-0000-0000-000070000000}"/>
    <cellStyle name="SAPBEXHLevel0X" xfId="89" xr:uid="{00000000-0005-0000-0000-000071000000}"/>
    <cellStyle name="SAPBEXHLevel1" xfId="90" xr:uid="{00000000-0005-0000-0000-000072000000}"/>
    <cellStyle name="SAPBEXHLevel1X" xfId="91" xr:uid="{00000000-0005-0000-0000-000073000000}"/>
    <cellStyle name="SAPBEXHLevel2" xfId="92" xr:uid="{00000000-0005-0000-0000-000074000000}"/>
    <cellStyle name="SAPBEXHLevel2X" xfId="93" xr:uid="{00000000-0005-0000-0000-000075000000}"/>
    <cellStyle name="SAPBEXHLevel3" xfId="94" xr:uid="{00000000-0005-0000-0000-000076000000}"/>
    <cellStyle name="SAPBEXHLevel3X" xfId="95" xr:uid="{00000000-0005-0000-0000-000077000000}"/>
    <cellStyle name="SAPBEXinputData" xfId="96" xr:uid="{00000000-0005-0000-0000-000078000000}"/>
    <cellStyle name="SAPBEXresData" xfId="97" xr:uid="{00000000-0005-0000-0000-000079000000}"/>
    <cellStyle name="SAPBEXresDataEmph" xfId="98" xr:uid="{00000000-0005-0000-0000-00007A000000}"/>
    <cellStyle name="SAPBEXresItem" xfId="99" xr:uid="{00000000-0005-0000-0000-00007B000000}"/>
    <cellStyle name="SAPBEXresItemX" xfId="100" xr:uid="{00000000-0005-0000-0000-00007C000000}"/>
    <cellStyle name="SAPBEXstdData" xfId="101" xr:uid="{00000000-0005-0000-0000-00007D000000}"/>
    <cellStyle name="SAPBEXstdDataEmph" xfId="102" xr:uid="{00000000-0005-0000-0000-00007E000000}"/>
    <cellStyle name="SAPBEXstdItem" xfId="103" xr:uid="{00000000-0005-0000-0000-00007F000000}"/>
    <cellStyle name="SAPBEXstdItemX" xfId="104" xr:uid="{00000000-0005-0000-0000-000080000000}"/>
    <cellStyle name="SAPBEXtitle" xfId="105" xr:uid="{00000000-0005-0000-0000-000081000000}"/>
    <cellStyle name="SAPBEXundefined" xfId="106" xr:uid="{00000000-0005-0000-0000-000082000000}"/>
    <cellStyle name="Sheet Title" xfId="107" xr:uid="{00000000-0005-0000-0000-000083000000}"/>
    <cellStyle name="Title" xfId="108" xr:uid="{00000000-0005-0000-0000-000084000000}"/>
    <cellStyle name="Total" xfId="109" xr:uid="{00000000-0005-0000-0000-000085000000}"/>
    <cellStyle name="Warning Text" xfId="110" xr:uid="{00000000-0005-0000-0000-00008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725614</xdr:colOff>
      <xdr:row>8</xdr:row>
      <xdr:rowOff>15091</xdr:rowOff>
    </xdr:from>
    <xdr:to>
      <xdr:col>1</xdr:col>
      <xdr:colOff>2068638</xdr:colOff>
      <xdr:row>8</xdr:row>
      <xdr:rowOff>344078</xdr:rowOff>
    </xdr:to>
    <xdr:pic>
      <xdr:nvPicPr>
        <xdr:cNvPr id="2" name="Paveikslėlis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710666"/>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725614</xdr:colOff>
      <xdr:row>8</xdr:row>
      <xdr:rowOff>15091</xdr:rowOff>
    </xdr:from>
    <xdr:to>
      <xdr:col>1</xdr:col>
      <xdr:colOff>2068638</xdr:colOff>
      <xdr:row>8</xdr:row>
      <xdr:rowOff>344078</xdr:rowOff>
    </xdr:to>
    <xdr:pic>
      <xdr:nvPicPr>
        <xdr:cNvPr id="3" name="Paveikslėlis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710666"/>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uomenys\Biud&#382;etas_2024%20m.-rugs&#279;jis%20m&#279;n.%20prognoz&#279;-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23 DARBINIS  "/>
      <sheetName val="2023 DARBINIS -NEW"/>
      <sheetName val="Papildomos lentelės priskait"/>
      <sheetName val="Priskatymai -tvirtin-Direktoria"/>
      <sheetName val="Papild. lentelės -srautai"/>
      <sheetName val="jei krizė būtų 2021 m."/>
      <sheetName val="Palyginimas"/>
      <sheetName val="Pajamos pagrindinei pensijai"/>
      <sheetName val="Plano padidinimas "/>
      <sheetName val="2023 spausdinimui  "/>
      <sheetName val="Apdraust. sveikatos ir nedarbo "/>
      <sheetName val="Savarank.tarifai-2019 m."/>
      <sheetName val="2022 skaidrė "/>
      <sheetName val="DUF FAKTAS NUO 2009"/>
      <sheetName val="VLK"/>
      <sheetName val="Veiklos pajamos"/>
      <sheetName val="Delspinigiai, palūkanos ir baud"/>
      <sheetName val="Apdraustųjų rūšys -2017"/>
      <sheetName val="Apdraustųjų rūšys -Strumski (2"/>
      <sheetName val="2023 m. I-IV ketv."/>
      <sheetName val="Priskaitymai -_2023 "/>
      <sheetName val="SRAUTAI_2023 "/>
      <sheetName val="Klasifikacija_2013"/>
      <sheetName val="FVS-ui"/>
      <sheetName val="Klasifikacija_2013 (2)"/>
      <sheetName val="Savarankiški"/>
      <sheetName val="Sheet6"/>
      <sheetName val="Sheet2"/>
      <sheetName val="Sheet1"/>
      <sheetName val="Lapas2"/>
    </sheetNames>
    <sheetDataSet>
      <sheetData sheetId="0" refreshError="1"/>
      <sheetData sheetId="1" refreshError="1"/>
      <sheetData sheetId="2">
        <row r="11">
          <cell r="AG11">
            <v>1789</v>
          </cell>
          <cell r="AJ11">
            <v>2005.5</v>
          </cell>
          <cell r="AM11">
            <v>2135.8000000000002</v>
          </cell>
          <cell r="AP11">
            <v>2241.6999999999998</v>
          </cell>
          <cell r="AS11">
            <v>2353.1999999999998</v>
          </cell>
        </row>
        <row r="15">
          <cell r="AG15">
            <v>24542617.600000001</v>
          </cell>
          <cell r="AJ15">
            <v>27675900</v>
          </cell>
          <cell r="AM15">
            <v>29568100.632000007</v>
          </cell>
          <cell r="AP15">
            <v>31012126.139999997</v>
          </cell>
          <cell r="AS15">
            <v>32475854.303999998</v>
          </cell>
        </row>
        <row r="25">
          <cell r="AG25">
            <v>1410.1</v>
          </cell>
          <cell r="AJ25">
            <v>1418.5</v>
          </cell>
          <cell r="AM25">
            <v>1423</v>
          </cell>
          <cell r="AP25">
            <v>1422</v>
          </cell>
          <cell r="AS25">
            <v>1418.6</v>
          </cell>
        </row>
        <row r="31">
          <cell r="AJ31">
            <v>29077027.192908905</v>
          </cell>
          <cell r="AM31">
            <v>31064167.484370366</v>
          </cell>
          <cell r="AP31">
            <v>32581808.047709063</v>
          </cell>
          <cell r="AS31">
            <v>34120437.241998971</v>
          </cell>
        </row>
        <row r="47">
          <cell r="AG47">
            <v>6642</v>
          </cell>
          <cell r="AJ47">
            <v>10000</v>
          </cell>
          <cell r="AM47">
            <v>10000</v>
          </cell>
          <cell r="AP47">
            <v>10000</v>
          </cell>
          <cell r="AS47">
            <v>10000</v>
          </cell>
        </row>
        <row r="49">
          <cell r="AG49">
            <v>5928</v>
          </cell>
          <cell r="AJ49">
            <v>5928</v>
          </cell>
          <cell r="AM49">
            <v>5928</v>
          </cell>
          <cell r="AP49">
            <v>5928</v>
          </cell>
          <cell r="AS49">
            <v>5928</v>
          </cell>
        </row>
        <row r="50">
          <cell r="AG50">
            <v>27304</v>
          </cell>
          <cell r="AJ50">
            <v>27304</v>
          </cell>
          <cell r="AM50">
            <v>27304</v>
          </cell>
          <cell r="AP50">
            <v>27304</v>
          </cell>
          <cell r="AS50">
            <v>27304</v>
          </cell>
        </row>
        <row r="51">
          <cell r="AG51">
            <v>4168</v>
          </cell>
          <cell r="AJ51">
            <v>4168</v>
          </cell>
          <cell r="AM51">
            <v>4168</v>
          </cell>
          <cell r="AP51">
            <v>4168</v>
          </cell>
          <cell r="AS51">
            <v>4168</v>
          </cell>
        </row>
        <row r="53">
          <cell r="AG53">
            <v>8729</v>
          </cell>
          <cell r="AJ53">
            <v>9000</v>
          </cell>
          <cell r="AM53">
            <v>9000</v>
          </cell>
          <cell r="AP53">
            <v>9000</v>
          </cell>
          <cell r="AS53">
            <v>9000</v>
          </cell>
        </row>
        <row r="54">
          <cell r="AG54">
            <v>1868</v>
          </cell>
          <cell r="AJ54">
            <v>2000</v>
          </cell>
          <cell r="AM54">
            <v>2000</v>
          </cell>
          <cell r="AP54">
            <v>2000</v>
          </cell>
          <cell r="AS54">
            <v>2000</v>
          </cell>
        </row>
        <row r="55">
          <cell r="AG55">
            <v>59921</v>
          </cell>
          <cell r="AJ55">
            <v>60000</v>
          </cell>
          <cell r="AM55">
            <v>62000</v>
          </cell>
          <cell r="AP55">
            <v>62000</v>
          </cell>
          <cell r="AS55">
            <v>62000</v>
          </cell>
        </row>
        <row r="56">
          <cell r="AG56">
            <v>816</v>
          </cell>
          <cell r="AJ56">
            <v>900</v>
          </cell>
          <cell r="AM56">
            <v>900</v>
          </cell>
          <cell r="AP56">
            <v>900</v>
          </cell>
          <cell r="AS56">
            <v>900</v>
          </cell>
        </row>
        <row r="57">
          <cell r="AG57">
            <v>5705</v>
          </cell>
          <cell r="AJ57">
            <v>7000</v>
          </cell>
          <cell r="AM57">
            <v>7000</v>
          </cell>
          <cell r="AP57">
            <v>7000</v>
          </cell>
          <cell r="AS57">
            <v>7000</v>
          </cell>
        </row>
        <row r="58">
          <cell r="AG58">
            <v>2741</v>
          </cell>
          <cell r="AJ58">
            <v>3000</v>
          </cell>
          <cell r="AM58">
            <v>3000</v>
          </cell>
          <cell r="AP58">
            <v>3000</v>
          </cell>
          <cell r="AS58">
            <v>3000</v>
          </cell>
        </row>
        <row r="60">
          <cell r="AG60">
            <v>410</v>
          </cell>
          <cell r="AJ60">
            <v>400</v>
          </cell>
          <cell r="AM60">
            <v>400</v>
          </cell>
          <cell r="AP60">
            <v>400</v>
          </cell>
          <cell r="AS60">
            <v>400</v>
          </cell>
        </row>
        <row r="62">
          <cell r="AG62">
            <v>613</v>
          </cell>
          <cell r="AJ62">
            <v>613</v>
          </cell>
          <cell r="AM62">
            <v>613</v>
          </cell>
          <cell r="AP62">
            <v>613</v>
          </cell>
          <cell r="AS62">
            <v>613</v>
          </cell>
        </row>
        <row r="68">
          <cell r="AD68">
            <v>31966</v>
          </cell>
          <cell r="AE68">
            <v>31484</v>
          </cell>
          <cell r="AG68">
            <v>37404.700000000004</v>
          </cell>
          <cell r="AH68">
            <v>37479.300000000003</v>
          </cell>
          <cell r="AJ68">
            <v>41250</v>
          </cell>
          <cell r="AK68">
            <v>41250</v>
          </cell>
          <cell r="AM68">
            <v>44410</v>
          </cell>
          <cell r="AN68">
            <v>44410</v>
          </cell>
          <cell r="AP68">
            <v>44410</v>
          </cell>
          <cell r="AQ68">
            <v>44410</v>
          </cell>
          <cell r="AS68">
            <v>44410</v>
          </cell>
          <cell r="AT68">
            <v>44410</v>
          </cell>
        </row>
        <row r="75">
          <cell r="AD75">
            <v>1939022</v>
          </cell>
          <cell r="AE75">
            <v>1915412</v>
          </cell>
          <cell r="AG75">
            <v>2250681.7000000002</v>
          </cell>
          <cell r="AH75">
            <v>2239924.1</v>
          </cell>
          <cell r="AJ75">
            <v>2548522</v>
          </cell>
          <cell r="AK75">
            <v>2530684</v>
          </cell>
          <cell r="AM75">
            <v>2722236</v>
          </cell>
          <cell r="AN75">
            <v>2703181</v>
          </cell>
          <cell r="AP75">
            <v>2854901</v>
          </cell>
          <cell r="AQ75">
            <v>2837771</v>
          </cell>
          <cell r="AS75">
            <v>2989216</v>
          </cell>
          <cell r="AT75">
            <v>2971280</v>
          </cell>
        </row>
        <row r="84">
          <cell r="AD84">
            <v>73797</v>
          </cell>
          <cell r="AE84">
            <v>71746</v>
          </cell>
          <cell r="AG84">
            <v>92254.400000000009</v>
          </cell>
          <cell r="AH84">
            <v>79031.899999999994</v>
          </cell>
          <cell r="AJ84">
            <v>106969</v>
          </cell>
          <cell r="AK84">
            <v>102689</v>
          </cell>
          <cell r="AM84">
            <v>115058</v>
          </cell>
          <cell r="AN84">
            <v>114482</v>
          </cell>
          <cell r="AP84">
            <v>118992</v>
          </cell>
          <cell r="AQ84">
            <v>118397</v>
          </cell>
          <cell r="AS84">
            <v>123133</v>
          </cell>
          <cell r="AT84">
            <v>122517</v>
          </cell>
        </row>
        <row r="91">
          <cell r="AD91">
            <v>243</v>
          </cell>
          <cell r="AE91">
            <v>301</v>
          </cell>
          <cell r="AG91">
            <v>286.2</v>
          </cell>
          <cell r="AH91">
            <v>5455.7</v>
          </cell>
          <cell r="AJ91">
            <v>401</v>
          </cell>
          <cell r="AK91">
            <v>401</v>
          </cell>
          <cell r="AM91">
            <v>441</v>
          </cell>
          <cell r="AN91">
            <v>441</v>
          </cell>
          <cell r="AP91">
            <v>441</v>
          </cell>
          <cell r="AQ91">
            <v>441</v>
          </cell>
          <cell r="AS91">
            <v>441</v>
          </cell>
          <cell r="AT91">
            <v>441</v>
          </cell>
        </row>
        <row r="95">
          <cell r="AD95">
            <v>464683</v>
          </cell>
          <cell r="AE95">
            <v>458972</v>
          </cell>
          <cell r="AG95">
            <v>513744.1</v>
          </cell>
          <cell r="AH95">
            <v>515603.7</v>
          </cell>
          <cell r="AJ95">
            <v>580398</v>
          </cell>
          <cell r="AK95">
            <v>576335</v>
          </cell>
          <cell r="AM95">
            <v>619942</v>
          </cell>
          <cell r="AN95">
            <v>615602</v>
          </cell>
          <cell r="AP95">
            <v>650186</v>
          </cell>
          <cell r="AQ95">
            <v>646284</v>
          </cell>
          <cell r="AS95">
            <v>680805</v>
          </cell>
          <cell r="AT95">
            <v>676719</v>
          </cell>
        </row>
        <row r="100">
          <cell r="AD100">
            <v>14271</v>
          </cell>
          <cell r="AE100">
            <v>15606</v>
          </cell>
          <cell r="AG100">
            <v>14071.8</v>
          </cell>
          <cell r="AH100">
            <v>16937.2</v>
          </cell>
          <cell r="AJ100">
            <v>20658</v>
          </cell>
          <cell r="AK100">
            <v>19831</v>
          </cell>
          <cell r="AM100">
            <v>22175</v>
          </cell>
          <cell r="AN100">
            <v>22063</v>
          </cell>
          <cell r="AP100">
            <v>23004</v>
          </cell>
          <cell r="AQ100">
            <v>22888</v>
          </cell>
          <cell r="AS100">
            <v>23876</v>
          </cell>
          <cell r="AT100">
            <v>23756</v>
          </cell>
        </row>
        <row r="106">
          <cell r="AD106">
            <v>597</v>
          </cell>
          <cell r="AE106">
            <v>675</v>
          </cell>
          <cell r="AG106">
            <v>736.2</v>
          </cell>
          <cell r="AH106">
            <v>5431.2</v>
          </cell>
          <cell r="AJ106">
            <v>365</v>
          </cell>
          <cell r="AK106">
            <v>365</v>
          </cell>
          <cell r="AM106">
            <v>401</v>
          </cell>
          <cell r="AN106">
            <v>401</v>
          </cell>
          <cell r="AP106">
            <v>401</v>
          </cell>
          <cell r="AQ106">
            <v>401</v>
          </cell>
          <cell r="AS106">
            <v>401</v>
          </cell>
          <cell r="AT106">
            <v>401</v>
          </cell>
        </row>
        <row r="109">
          <cell r="AD109">
            <v>380205</v>
          </cell>
          <cell r="AE109">
            <v>388076</v>
          </cell>
          <cell r="AG109">
            <v>466520.4</v>
          </cell>
          <cell r="AH109">
            <v>464474</v>
          </cell>
          <cell r="AJ109">
            <v>528447</v>
          </cell>
          <cell r="AK109">
            <v>524747</v>
          </cell>
          <cell r="AM109">
            <v>564469</v>
          </cell>
          <cell r="AN109">
            <v>560517</v>
          </cell>
          <cell r="AP109">
            <v>591978</v>
          </cell>
          <cell r="AQ109">
            <v>588425</v>
          </cell>
          <cell r="AS109">
            <v>619827</v>
          </cell>
          <cell r="AT109">
            <v>616107</v>
          </cell>
        </row>
        <row r="115">
          <cell r="AD115">
            <v>11683</v>
          </cell>
          <cell r="AE115">
            <v>12755</v>
          </cell>
          <cell r="AG115">
            <v>11655.3</v>
          </cell>
          <cell r="AH115">
            <v>14125.5</v>
          </cell>
          <cell r="AJ115">
            <v>15919</v>
          </cell>
          <cell r="AK115">
            <v>15282</v>
          </cell>
          <cell r="AM115">
            <v>17095</v>
          </cell>
          <cell r="AN115">
            <v>17010</v>
          </cell>
          <cell r="AP115">
            <v>17723</v>
          </cell>
          <cell r="AQ115">
            <v>17635</v>
          </cell>
          <cell r="AS115">
            <v>18384</v>
          </cell>
          <cell r="AT115">
            <v>18292</v>
          </cell>
        </row>
        <row r="121">
          <cell r="AD121">
            <v>306788</v>
          </cell>
          <cell r="AE121">
            <v>302576</v>
          </cell>
          <cell r="AG121">
            <v>355472.8</v>
          </cell>
          <cell r="AH121">
            <v>355117.2</v>
          </cell>
          <cell r="AJ121">
            <v>388103</v>
          </cell>
          <cell r="AK121">
            <v>385427</v>
          </cell>
          <cell r="AM121">
            <v>414676</v>
          </cell>
          <cell r="AN121">
            <v>411818</v>
          </cell>
          <cell r="AP121">
            <v>434585</v>
          </cell>
          <cell r="AQ121">
            <v>432015</v>
          </cell>
          <cell r="AS121">
            <v>454741</v>
          </cell>
          <cell r="AT121">
            <v>452050</v>
          </cell>
        </row>
        <row r="127">
          <cell r="AD127">
            <v>1470</v>
          </cell>
          <cell r="AE127">
            <v>746</v>
          </cell>
          <cell r="AG127">
            <v>2347.4</v>
          </cell>
          <cell r="AH127">
            <v>684.3</v>
          </cell>
          <cell r="AJ127">
            <v>1957</v>
          </cell>
          <cell r="AK127">
            <v>1879</v>
          </cell>
          <cell r="AM127">
            <v>2153</v>
          </cell>
          <cell r="AN127">
            <v>2142</v>
          </cell>
          <cell r="AP127">
            <v>2153</v>
          </cell>
          <cell r="AQ127">
            <v>2142</v>
          </cell>
          <cell r="AS127">
            <v>2153</v>
          </cell>
          <cell r="AT127">
            <v>2142</v>
          </cell>
        </row>
        <row r="130">
          <cell r="AD130">
            <v>35216</v>
          </cell>
          <cell r="AE130">
            <v>34685</v>
          </cell>
          <cell r="AG130">
            <v>40369.299999999996</v>
          </cell>
          <cell r="AH130">
            <v>40451.700000000004</v>
          </cell>
          <cell r="AJ130">
            <v>46759</v>
          </cell>
          <cell r="AK130">
            <v>46433</v>
          </cell>
          <cell r="AM130">
            <v>49951</v>
          </cell>
          <cell r="AN130">
            <v>49602</v>
          </cell>
          <cell r="AP130">
            <v>52383</v>
          </cell>
          <cell r="AQ130">
            <v>52070</v>
          </cell>
          <cell r="AS130">
            <v>54845</v>
          </cell>
          <cell r="AT130">
            <v>54517</v>
          </cell>
        </row>
        <row r="135">
          <cell r="AD135">
            <v>-1</v>
          </cell>
          <cell r="AE135">
            <v>-1</v>
          </cell>
          <cell r="AG135">
            <v>1.8</v>
          </cell>
          <cell r="AH135">
            <v>2.5</v>
          </cell>
          <cell r="AJ135">
            <v>3</v>
          </cell>
          <cell r="AK135">
            <v>3</v>
          </cell>
          <cell r="AM135">
            <v>4</v>
          </cell>
          <cell r="AN135">
            <v>4</v>
          </cell>
          <cell r="AP135">
            <v>4</v>
          </cell>
          <cell r="AQ135">
            <v>4</v>
          </cell>
          <cell r="AS135">
            <v>4</v>
          </cell>
          <cell r="AT135">
            <v>4</v>
          </cell>
        </row>
        <row r="137">
          <cell r="AD137">
            <v>556</v>
          </cell>
          <cell r="AE137">
            <v>465</v>
          </cell>
          <cell r="AG137">
            <v>829.3</v>
          </cell>
          <cell r="AH137">
            <v>618.70000000000005</v>
          </cell>
          <cell r="AJ137">
            <v>829</v>
          </cell>
          <cell r="AK137">
            <v>663</v>
          </cell>
          <cell r="AM137">
            <v>829</v>
          </cell>
          <cell r="AN137">
            <v>663</v>
          </cell>
          <cell r="AP137">
            <v>829</v>
          </cell>
          <cell r="AQ137">
            <v>663</v>
          </cell>
          <cell r="AS137">
            <v>829</v>
          </cell>
          <cell r="AT137">
            <v>663</v>
          </cell>
        </row>
        <row r="138">
          <cell r="AD138">
            <v>1</v>
          </cell>
          <cell r="AE138">
            <v>0</v>
          </cell>
          <cell r="AG138">
            <v>4203.2</v>
          </cell>
          <cell r="AJ138">
            <v>11000</v>
          </cell>
          <cell r="AM138">
            <v>1000</v>
          </cell>
          <cell r="AN138">
            <v>800</v>
          </cell>
          <cell r="AP138">
            <v>1000</v>
          </cell>
          <cell r="AQ138">
            <v>800</v>
          </cell>
          <cell r="AS138">
            <v>1000</v>
          </cell>
          <cell r="AT138">
            <v>800</v>
          </cell>
        </row>
        <row r="139">
          <cell r="AH139">
            <v>3262.5</v>
          </cell>
          <cell r="AK139">
            <v>8000</v>
          </cell>
        </row>
        <row r="140">
          <cell r="AH140">
            <v>45.7</v>
          </cell>
          <cell r="AK140">
            <v>800</v>
          </cell>
        </row>
        <row r="142">
          <cell r="AD142">
            <v>2114196</v>
          </cell>
          <cell r="AE142">
            <v>2159832</v>
          </cell>
          <cell r="AG142">
            <v>2436135</v>
          </cell>
          <cell r="AH142">
            <v>2441731</v>
          </cell>
          <cell r="AJ142">
            <v>2746112</v>
          </cell>
          <cell r="AK142">
            <v>2698833</v>
          </cell>
          <cell r="AM142">
            <v>3049967</v>
          </cell>
          <cell r="AN142">
            <v>3062646</v>
          </cell>
          <cell r="AP142">
            <v>3331033</v>
          </cell>
          <cell r="AQ142">
            <v>3378312</v>
          </cell>
          <cell r="AS142">
            <v>3595649</v>
          </cell>
          <cell r="AT142">
            <v>3595649</v>
          </cell>
        </row>
        <row r="143">
          <cell r="AD143">
            <v>88785</v>
          </cell>
          <cell r="AE143">
            <v>94890</v>
          </cell>
          <cell r="AG143">
            <v>45226.7</v>
          </cell>
          <cell r="AH143">
            <v>45197</v>
          </cell>
          <cell r="AN143">
            <v>30</v>
          </cell>
          <cell r="AP143">
            <v>3153</v>
          </cell>
          <cell r="AQ143">
            <v>5788</v>
          </cell>
          <cell r="AS143">
            <v>3309</v>
          </cell>
          <cell r="AT143">
            <v>6319</v>
          </cell>
        </row>
        <row r="145">
          <cell r="AD145">
            <v>8288</v>
          </cell>
          <cell r="AG145">
            <v>10129</v>
          </cell>
          <cell r="AJ145">
            <v>11419</v>
          </cell>
          <cell r="AM145">
            <v>12836</v>
          </cell>
          <cell r="AP145">
            <v>13463</v>
          </cell>
          <cell r="AS145">
            <v>14035</v>
          </cell>
        </row>
        <row r="146">
          <cell r="AE146">
            <v>707</v>
          </cell>
          <cell r="AH146">
            <v>628</v>
          </cell>
          <cell r="AK146">
            <v>797</v>
          </cell>
          <cell r="AN146">
            <v>932</v>
          </cell>
          <cell r="AQ146">
            <v>1041</v>
          </cell>
          <cell r="AT146">
            <v>1113</v>
          </cell>
        </row>
        <row r="147">
          <cell r="AE147">
            <v>2021</v>
          </cell>
          <cell r="AH147">
            <v>2291</v>
          </cell>
          <cell r="AK147">
            <v>2618</v>
          </cell>
          <cell r="AN147">
            <v>2954</v>
          </cell>
          <cell r="AQ147">
            <v>3186</v>
          </cell>
          <cell r="AT147">
            <v>3344</v>
          </cell>
        </row>
        <row r="148">
          <cell r="AE148">
            <v>186</v>
          </cell>
          <cell r="AH148">
            <v>208.1</v>
          </cell>
          <cell r="AK148">
            <v>241</v>
          </cell>
          <cell r="AN148">
            <v>260</v>
          </cell>
          <cell r="AQ148">
            <v>277</v>
          </cell>
          <cell r="AT148">
            <v>291</v>
          </cell>
        </row>
        <row r="149">
          <cell r="AE149">
            <v>186</v>
          </cell>
          <cell r="AH149">
            <v>208.6</v>
          </cell>
          <cell r="AK149">
            <v>241</v>
          </cell>
          <cell r="AN149">
            <v>260</v>
          </cell>
          <cell r="AQ149">
            <v>277</v>
          </cell>
          <cell r="AT149">
            <v>291</v>
          </cell>
        </row>
        <row r="150">
          <cell r="AE150">
            <v>316</v>
          </cell>
          <cell r="AH150">
            <v>348.1</v>
          </cell>
          <cell r="AK150">
            <v>524</v>
          </cell>
          <cell r="AN150">
            <v>589</v>
          </cell>
          <cell r="AQ150">
            <v>654</v>
          </cell>
          <cell r="AT150">
            <v>761</v>
          </cell>
        </row>
        <row r="151">
          <cell r="AE151">
            <v>4893</v>
          </cell>
          <cell r="AH151">
            <v>6304</v>
          </cell>
          <cell r="AK151">
            <v>6888</v>
          </cell>
          <cell r="AN151">
            <v>7728</v>
          </cell>
          <cell r="AQ151">
            <v>7957</v>
          </cell>
          <cell r="AT151">
            <v>8178</v>
          </cell>
        </row>
        <row r="154">
          <cell r="AG154">
            <v>629</v>
          </cell>
          <cell r="AH154">
            <v>315.60000000000002</v>
          </cell>
          <cell r="AJ154">
            <v>9000</v>
          </cell>
          <cell r="AK154">
            <v>7000</v>
          </cell>
        </row>
        <row r="155">
          <cell r="AD155">
            <v>4812</v>
          </cell>
          <cell r="AE155">
            <v>4194</v>
          </cell>
          <cell r="AG155">
            <v>4838</v>
          </cell>
          <cell r="AH155">
            <v>5123.8</v>
          </cell>
          <cell r="AJ155">
            <v>1000</v>
          </cell>
          <cell r="AK155">
            <v>1000</v>
          </cell>
          <cell r="AM155">
            <v>1000</v>
          </cell>
          <cell r="AN155">
            <v>1000</v>
          </cell>
          <cell r="AP155">
            <v>1000</v>
          </cell>
          <cell r="AQ155">
            <v>1000</v>
          </cell>
          <cell r="AS155">
            <v>1000</v>
          </cell>
          <cell r="AT155">
            <v>1000</v>
          </cell>
        </row>
        <row r="156">
          <cell r="AJ156">
            <v>0</v>
          </cell>
          <cell r="AK156">
            <v>0</v>
          </cell>
          <cell r="AM156">
            <v>0</v>
          </cell>
          <cell r="AN156">
            <v>0</v>
          </cell>
          <cell r="AP156">
            <v>0</v>
          </cell>
          <cell r="AQ156">
            <v>0</v>
          </cell>
          <cell r="AS156">
            <v>0</v>
          </cell>
          <cell r="AT156">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topLeftCell="A10" workbookViewId="0">
      <selection activeCell="A60" sqref="A60"/>
    </sheetView>
  </sheetViews>
  <sheetFormatPr defaultColWidth="8.85546875" defaultRowHeight="12.75"/>
  <cols>
    <col min="1" max="1" width="52.28515625" style="147" customWidth="1"/>
    <col min="2" max="2" width="9" style="147" customWidth="1"/>
    <col min="3" max="3" width="8.7109375" style="147" customWidth="1"/>
    <col min="4" max="4" width="8.85546875" style="147" customWidth="1"/>
    <col min="5" max="5" width="10" style="148" customWidth="1"/>
    <col min="6" max="6" width="10" style="147" customWidth="1"/>
    <col min="7" max="7" width="10.140625" style="147" customWidth="1"/>
    <col min="8" max="8" width="10.7109375" style="147" customWidth="1"/>
    <col min="9" max="16384" width="8.85546875" style="147"/>
  </cols>
  <sheetData>
    <row r="1" spans="1:8">
      <c r="A1" s="449"/>
      <c r="B1" s="449"/>
      <c r="C1" s="449"/>
      <c r="D1" s="449"/>
      <c r="E1" s="450"/>
      <c r="F1" s="450"/>
      <c r="G1" s="449"/>
      <c r="H1" s="450" t="s">
        <v>54</v>
      </c>
    </row>
    <row r="2" spans="1:8">
      <c r="A2" s="449"/>
      <c r="B2" s="449"/>
      <c r="C2" s="449"/>
      <c r="D2" s="449"/>
      <c r="E2" s="450"/>
      <c r="F2" s="450"/>
      <c r="G2" s="449"/>
      <c r="H2" s="450" t="s">
        <v>6</v>
      </c>
    </row>
    <row r="3" spans="1:8" ht="18.75">
      <c r="A3" s="479" t="s">
        <v>55</v>
      </c>
      <c r="B3" s="479"/>
      <c r="C3" s="479"/>
      <c r="D3" s="479"/>
      <c r="E3" s="479"/>
      <c r="F3" s="450"/>
      <c r="G3" s="449"/>
      <c r="H3" s="449"/>
    </row>
    <row r="4" spans="1:8" ht="35.25" customHeight="1">
      <c r="A4" s="480" t="s">
        <v>228</v>
      </c>
      <c r="B4" s="480"/>
      <c r="C4" s="480"/>
      <c r="D4" s="480"/>
      <c r="E4" s="480"/>
      <c r="F4" s="480"/>
      <c r="G4" s="449"/>
      <c r="H4" s="449"/>
    </row>
    <row r="5" spans="1:8" ht="21" customHeight="1">
      <c r="A5" s="481" t="s">
        <v>346</v>
      </c>
      <c r="B5" s="481"/>
      <c r="C5" s="481"/>
      <c r="D5" s="481"/>
      <c r="E5" s="481"/>
      <c r="F5" s="450"/>
      <c r="G5" s="449"/>
      <c r="H5" s="449"/>
    </row>
    <row r="6" spans="1:8" ht="15.75">
      <c r="A6" s="146"/>
      <c r="B6" s="146"/>
    </row>
    <row r="7" spans="1:8" ht="11.25" customHeight="1">
      <c r="A7" s="451"/>
      <c r="B7" s="452" t="s">
        <v>56</v>
      </c>
      <c r="C7" s="453" t="s">
        <v>190</v>
      </c>
      <c r="D7" s="453" t="s">
        <v>204</v>
      </c>
      <c r="E7" s="453" t="s">
        <v>218</v>
      </c>
      <c r="F7" s="454" t="s">
        <v>220</v>
      </c>
      <c r="G7" s="453" t="s">
        <v>224</v>
      </c>
      <c r="H7" s="453" t="s">
        <v>236</v>
      </c>
    </row>
    <row r="8" spans="1:8" ht="20.25" customHeight="1">
      <c r="A8" s="455"/>
      <c r="B8" s="456" t="s">
        <v>2</v>
      </c>
      <c r="C8" s="457" t="s">
        <v>57</v>
      </c>
      <c r="D8" s="457" t="s">
        <v>57</v>
      </c>
      <c r="E8" s="457" t="s">
        <v>3</v>
      </c>
      <c r="F8" s="458" t="s">
        <v>58</v>
      </c>
      <c r="G8" s="457" t="s">
        <v>59</v>
      </c>
      <c r="H8" s="457" t="s">
        <v>59</v>
      </c>
    </row>
    <row r="9" spans="1:8" ht="20.25" customHeight="1">
      <c r="A9" s="149" t="s">
        <v>60</v>
      </c>
      <c r="B9" s="459"/>
      <c r="C9" s="460"/>
      <c r="D9" s="460"/>
      <c r="E9" s="460"/>
      <c r="F9" s="461"/>
      <c r="G9" s="460"/>
      <c r="H9" s="460"/>
    </row>
    <row r="10" spans="1:8" ht="15">
      <c r="A10" s="150" t="s">
        <v>112</v>
      </c>
      <c r="B10" s="462" t="s">
        <v>4</v>
      </c>
      <c r="C10" s="463">
        <v>1579.4</v>
      </c>
      <c r="D10" s="463">
        <f>'[1]2023 DARBINIS -NEW'!AG11</f>
        <v>1789</v>
      </c>
      <c r="E10" s="463">
        <f>'[1]2023 DARBINIS -NEW'!AJ11</f>
        <v>2005.5</v>
      </c>
      <c r="F10" s="463">
        <f>'[1]2023 DARBINIS -NEW'!AM11</f>
        <v>2135.8000000000002</v>
      </c>
      <c r="G10" s="463">
        <f>'[1]2023 DARBINIS -NEW'!AP11</f>
        <v>2241.6999999999998</v>
      </c>
      <c r="H10" s="463">
        <f>'[1]2023 DARBINIS -NEW'!AS11</f>
        <v>2353.1999999999998</v>
      </c>
    </row>
    <row r="11" spans="1:8" ht="20.25" customHeight="1">
      <c r="A11" s="464" t="s">
        <v>193</v>
      </c>
      <c r="B11" s="462" t="s">
        <v>192</v>
      </c>
      <c r="C11" s="463">
        <v>21137.4</v>
      </c>
      <c r="D11" s="463">
        <f>'[1]2023 DARBINIS -NEW'!AG15/1000</f>
        <v>24542.617600000001</v>
      </c>
      <c r="E11" s="463">
        <f>'[1]2023 DARBINIS -NEW'!AJ15/1000</f>
        <v>27675.9</v>
      </c>
      <c r="F11" s="463">
        <f>'[1]2023 DARBINIS -NEW'!AM15/1000</f>
        <v>29568.100632000005</v>
      </c>
      <c r="G11" s="463">
        <f>'[1]2023 DARBINIS -NEW'!AP15/1000</f>
        <v>31012.126139999997</v>
      </c>
      <c r="H11" s="463">
        <f>'[1]2023 DARBINIS -NEW'!AS15/1000</f>
        <v>32475.854303999997</v>
      </c>
    </row>
    <row r="12" spans="1:8" ht="4.5" customHeight="1">
      <c r="A12" s="133"/>
      <c r="B12" s="462"/>
      <c r="C12" s="463"/>
      <c r="D12" s="463"/>
      <c r="E12" s="463"/>
      <c r="F12" s="463"/>
      <c r="G12" s="463"/>
      <c r="H12" s="463"/>
    </row>
    <row r="13" spans="1:8" ht="20.25" customHeight="1">
      <c r="A13" s="149" t="s">
        <v>61</v>
      </c>
      <c r="B13" s="462"/>
      <c r="C13" s="463"/>
      <c r="D13" s="463"/>
      <c r="E13" s="463"/>
      <c r="F13" s="463"/>
      <c r="G13" s="463"/>
      <c r="H13" s="463"/>
    </row>
    <row r="14" spans="1:8" ht="31.5" customHeight="1">
      <c r="A14" s="151" t="s">
        <v>101</v>
      </c>
      <c r="B14" s="462" t="s">
        <v>122</v>
      </c>
      <c r="C14" s="463">
        <v>1374.6</v>
      </c>
      <c r="D14" s="463">
        <f>'[1]2023 DARBINIS -NEW'!AG25</f>
        <v>1410.1</v>
      </c>
      <c r="E14" s="463">
        <f>'[1]2023 DARBINIS -NEW'!AJ25</f>
        <v>1418.5</v>
      </c>
      <c r="F14" s="463">
        <f>'[1]2023 DARBINIS -NEW'!AM25</f>
        <v>1423</v>
      </c>
      <c r="G14" s="463">
        <f>'[1]2023 DARBINIS -NEW'!AP25</f>
        <v>1422</v>
      </c>
      <c r="H14" s="463">
        <f>'[1]2023 DARBINIS -NEW'!AS25</f>
        <v>1418.6</v>
      </c>
    </row>
    <row r="15" spans="1:8" ht="20.25" customHeight="1">
      <c r="A15" s="150" t="s">
        <v>146</v>
      </c>
      <c r="B15" s="462" t="s">
        <v>191</v>
      </c>
      <c r="C15" s="463">
        <v>22234.473300000001</v>
      </c>
      <c r="D15" s="463">
        <f>'[1]2023 DARBINIS -NEW'!AJ31/1000</f>
        <v>29077.027192908907</v>
      </c>
      <c r="E15" s="463">
        <f>'[1]2023 DARBINIS -NEW'!AJ31/1000</f>
        <v>29077.027192908907</v>
      </c>
      <c r="F15" s="463">
        <f>'[1]2023 DARBINIS -NEW'!AM31/1000</f>
        <v>31064.167484370366</v>
      </c>
      <c r="G15" s="463">
        <f>'[1]2023 DARBINIS -NEW'!AP31/1000</f>
        <v>32581.808047709063</v>
      </c>
      <c r="H15" s="463">
        <f>'[1]2023 DARBINIS -NEW'!AS31/1000</f>
        <v>34120.437241998974</v>
      </c>
    </row>
    <row r="16" spans="1:8" ht="27.75" customHeight="1">
      <c r="A16" s="151" t="s">
        <v>62</v>
      </c>
      <c r="B16" s="462" t="s">
        <v>122</v>
      </c>
      <c r="C16" s="463">
        <v>6.2850000000000001</v>
      </c>
      <c r="D16" s="463">
        <f>'[1]2023 DARBINIS -NEW'!AG47/1000</f>
        <v>6.6420000000000003</v>
      </c>
      <c r="E16" s="463">
        <f>'[1]2023 DARBINIS -NEW'!AJ47/1000</f>
        <v>10</v>
      </c>
      <c r="F16" s="463">
        <f>'[1]2023 DARBINIS -NEW'!AM47/1000</f>
        <v>10</v>
      </c>
      <c r="G16" s="463">
        <f>'[1]2023 DARBINIS -NEW'!AP47/1000</f>
        <v>10</v>
      </c>
      <c r="H16" s="463">
        <f>'[1]2023 DARBINIS -NEW'!AS47/1000</f>
        <v>10</v>
      </c>
    </row>
    <row r="17" spans="1:8" ht="29.25" customHeight="1">
      <c r="A17" s="151" t="s">
        <v>63</v>
      </c>
      <c r="B17" s="462" t="s">
        <v>122</v>
      </c>
      <c r="C17" s="463">
        <v>5.282</v>
      </c>
      <c r="D17" s="463">
        <f>'[1]2023 DARBINIS -NEW'!AG49/1000</f>
        <v>5.9279999999999999</v>
      </c>
      <c r="E17" s="463">
        <f>'[1]2023 DARBINIS -NEW'!AJ49/1000</f>
        <v>5.9279999999999999</v>
      </c>
      <c r="F17" s="463">
        <f>'[1]2023 DARBINIS -NEW'!AM49/1000</f>
        <v>5.9279999999999999</v>
      </c>
      <c r="G17" s="463">
        <f>'[1]2023 DARBINIS -NEW'!AP49/1000</f>
        <v>5.9279999999999999</v>
      </c>
      <c r="H17" s="463">
        <f>'[1]2023 DARBINIS -NEW'!AS49/1000</f>
        <v>5.9279999999999999</v>
      </c>
    </row>
    <row r="18" spans="1:8" ht="20.25" customHeight="1">
      <c r="A18" s="150" t="s">
        <v>64</v>
      </c>
      <c r="B18" s="462" t="s">
        <v>122</v>
      </c>
      <c r="C18" s="463">
        <v>25.497</v>
      </c>
      <c r="D18" s="463">
        <f>'[1]2023 DARBINIS -NEW'!AG50/1000</f>
        <v>27.303999999999998</v>
      </c>
      <c r="E18" s="463">
        <f>'[1]2023 DARBINIS -NEW'!AJ50/1000</f>
        <v>27.303999999999998</v>
      </c>
      <c r="F18" s="463">
        <f>'[1]2023 DARBINIS -NEW'!AM50/1000</f>
        <v>27.303999999999998</v>
      </c>
      <c r="G18" s="463">
        <f>'[1]2023 DARBINIS -NEW'!AP50/1000</f>
        <v>27.303999999999998</v>
      </c>
      <c r="H18" s="463">
        <f>'[1]2023 DARBINIS -NEW'!AS50/1000</f>
        <v>27.303999999999998</v>
      </c>
    </row>
    <row r="19" spans="1:8" ht="20.25" customHeight="1">
      <c r="A19" s="150" t="s">
        <v>65</v>
      </c>
      <c r="B19" s="462" t="s">
        <v>122</v>
      </c>
      <c r="C19" s="463">
        <v>4.3129999999999997</v>
      </c>
      <c r="D19" s="463">
        <f>'[1]2023 DARBINIS -NEW'!AG51/1000</f>
        <v>4.1680000000000001</v>
      </c>
      <c r="E19" s="463">
        <f>'[1]2023 DARBINIS -NEW'!AJ51/1000</f>
        <v>4.1680000000000001</v>
      </c>
      <c r="F19" s="463">
        <f>'[1]2023 DARBINIS -NEW'!AM51/1000</f>
        <v>4.1680000000000001</v>
      </c>
      <c r="G19" s="463">
        <f>'[1]2023 DARBINIS -NEW'!AP51/1000</f>
        <v>4.1680000000000001</v>
      </c>
      <c r="H19" s="463">
        <f>'[1]2023 DARBINIS -NEW'!AS51/1000</f>
        <v>4.1680000000000001</v>
      </c>
    </row>
    <row r="20" spans="1:8" ht="28.5" customHeight="1">
      <c r="A20" s="152" t="s">
        <v>147</v>
      </c>
      <c r="B20" s="462" t="s">
        <v>122</v>
      </c>
      <c r="C20" s="463">
        <v>8.2899999999999991</v>
      </c>
      <c r="D20" s="463">
        <f>'[1]2023 DARBINIS -NEW'!AG53/1000</f>
        <v>8.7289999999999992</v>
      </c>
      <c r="E20" s="463">
        <f>'[1]2023 DARBINIS -NEW'!AJ53/1000</f>
        <v>9</v>
      </c>
      <c r="F20" s="463">
        <f>'[1]2023 DARBINIS -NEW'!AM53/1000</f>
        <v>9</v>
      </c>
      <c r="G20" s="463">
        <f>'[1]2023 DARBINIS -NEW'!AP53/1000</f>
        <v>9</v>
      </c>
      <c r="H20" s="463">
        <f>'[1]2023 DARBINIS -NEW'!AS53/1000</f>
        <v>9</v>
      </c>
    </row>
    <row r="21" spans="1:8" ht="20.25" customHeight="1">
      <c r="A21" s="153" t="s">
        <v>113</v>
      </c>
      <c r="B21" s="462" t="s">
        <v>122</v>
      </c>
      <c r="C21" s="463">
        <v>2.9</v>
      </c>
      <c r="D21" s="463">
        <f>'[1]2023 DARBINIS -NEW'!AG54/1000</f>
        <v>1.8680000000000001</v>
      </c>
      <c r="E21" s="463">
        <f>'[1]2023 DARBINIS -NEW'!AJ54/1000</f>
        <v>2</v>
      </c>
      <c r="F21" s="463">
        <f>'[1]2023 DARBINIS -NEW'!AM54/1000</f>
        <v>2</v>
      </c>
      <c r="G21" s="463">
        <f>'[1]2023 DARBINIS -NEW'!AP54/1000</f>
        <v>2</v>
      </c>
      <c r="H21" s="463">
        <f>'[1]2023 DARBINIS -NEW'!AS54/1000</f>
        <v>2</v>
      </c>
    </row>
    <row r="22" spans="1:8" ht="20.25" customHeight="1">
      <c r="A22" s="154" t="s">
        <v>111</v>
      </c>
      <c r="B22" s="462" t="s">
        <v>122</v>
      </c>
      <c r="C22" s="463">
        <v>59.5</v>
      </c>
      <c r="D22" s="463">
        <f>'[1]2023 DARBINIS -NEW'!AG55/1000</f>
        <v>59.920999999999999</v>
      </c>
      <c r="E22" s="463">
        <f>'[1]2023 DARBINIS -NEW'!AJ55/1000</f>
        <v>60</v>
      </c>
      <c r="F22" s="463">
        <f>'[1]2023 DARBINIS -NEW'!AM55/1000</f>
        <v>62</v>
      </c>
      <c r="G22" s="463">
        <f>'[1]2023 DARBINIS -NEW'!AP55/1000</f>
        <v>62</v>
      </c>
      <c r="H22" s="463">
        <f>'[1]2023 DARBINIS -NEW'!AS55/1000</f>
        <v>62</v>
      </c>
    </row>
    <row r="23" spans="1:8" ht="20.25" customHeight="1">
      <c r="A23" s="152" t="s">
        <v>114</v>
      </c>
      <c r="B23" s="462" t="s">
        <v>122</v>
      </c>
      <c r="C23" s="463">
        <v>0.9</v>
      </c>
      <c r="D23" s="463">
        <f>'[1]2023 DARBINIS -NEW'!AG56/1000</f>
        <v>0.81599999999999995</v>
      </c>
      <c r="E23" s="463">
        <f>'[1]2023 DARBINIS -NEW'!AJ56/1000</f>
        <v>0.9</v>
      </c>
      <c r="F23" s="463">
        <f>'[1]2023 DARBINIS -NEW'!AM56/1000</f>
        <v>0.9</v>
      </c>
      <c r="G23" s="463">
        <f>'[1]2023 DARBINIS -NEW'!AP56/1000</f>
        <v>0.9</v>
      </c>
      <c r="H23" s="463">
        <f>'[1]2023 DARBINIS -NEW'!AS56/1000</f>
        <v>0.9</v>
      </c>
    </row>
    <row r="24" spans="1:8" ht="20.25" customHeight="1">
      <c r="A24" s="152" t="s">
        <v>66</v>
      </c>
      <c r="B24" s="462" t="s">
        <v>122</v>
      </c>
      <c r="C24" s="463">
        <v>5</v>
      </c>
      <c r="D24" s="463">
        <f>'[1]2023 DARBINIS -NEW'!AG57/1000</f>
        <v>5.7050000000000001</v>
      </c>
      <c r="E24" s="463">
        <f>'[1]2023 DARBINIS -NEW'!AJ57/1000</f>
        <v>7</v>
      </c>
      <c r="F24" s="463">
        <f>'[1]2023 DARBINIS -NEW'!AM57/1000</f>
        <v>7</v>
      </c>
      <c r="G24" s="463">
        <f>'[1]2023 DARBINIS -NEW'!AP57/1000</f>
        <v>7</v>
      </c>
      <c r="H24" s="463">
        <f>'[1]2023 DARBINIS -NEW'!AS57/1000</f>
        <v>7</v>
      </c>
    </row>
    <row r="25" spans="1:8" ht="32.25" customHeight="1">
      <c r="A25" s="152" t="s">
        <v>115</v>
      </c>
      <c r="B25" s="462" t="s">
        <v>122</v>
      </c>
      <c r="C25" s="463">
        <v>2.4</v>
      </c>
      <c r="D25" s="463">
        <f>'[1]2023 DARBINIS -NEW'!AG58/1000</f>
        <v>2.7410000000000001</v>
      </c>
      <c r="E25" s="463">
        <f>'[1]2023 DARBINIS -NEW'!AJ58/1000</f>
        <v>3</v>
      </c>
      <c r="F25" s="463">
        <f>'[1]2023 DARBINIS -NEW'!AM58/1000</f>
        <v>3</v>
      </c>
      <c r="G25" s="463">
        <f>'[1]2023 DARBINIS -NEW'!AP58/1000</f>
        <v>3</v>
      </c>
      <c r="H25" s="463">
        <f>'[1]2023 DARBINIS -NEW'!AS58/1000</f>
        <v>3</v>
      </c>
    </row>
    <row r="26" spans="1:8" ht="20.25" customHeight="1">
      <c r="A26" s="155" t="s">
        <v>91</v>
      </c>
      <c r="B26" s="462" t="s">
        <v>122</v>
      </c>
      <c r="C26" s="463">
        <v>0.41</v>
      </c>
      <c r="D26" s="463">
        <f>'[1]2023 DARBINIS -NEW'!AG60/1000</f>
        <v>0.41</v>
      </c>
      <c r="E26" s="463">
        <f>'[1]2023 DARBINIS -NEW'!AJ60/1000</f>
        <v>0.4</v>
      </c>
      <c r="F26" s="463">
        <f>'[1]2023 DARBINIS -NEW'!AM60/1000</f>
        <v>0.4</v>
      </c>
      <c r="G26" s="463">
        <f>'[1]2023 DARBINIS -NEW'!AP60/1000</f>
        <v>0.4</v>
      </c>
      <c r="H26" s="463">
        <f>'[1]2023 DARBINIS -NEW'!AS60/1000</f>
        <v>0.4</v>
      </c>
    </row>
    <row r="27" spans="1:8" ht="32.25" customHeight="1">
      <c r="A27" s="465" t="s">
        <v>237</v>
      </c>
      <c r="B27" s="462" t="s">
        <v>122</v>
      </c>
      <c r="C27" s="466">
        <v>0.4</v>
      </c>
      <c r="D27" s="466">
        <f>'[1]2023 DARBINIS -NEW'!AG62/1000</f>
        <v>0.61299999999999999</v>
      </c>
      <c r="E27" s="466">
        <f>'[1]2023 DARBINIS -NEW'!AJ62/1000</f>
        <v>0.61299999999999999</v>
      </c>
      <c r="F27" s="466">
        <f>'[1]2023 DARBINIS -NEW'!AM62/1000</f>
        <v>0.61299999999999999</v>
      </c>
      <c r="G27" s="466">
        <f>'[1]2023 DARBINIS -NEW'!AP62/1000</f>
        <v>0.61299999999999999</v>
      </c>
      <c r="H27" s="466">
        <f>'[1]2023 DARBINIS -NEW'!AS62/1000</f>
        <v>0.61299999999999999</v>
      </c>
    </row>
    <row r="28" spans="1:8" s="468" customFormat="1" ht="15.75">
      <c r="A28" s="156"/>
      <c r="B28" s="156"/>
      <c r="C28" s="467"/>
      <c r="D28" s="467"/>
      <c r="E28" s="467"/>
      <c r="F28" s="467"/>
      <c r="G28" s="467"/>
      <c r="H28" s="467"/>
    </row>
    <row r="29" spans="1:8" s="469" customFormat="1">
      <c r="A29" s="157" t="s">
        <v>238</v>
      </c>
      <c r="B29" s="157" t="s">
        <v>124</v>
      </c>
      <c r="C29" s="131">
        <f t="shared" ref="C29:H29" si="0">C30+C31+C32</f>
        <v>2044785</v>
      </c>
      <c r="D29" s="131">
        <f t="shared" si="0"/>
        <v>2380340.8000000003</v>
      </c>
      <c r="E29" s="131">
        <f t="shared" si="0"/>
        <v>2696741</v>
      </c>
      <c r="F29" s="131">
        <f t="shared" si="0"/>
        <v>2881704</v>
      </c>
      <c r="G29" s="131">
        <f t="shared" si="0"/>
        <v>3018303</v>
      </c>
      <c r="H29" s="131">
        <f t="shared" si="0"/>
        <v>3156759</v>
      </c>
    </row>
    <row r="30" spans="1:8" s="469" customFormat="1">
      <c r="A30" s="158" t="s">
        <v>239</v>
      </c>
      <c r="B30" s="150" t="s">
        <v>124</v>
      </c>
      <c r="C30" s="133">
        <f>'[1]2023 DARBINIS -NEW'!AD68</f>
        <v>31966</v>
      </c>
      <c r="D30" s="133">
        <f>'[1]2023 DARBINIS -NEW'!AG68</f>
        <v>37404.700000000004</v>
      </c>
      <c r="E30" s="133">
        <f>'[1]2023 DARBINIS -NEW'!AJ68</f>
        <v>41250</v>
      </c>
      <c r="F30" s="133">
        <f>'[1]2023 DARBINIS -NEW'!AM68</f>
        <v>44410</v>
      </c>
      <c r="G30" s="133">
        <f>'[1]2023 DARBINIS -NEW'!AP68</f>
        <v>44410</v>
      </c>
      <c r="H30" s="133">
        <f>'[1]2023 DARBINIS -NEW'!AS68</f>
        <v>44410</v>
      </c>
    </row>
    <row r="31" spans="1:8" s="469" customFormat="1">
      <c r="A31" s="158" t="s">
        <v>240</v>
      </c>
      <c r="B31" s="150" t="s">
        <v>124</v>
      </c>
      <c r="C31" s="133">
        <f>'[1]2023 DARBINIS -NEW'!AD75</f>
        <v>1939022</v>
      </c>
      <c r="D31" s="133">
        <f>'[1]2023 DARBINIS -NEW'!AG75</f>
        <v>2250681.7000000002</v>
      </c>
      <c r="E31" s="133">
        <f>'[1]2023 DARBINIS -NEW'!AJ75</f>
        <v>2548522</v>
      </c>
      <c r="F31" s="133">
        <f>'[1]2023 DARBINIS -NEW'!AM75</f>
        <v>2722236</v>
      </c>
      <c r="G31" s="133">
        <f>'[1]2023 DARBINIS -NEW'!AP75</f>
        <v>2854901</v>
      </c>
      <c r="H31" s="133">
        <f>'[1]2023 DARBINIS -NEW'!AS75</f>
        <v>2989216</v>
      </c>
    </row>
    <row r="32" spans="1:8" s="469" customFormat="1">
      <c r="A32" s="158" t="s">
        <v>241</v>
      </c>
      <c r="B32" s="150" t="s">
        <v>124</v>
      </c>
      <c r="C32" s="133">
        <f>'[1]2023 DARBINIS -NEW'!AD84</f>
        <v>73797</v>
      </c>
      <c r="D32" s="133">
        <f>'[1]2023 DARBINIS -NEW'!AG84</f>
        <v>92254.400000000009</v>
      </c>
      <c r="E32" s="133">
        <f>'[1]2023 DARBINIS -NEW'!AJ84</f>
        <v>106969</v>
      </c>
      <c r="F32" s="133">
        <f>'[1]2023 DARBINIS -NEW'!AM84</f>
        <v>115058</v>
      </c>
      <c r="G32" s="133">
        <f>'[1]2023 DARBINIS -NEW'!AP84</f>
        <v>118992</v>
      </c>
      <c r="H32" s="133">
        <f>'[1]2023 DARBINIS -NEW'!AS84</f>
        <v>123133</v>
      </c>
    </row>
    <row r="33" spans="1:8" s="469" customFormat="1" ht="15.75" customHeight="1">
      <c r="A33" s="159" t="s">
        <v>242</v>
      </c>
      <c r="B33" s="157" t="s">
        <v>124</v>
      </c>
      <c r="C33" s="131">
        <f t="shared" ref="C33:H33" si="1">C34+C35+C36</f>
        <v>479197</v>
      </c>
      <c r="D33" s="131">
        <f t="shared" si="1"/>
        <v>528102.1</v>
      </c>
      <c r="E33" s="131">
        <f t="shared" si="1"/>
        <v>601457</v>
      </c>
      <c r="F33" s="131">
        <f t="shared" si="1"/>
        <v>642558</v>
      </c>
      <c r="G33" s="131">
        <f t="shared" si="1"/>
        <v>673631</v>
      </c>
      <c r="H33" s="131">
        <f t="shared" si="1"/>
        <v>705122</v>
      </c>
    </row>
    <row r="34" spans="1:8" s="469" customFormat="1" ht="15.75" customHeight="1">
      <c r="A34" s="158" t="s">
        <v>243</v>
      </c>
      <c r="B34" s="150" t="s">
        <v>124</v>
      </c>
      <c r="C34" s="133">
        <f>'[1]2023 DARBINIS -NEW'!AD91</f>
        <v>243</v>
      </c>
      <c r="D34" s="133">
        <f>'[1]2023 DARBINIS -NEW'!AG91</f>
        <v>286.2</v>
      </c>
      <c r="E34" s="133">
        <f>'[1]2023 DARBINIS -NEW'!AJ91</f>
        <v>401</v>
      </c>
      <c r="F34" s="133">
        <f>'[1]2023 DARBINIS -NEW'!AM91</f>
        <v>441</v>
      </c>
      <c r="G34" s="133">
        <f>'[1]2023 DARBINIS -NEW'!AP91</f>
        <v>441</v>
      </c>
      <c r="H34" s="133">
        <f>'[1]2023 DARBINIS -NEW'!AS91</f>
        <v>441</v>
      </c>
    </row>
    <row r="35" spans="1:8" s="469" customFormat="1" ht="15.75" customHeight="1">
      <c r="A35" s="158" t="s">
        <v>244</v>
      </c>
      <c r="B35" s="150" t="s">
        <v>124</v>
      </c>
      <c r="C35" s="133">
        <f>'[1]2023 DARBINIS -NEW'!AD95</f>
        <v>464683</v>
      </c>
      <c r="D35" s="133">
        <f>'[1]2023 DARBINIS -NEW'!AG95</f>
        <v>513744.1</v>
      </c>
      <c r="E35" s="133">
        <f>'[1]2023 DARBINIS -NEW'!AJ95</f>
        <v>580398</v>
      </c>
      <c r="F35" s="133">
        <f>'[1]2023 DARBINIS -NEW'!AM95</f>
        <v>619942</v>
      </c>
      <c r="G35" s="133">
        <f>'[1]2023 DARBINIS -NEW'!AP95</f>
        <v>650186</v>
      </c>
      <c r="H35" s="133">
        <f>'[1]2023 DARBINIS -NEW'!AS95</f>
        <v>680805</v>
      </c>
    </row>
    <row r="36" spans="1:8" s="469" customFormat="1" ht="14.25" customHeight="1">
      <c r="A36" s="158" t="s">
        <v>245</v>
      </c>
      <c r="B36" s="150" t="s">
        <v>124</v>
      </c>
      <c r="C36" s="133">
        <f>'[1]2023 DARBINIS -NEW'!AD100</f>
        <v>14271</v>
      </c>
      <c r="D36" s="133">
        <f>'[1]2023 DARBINIS -NEW'!AG100</f>
        <v>14071.8</v>
      </c>
      <c r="E36" s="133">
        <f>'[1]2023 DARBINIS -NEW'!AJ100</f>
        <v>20658</v>
      </c>
      <c r="F36" s="133">
        <f>'[1]2023 DARBINIS -NEW'!AM100</f>
        <v>22175</v>
      </c>
      <c r="G36" s="133">
        <f>'[1]2023 DARBINIS -NEW'!AP100</f>
        <v>23004</v>
      </c>
      <c r="H36" s="133">
        <f>'[1]2023 DARBINIS -NEW'!AS100</f>
        <v>23876</v>
      </c>
    </row>
    <row r="37" spans="1:8" s="469" customFormat="1" ht="15.75" customHeight="1">
      <c r="A37" s="159" t="s">
        <v>246</v>
      </c>
      <c r="B37" s="157" t="s">
        <v>124</v>
      </c>
      <c r="C37" s="131">
        <f t="shared" ref="C37:H37" si="2">C38+C39+C40</f>
        <v>392485</v>
      </c>
      <c r="D37" s="131">
        <f t="shared" si="2"/>
        <v>478911.9</v>
      </c>
      <c r="E37" s="131">
        <f t="shared" si="2"/>
        <v>544731</v>
      </c>
      <c r="F37" s="131">
        <f t="shared" si="2"/>
        <v>581965</v>
      </c>
      <c r="G37" s="131">
        <f t="shared" si="2"/>
        <v>610102</v>
      </c>
      <c r="H37" s="131">
        <f t="shared" si="2"/>
        <v>638612</v>
      </c>
    </row>
    <row r="38" spans="1:8" s="469" customFormat="1" ht="15.75" customHeight="1">
      <c r="A38" s="158" t="s">
        <v>247</v>
      </c>
      <c r="B38" s="150" t="s">
        <v>124</v>
      </c>
      <c r="C38" s="133">
        <f>'[1]2023 DARBINIS -NEW'!AD106</f>
        <v>597</v>
      </c>
      <c r="D38" s="133">
        <f>'[1]2023 DARBINIS -NEW'!AG106</f>
        <v>736.2</v>
      </c>
      <c r="E38" s="133">
        <f>'[1]2023 DARBINIS -NEW'!AJ106</f>
        <v>365</v>
      </c>
      <c r="F38" s="133">
        <f>'[1]2023 DARBINIS -NEW'!AM106</f>
        <v>401</v>
      </c>
      <c r="G38" s="133">
        <f>'[1]2023 DARBINIS -NEW'!AP106</f>
        <v>401</v>
      </c>
      <c r="H38" s="133">
        <f>'[1]2023 DARBINIS -NEW'!AS106</f>
        <v>401</v>
      </c>
    </row>
    <row r="39" spans="1:8" s="469" customFormat="1" ht="15.75" customHeight="1">
      <c r="A39" s="158" t="s">
        <v>248</v>
      </c>
      <c r="B39" s="150" t="s">
        <v>124</v>
      </c>
      <c r="C39" s="133">
        <f>'[1]2023 DARBINIS -NEW'!AD109</f>
        <v>380205</v>
      </c>
      <c r="D39" s="133">
        <f>'[1]2023 DARBINIS -NEW'!AG109</f>
        <v>466520.4</v>
      </c>
      <c r="E39" s="133">
        <f>'[1]2023 DARBINIS -NEW'!AJ109</f>
        <v>528447</v>
      </c>
      <c r="F39" s="133">
        <f>'[1]2023 DARBINIS -NEW'!AM109</f>
        <v>564469</v>
      </c>
      <c r="G39" s="133">
        <f>'[1]2023 DARBINIS -NEW'!AP109</f>
        <v>591978</v>
      </c>
      <c r="H39" s="133">
        <f>'[1]2023 DARBINIS -NEW'!AS109</f>
        <v>619827</v>
      </c>
    </row>
    <row r="40" spans="1:8" s="469" customFormat="1" ht="15.75" customHeight="1">
      <c r="A40" s="158" t="s">
        <v>249</v>
      </c>
      <c r="B40" s="150" t="s">
        <v>124</v>
      </c>
      <c r="C40" s="133">
        <f>'[1]2023 DARBINIS -NEW'!AD115</f>
        <v>11683</v>
      </c>
      <c r="D40" s="133">
        <f>'[1]2023 DARBINIS -NEW'!AG115</f>
        <v>11655.3</v>
      </c>
      <c r="E40" s="133">
        <f>'[1]2023 DARBINIS -NEW'!AJ115</f>
        <v>15919</v>
      </c>
      <c r="F40" s="133">
        <f>'[1]2023 DARBINIS -NEW'!AM115</f>
        <v>17095</v>
      </c>
      <c r="G40" s="133">
        <f>'[1]2023 DARBINIS -NEW'!AP115</f>
        <v>17723</v>
      </c>
      <c r="H40" s="133">
        <f>'[1]2023 DARBINIS -NEW'!AS115</f>
        <v>18384</v>
      </c>
    </row>
    <row r="41" spans="1:8" s="469" customFormat="1" ht="15.75" customHeight="1">
      <c r="A41" s="159" t="s">
        <v>250</v>
      </c>
      <c r="B41" s="157" t="s">
        <v>124</v>
      </c>
      <c r="C41" s="131">
        <f t="shared" ref="C41:H41" si="3">C42+C43</f>
        <v>308258</v>
      </c>
      <c r="D41" s="131">
        <f t="shared" si="3"/>
        <v>357820.2</v>
      </c>
      <c r="E41" s="131">
        <f t="shared" si="3"/>
        <v>390060</v>
      </c>
      <c r="F41" s="131">
        <f t="shared" si="3"/>
        <v>416829</v>
      </c>
      <c r="G41" s="131">
        <f t="shared" si="3"/>
        <v>436738</v>
      </c>
      <c r="H41" s="131">
        <f t="shared" si="3"/>
        <v>456894</v>
      </c>
    </row>
    <row r="42" spans="1:8" s="469" customFormat="1" ht="15.75" customHeight="1">
      <c r="A42" s="158" t="s">
        <v>251</v>
      </c>
      <c r="B42" s="150" t="s">
        <v>124</v>
      </c>
      <c r="C42" s="133">
        <f>'[1]2023 DARBINIS -NEW'!AD121</f>
        <v>306788</v>
      </c>
      <c r="D42" s="133">
        <f>'[1]2023 DARBINIS -NEW'!AG121</f>
        <v>355472.8</v>
      </c>
      <c r="E42" s="133">
        <f>'[1]2023 DARBINIS -NEW'!AJ121</f>
        <v>388103</v>
      </c>
      <c r="F42" s="133">
        <f>'[1]2023 DARBINIS -NEW'!AM121</f>
        <v>414676</v>
      </c>
      <c r="G42" s="133">
        <f>'[1]2023 DARBINIS -NEW'!AP121</f>
        <v>434585</v>
      </c>
      <c r="H42" s="133">
        <f>'[1]2023 DARBINIS -NEW'!AS121</f>
        <v>454741</v>
      </c>
    </row>
    <row r="43" spans="1:8" s="469" customFormat="1" ht="15.75" customHeight="1">
      <c r="A43" s="158" t="s">
        <v>252</v>
      </c>
      <c r="B43" s="150" t="s">
        <v>124</v>
      </c>
      <c r="C43" s="133">
        <f>'[1]2023 DARBINIS -NEW'!AD127</f>
        <v>1470</v>
      </c>
      <c r="D43" s="133">
        <f>'[1]2023 DARBINIS -NEW'!AG127</f>
        <v>2347.4</v>
      </c>
      <c r="E43" s="133">
        <f>'[1]2023 DARBINIS -NEW'!AJ127</f>
        <v>1957</v>
      </c>
      <c r="F43" s="133">
        <f>'[1]2023 DARBINIS -NEW'!AM127</f>
        <v>2153</v>
      </c>
      <c r="G43" s="133">
        <f>'[1]2023 DARBINIS -NEW'!AP127</f>
        <v>2153</v>
      </c>
      <c r="H43" s="133">
        <f>'[1]2023 DARBINIS -NEW'!AS127</f>
        <v>2153</v>
      </c>
    </row>
    <row r="44" spans="1:8" s="469" customFormat="1" ht="25.5">
      <c r="A44" s="159" t="s">
        <v>573</v>
      </c>
      <c r="B44" s="157" t="s">
        <v>124</v>
      </c>
      <c r="C44" s="131">
        <f t="shared" ref="C44:H44" si="4">C45</f>
        <v>35216</v>
      </c>
      <c r="D44" s="131">
        <f t="shared" si="4"/>
        <v>40369.299999999996</v>
      </c>
      <c r="E44" s="131">
        <f t="shared" si="4"/>
        <v>46759</v>
      </c>
      <c r="F44" s="131">
        <f t="shared" si="4"/>
        <v>49951</v>
      </c>
      <c r="G44" s="131">
        <f t="shared" si="4"/>
        <v>52383</v>
      </c>
      <c r="H44" s="131">
        <f t="shared" si="4"/>
        <v>54845</v>
      </c>
    </row>
    <row r="45" spans="1:8" s="469" customFormat="1" ht="15.75" customHeight="1">
      <c r="A45" s="158" t="s">
        <v>253</v>
      </c>
      <c r="B45" s="150" t="s">
        <v>124</v>
      </c>
      <c r="C45" s="133">
        <f>'[1]2023 DARBINIS -NEW'!AD130</f>
        <v>35216</v>
      </c>
      <c r="D45" s="133">
        <f>'[1]2023 DARBINIS -NEW'!AG130</f>
        <v>40369.299999999996</v>
      </c>
      <c r="E45" s="133">
        <f>'[1]2023 DARBINIS -NEW'!AJ130</f>
        <v>46759</v>
      </c>
      <c r="F45" s="133">
        <f>'[1]2023 DARBINIS -NEW'!AM130</f>
        <v>49951</v>
      </c>
      <c r="G45" s="133">
        <f>'[1]2023 DARBINIS -NEW'!AP130</f>
        <v>52383</v>
      </c>
      <c r="H45" s="133">
        <f>'[1]2023 DARBINIS -NEW'!AS130</f>
        <v>54845</v>
      </c>
    </row>
    <row r="46" spans="1:8" s="469" customFormat="1" ht="27.75" customHeight="1">
      <c r="A46" s="160" t="s">
        <v>574</v>
      </c>
      <c r="B46" s="157" t="s">
        <v>124</v>
      </c>
      <c r="C46" s="131">
        <f>'[1]2023 DARBINIS -NEW'!AD135</f>
        <v>-1</v>
      </c>
      <c r="D46" s="131">
        <f>'[1]2023 DARBINIS -NEW'!AG135</f>
        <v>1.8</v>
      </c>
      <c r="E46" s="131">
        <f>'[1]2023 DARBINIS -NEW'!AJ135</f>
        <v>3</v>
      </c>
      <c r="F46" s="131">
        <f>'[1]2023 DARBINIS -NEW'!AM135</f>
        <v>4</v>
      </c>
      <c r="G46" s="131">
        <f>'[1]2023 DARBINIS -NEW'!AP135</f>
        <v>4</v>
      </c>
      <c r="H46" s="131">
        <f>'[1]2023 DARBINIS -NEW'!AS135</f>
        <v>4</v>
      </c>
    </row>
    <row r="47" spans="1:8" s="469" customFormat="1" ht="15.75" customHeight="1">
      <c r="A47" s="157" t="s">
        <v>254</v>
      </c>
      <c r="B47" s="157" t="s">
        <v>124</v>
      </c>
      <c r="C47" s="131">
        <f t="shared" ref="C47:H47" si="5">C48+C49</f>
        <v>557</v>
      </c>
      <c r="D47" s="131">
        <f t="shared" si="5"/>
        <v>5032.5</v>
      </c>
      <c r="E47" s="131">
        <f t="shared" si="5"/>
        <v>11829</v>
      </c>
      <c r="F47" s="131">
        <f t="shared" si="5"/>
        <v>1829</v>
      </c>
      <c r="G47" s="131">
        <f t="shared" si="5"/>
        <v>1829</v>
      </c>
      <c r="H47" s="131">
        <f t="shared" si="5"/>
        <v>1829</v>
      </c>
    </row>
    <row r="48" spans="1:8" s="469" customFormat="1" ht="18.75" customHeight="1">
      <c r="A48" s="150" t="s">
        <v>255</v>
      </c>
      <c r="B48" s="150" t="s">
        <v>124</v>
      </c>
      <c r="C48" s="133">
        <f>'[1]2023 DARBINIS -NEW'!AD137</f>
        <v>556</v>
      </c>
      <c r="D48" s="133">
        <f>'[1]2023 DARBINIS -NEW'!AG137</f>
        <v>829.3</v>
      </c>
      <c r="E48" s="133">
        <f>'[1]2023 DARBINIS -NEW'!AJ137</f>
        <v>829</v>
      </c>
      <c r="F48" s="133">
        <f>'[1]2023 DARBINIS -NEW'!AM137</f>
        <v>829</v>
      </c>
      <c r="G48" s="133">
        <f>'[1]2023 DARBINIS -NEW'!AP137</f>
        <v>829</v>
      </c>
      <c r="H48" s="133">
        <f>'[1]2023 DARBINIS -NEW'!AS137</f>
        <v>829</v>
      </c>
    </row>
    <row r="49" spans="1:8" s="469" customFormat="1" ht="15.75" customHeight="1">
      <c r="A49" s="150" t="s">
        <v>256</v>
      </c>
      <c r="B49" s="150" t="s">
        <v>124</v>
      </c>
      <c r="C49" s="133">
        <f>'[1]2023 DARBINIS -NEW'!AD138</f>
        <v>1</v>
      </c>
      <c r="D49" s="133">
        <f>'[1]2023 DARBINIS -NEW'!AG138</f>
        <v>4203.2</v>
      </c>
      <c r="E49" s="133">
        <f>'[1]2023 DARBINIS -NEW'!AJ138</f>
        <v>11000</v>
      </c>
      <c r="F49" s="133">
        <f>'[1]2023 DARBINIS -NEW'!AM138</f>
        <v>1000</v>
      </c>
      <c r="G49" s="133">
        <f>'[1]2023 DARBINIS -NEW'!AP138</f>
        <v>1000</v>
      </c>
      <c r="H49" s="133">
        <f>'[1]2023 DARBINIS -NEW'!AS138</f>
        <v>1000</v>
      </c>
    </row>
    <row r="50" spans="1:8" s="469" customFormat="1">
      <c r="A50" s="150"/>
      <c r="B50" s="150"/>
      <c r="C50" s="133"/>
      <c r="D50" s="133"/>
      <c r="E50" s="133"/>
      <c r="F50" s="133"/>
      <c r="G50" s="133"/>
      <c r="H50" s="133"/>
    </row>
    <row r="51" spans="1:8" s="469" customFormat="1">
      <c r="A51" s="150"/>
      <c r="B51" s="150"/>
      <c r="C51" s="133"/>
      <c r="D51" s="133"/>
      <c r="E51" s="133"/>
      <c r="F51" s="133"/>
      <c r="G51" s="133"/>
      <c r="H51" s="133"/>
    </row>
    <row r="52" spans="1:8" s="469" customFormat="1" ht="19.5" customHeight="1">
      <c r="A52" s="150"/>
      <c r="B52" s="150"/>
      <c r="C52" s="133"/>
      <c r="D52" s="133"/>
      <c r="E52" s="133"/>
      <c r="F52" s="133"/>
      <c r="G52" s="133"/>
      <c r="H52" s="133"/>
    </row>
    <row r="53" spans="1:8" s="469" customFormat="1" ht="15.75" customHeight="1">
      <c r="A53" s="150"/>
      <c r="B53" s="150"/>
      <c r="C53" s="133"/>
      <c r="D53" s="133"/>
      <c r="E53" s="133"/>
      <c r="F53" s="133"/>
      <c r="G53" s="449"/>
      <c r="H53" s="450" t="s">
        <v>54</v>
      </c>
    </row>
    <row r="54" spans="1:8" s="469" customFormat="1">
      <c r="A54" s="150"/>
      <c r="B54" s="150"/>
      <c r="C54" s="133"/>
      <c r="D54" s="133"/>
      <c r="E54" s="133"/>
      <c r="F54" s="133"/>
      <c r="G54" s="449"/>
      <c r="H54" s="450" t="s">
        <v>28</v>
      </c>
    </row>
    <row r="55" spans="1:8" s="163" customFormat="1" ht="15">
      <c r="A55" s="451"/>
      <c r="B55" s="452" t="s">
        <v>56</v>
      </c>
      <c r="C55" s="453" t="s">
        <v>190</v>
      </c>
      <c r="D55" s="453" t="s">
        <v>204</v>
      </c>
      <c r="E55" s="453" t="s">
        <v>218</v>
      </c>
      <c r="F55" s="454" t="s">
        <v>220</v>
      </c>
      <c r="G55" s="453" t="s">
        <v>224</v>
      </c>
      <c r="H55" s="453" t="s">
        <v>236</v>
      </c>
    </row>
    <row r="56" spans="1:8" s="163" customFormat="1" ht="15">
      <c r="A56" s="455"/>
      <c r="B56" s="456" t="s">
        <v>2</v>
      </c>
      <c r="C56" s="457" t="s">
        <v>57</v>
      </c>
      <c r="D56" s="457" t="s">
        <v>57</v>
      </c>
      <c r="E56" s="457" t="s">
        <v>3</v>
      </c>
      <c r="F56" s="458" t="s">
        <v>58</v>
      </c>
      <c r="G56" s="457" t="s">
        <v>59</v>
      </c>
      <c r="H56" s="457" t="s">
        <v>59</v>
      </c>
    </row>
    <row r="57" spans="1:8" s="163" customFormat="1" ht="27" customHeight="1">
      <c r="A57" s="160" t="s">
        <v>257</v>
      </c>
      <c r="B57" s="157" t="s">
        <v>124</v>
      </c>
      <c r="C57" s="131">
        <f t="shared" ref="C57:H57" si="6">C58+C59</f>
        <v>2202981</v>
      </c>
      <c r="D57" s="131">
        <f t="shared" si="6"/>
        <v>2481361.7000000002</v>
      </c>
      <c r="E57" s="131">
        <f t="shared" si="6"/>
        <v>2746112</v>
      </c>
      <c r="F57" s="131">
        <f t="shared" si="6"/>
        <v>3049967</v>
      </c>
      <c r="G57" s="131">
        <f t="shared" si="6"/>
        <v>3334186</v>
      </c>
      <c r="H57" s="131">
        <f t="shared" si="6"/>
        <v>3598958</v>
      </c>
    </row>
    <row r="58" spans="1:8" s="163" customFormat="1" ht="30.75" customHeight="1">
      <c r="A58" s="161" t="s">
        <v>258</v>
      </c>
      <c r="B58" s="150" t="s">
        <v>124</v>
      </c>
      <c r="C58" s="133">
        <f>'[1]2023 DARBINIS -NEW'!AD142</f>
        <v>2114196</v>
      </c>
      <c r="D58" s="133">
        <f>'[1]2023 DARBINIS -NEW'!AG142</f>
        <v>2436135</v>
      </c>
      <c r="E58" s="133">
        <f>'[1]2023 DARBINIS -NEW'!AJ142</f>
        <v>2746112</v>
      </c>
      <c r="F58" s="133">
        <f>'[1]2023 DARBINIS -NEW'!AM142</f>
        <v>3049967</v>
      </c>
      <c r="G58" s="133">
        <f>'[1]2023 DARBINIS -NEW'!AP142</f>
        <v>3331033</v>
      </c>
      <c r="H58" s="133">
        <f>'[1]2023 DARBINIS -NEW'!AS142</f>
        <v>3595649</v>
      </c>
    </row>
    <row r="59" spans="1:8" s="163" customFormat="1" ht="15">
      <c r="A59" s="161" t="s">
        <v>575</v>
      </c>
      <c r="B59" s="150" t="s">
        <v>124</v>
      </c>
      <c r="C59" s="133">
        <f>'[1]2023 DARBINIS -NEW'!AD143</f>
        <v>88785</v>
      </c>
      <c r="D59" s="133">
        <f>'[1]2023 DARBINIS -NEW'!AG143</f>
        <v>45226.7</v>
      </c>
      <c r="E59" s="133">
        <f>'[1]2023 DARBINIS -NEW'!AJ143</f>
        <v>0</v>
      </c>
      <c r="F59" s="133">
        <f>'[1]2023 DARBINIS -NEW'!AM143</f>
        <v>0</v>
      </c>
      <c r="G59" s="133">
        <f>'[1]2023 DARBINIS -NEW'!AP143</f>
        <v>3153</v>
      </c>
      <c r="H59" s="133">
        <f>'[1]2023 DARBINIS -NEW'!AS143</f>
        <v>3309</v>
      </c>
    </row>
    <row r="60" spans="1:8" s="163" customFormat="1" ht="15">
      <c r="A60" s="160" t="s">
        <v>576</v>
      </c>
      <c r="B60" s="157" t="s">
        <v>124</v>
      </c>
      <c r="C60" s="131">
        <f t="shared" ref="C60:H60" si="7">C61+C62</f>
        <v>13100</v>
      </c>
      <c r="D60" s="131">
        <f t="shared" si="7"/>
        <v>15596</v>
      </c>
      <c r="E60" s="131">
        <f t="shared" si="7"/>
        <v>21419</v>
      </c>
      <c r="F60" s="131">
        <f t="shared" si="7"/>
        <v>13836</v>
      </c>
      <c r="G60" s="131">
        <f t="shared" si="7"/>
        <v>14463</v>
      </c>
      <c r="H60" s="131">
        <f t="shared" si="7"/>
        <v>15035</v>
      </c>
    </row>
    <row r="61" spans="1:8" s="163" customFormat="1" ht="25.5">
      <c r="A61" s="470" t="s">
        <v>259</v>
      </c>
      <c r="B61" s="150" t="s">
        <v>124</v>
      </c>
      <c r="C61" s="133">
        <f>'[1]2023 DARBINIS -NEW'!AD145</f>
        <v>8288</v>
      </c>
      <c r="D61" s="133">
        <f>'[1]2023 DARBINIS -NEW'!AG145</f>
        <v>10129</v>
      </c>
      <c r="E61" s="133">
        <f>'[1]2023 DARBINIS -NEW'!AJ145</f>
        <v>11419</v>
      </c>
      <c r="F61" s="133">
        <f>'[1]2023 DARBINIS -NEW'!AM145</f>
        <v>12836</v>
      </c>
      <c r="G61" s="133">
        <f>'[1]2023 DARBINIS -NEW'!AP145</f>
        <v>13463</v>
      </c>
      <c r="H61" s="133">
        <f>'[1]2023 DARBINIS -NEW'!AS145</f>
        <v>14035</v>
      </c>
    </row>
    <row r="62" spans="1:8" s="163" customFormat="1" ht="15">
      <c r="A62" s="161" t="s">
        <v>260</v>
      </c>
      <c r="B62" s="150" t="s">
        <v>124</v>
      </c>
      <c r="C62" s="133">
        <f t="shared" ref="C62:H62" si="8">C65+C63</f>
        <v>4812</v>
      </c>
      <c r="D62" s="133">
        <f t="shared" si="8"/>
        <v>5467</v>
      </c>
      <c r="E62" s="133">
        <f>E65+E63+E64</f>
        <v>10000</v>
      </c>
      <c r="F62" s="131">
        <f t="shared" si="8"/>
        <v>1000</v>
      </c>
      <c r="G62" s="131">
        <f t="shared" si="8"/>
        <v>1000</v>
      </c>
      <c r="H62" s="131">
        <f t="shared" si="8"/>
        <v>1000</v>
      </c>
    </row>
    <row r="63" spans="1:8" ht="30">
      <c r="A63" s="471" t="s">
        <v>577</v>
      </c>
      <c r="B63" s="150" t="s">
        <v>124</v>
      </c>
      <c r="C63" s="133">
        <f>'[1]2023 DARBINIS -NEW'!AD154</f>
        <v>0</v>
      </c>
      <c r="D63" s="133">
        <f>'[1]2023 DARBINIS -NEW'!AG154</f>
        <v>629</v>
      </c>
      <c r="E63" s="133">
        <f>'[1]2023 DARBINIS -NEW'!AJ154</f>
        <v>9000</v>
      </c>
      <c r="F63" s="133">
        <f>'[1]2023 DARBINIS -NEW'!AM154</f>
        <v>0</v>
      </c>
      <c r="G63" s="133">
        <f>'[1]2023 DARBINIS -NEW'!AP154</f>
        <v>0</v>
      </c>
      <c r="H63" s="133">
        <f>'[1]2023 DARBINIS -NEW'!AS154</f>
        <v>0</v>
      </c>
    </row>
    <row r="64" spans="1:8" ht="30">
      <c r="A64" s="471" t="s">
        <v>578</v>
      </c>
      <c r="B64" s="150"/>
      <c r="C64" s="133"/>
      <c r="D64" s="133"/>
      <c r="E64" s="133">
        <v>0</v>
      </c>
      <c r="F64" s="133">
        <v>0</v>
      </c>
      <c r="G64" s="133">
        <v>0</v>
      </c>
      <c r="H64" s="133">
        <v>0</v>
      </c>
    </row>
    <row r="65" spans="1:8" ht="15.75" customHeight="1">
      <c r="A65" s="471" t="s">
        <v>579</v>
      </c>
      <c r="B65" s="150" t="s">
        <v>124</v>
      </c>
      <c r="C65" s="133">
        <f>'[1]2023 DARBINIS -NEW'!AD155</f>
        <v>4812</v>
      </c>
      <c r="D65" s="133">
        <f>'[1]2023 DARBINIS -NEW'!AG155</f>
        <v>4838</v>
      </c>
      <c r="E65" s="133">
        <f>'[1]2023 DARBINIS -NEW'!AJ155</f>
        <v>1000</v>
      </c>
      <c r="F65" s="133">
        <f>'[1]2023 DARBINIS -NEW'!AM155</f>
        <v>1000</v>
      </c>
      <c r="G65" s="133">
        <f>'[1]2023 DARBINIS -NEW'!AP155</f>
        <v>1000</v>
      </c>
      <c r="H65" s="133">
        <f>'[1]2023 DARBINIS -NEW'!AS155</f>
        <v>1000</v>
      </c>
    </row>
    <row r="66" spans="1:8" ht="20.25" customHeight="1">
      <c r="A66" s="472" t="s">
        <v>580</v>
      </c>
      <c r="B66" s="157" t="s">
        <v>124</v>
      </c>
      <c r="C66" s="133">
        <f>'[1]2023 DARBINIS -NEW'!AD156</f>
        <v>0</v>
      </c>
      <c r="D66" s="133">
        <f>'[1]2023 DARBINIS -NEW'!AG156</f>
        <v>0</v>
      </c>
      <c r="E66" s="133">
        <f>'[1]2023 DARBINIS -NEW'!AJ156</f>
        <v>0</v>
      </c>
      <c r="F66" s="133">
        <f>'[1]2023 DARBINIS -NEW'!AM156</f>
        <v>0</v>
      </c>
      <c r="G66" s="133">
        <f>'[1]2023 DARBINIS -NEW'!AP156</f>
        <v>0</v>
      </c>
      <c r="H66" s="133">
        <f>'[1]2023 DARBINIS -NEW'!AS156</f>
        <v>0</v>
      </c>
    </row>
    <row r="67" spans="1:8" s="475" customFormat="1" ht="23.25" customHeight="1">
      <c r="A67" s="473" t="s">
        <v>261</v>
      </c>
      <c r="B67" s="474" t="s">
        <v>124</v>
      </c>
      <c r="C67" s="162">
        <f t="shared" ref="C67:H67" si="9">C29+C33+C37+C41+C44+C46+C47+C57+C60+C66</f>
        <v>5476578</v>
      </c>
      <c r="D67" s="162">
        <f t="shared" si="9"/>
        <v>6287536.3000000007</v>
      </c>
      <c r="E67" s="162">
        <f t="shared" si="9"/>
        <v>7059111</v>
      </c>
      <c r="F67" s="162">
        <f t="shared" si="9"/>
        <v>7638643</v>
      </c>
      <c r="G67" s="162">
        <f t="shared" si="9"/>
        <v>8141639</v>
      </c>
      <c r="H67" s="162">
        <f t="shared" si="9"/>
        <v>8628058</v>
      </c>
    </row>
    <row r="68" spans="1:8" ht="15">
      <c r="A68" s="476"/>
      <c r="B68" s="476"/>
      <c r="C68" s="163"/>
      <c r="D68" s="163"/>
      <c r="E68" s="164"/>
      <c r="F68" s="163"/>
      <c r="G68" s="163"/>
      <c r="H68" s="163"/>
    </row>
    <row r="69" spans="1:8" ht="15">
      <c r="A69" s="476"/>
      <c r="B69" s="476"/>
      <c r="C69" s="163"/>
      <c r="D69" s="163"/>
      <c r="E69" s="164"/>
      <c r="F69" s="163"/>
      <c r="G69" s="163"/>
      <c r="H69" s="163"/>
    </row>
    <row r="70" spans="1:8" ht="15">
      <c r="A70" s="476"/>
      <c r="B70" s="476"/>
      <c r="C70" s="163"/>
      <c r="D70" s="163"/>
      <c r="E70" s="164"/>
      <c r="F70" s="163"/>
      <c r="G70" s="163"/>
      <c r="H70" s="163"/>
    </row>
  </sheetData>
  <mergeCells count="3">
    <mergeCell ref="A3:E3"/>
    <mergeCell ref="A4:F4"/>
    <mergeCell ref="A5:E5"/>
  </mergeCells>
  <pageMargins left="0.19" right="0.25" top="0.24" bottom="0.21" header="0.25" footer="0.19685039370078741"/>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5"/>
  <sheetViews>
    <sheetView topLeftCell="A13" zoomScale="85" zoomScaleNormal="85" workbookViewId="0">
      <selection activeCell="I24" sqref="I24"/>
    </sheetView>
  </sheetViews>
  <sheetFormatPr defaultColWidth="9.140625" defaultRowHeight="15.75"/>
  <cols>
    <col min="1" max="1" width="8.42578125" style="96" customWidth="1"/>
    <col min="2" max="2" width="50.28515625" style="96" customWidth="1"/>
    <col min="3" max="3" width="12.85546875" style="97" customWidth="1"/>
    <col min="4" max="4" width="12.85546875" style="413" customWidth="1"/>
    <col min="5" max="6" width="12.85546875" style="97" customWidth="1"/>
    <col min="7" max="16384" width="9.140625" style="96"/>
  </cols>
  <sheetData>
    <row r="1" spans="1:6">
      <c r="F1" s="109" t="s">
        <v>332</v>
      </c>
    </row>
    <row r="3" spans="1:6" ht="33" customHeight="1">
      <c r="A3" s="518" t="s">
        <v>571</v>
      </c>
      <c r="B3" s="518"/>
      <c r="C3" s="518"/>
      <c r="D3" s="518"/>
      <c r="E3" s="518"/>
      <c r="F3" s="518"/>
    </row>
    <row r="4" spans="1:6">
      <c r="A4" s="314"/>
      <c r="B4" s="314"/>
      <c r="C4" s="314"/>
    </row>
    <row r="5" spans="1:6">
      <c r="F5" s="97" t="s">
        <v>124</v>
      </c>
    </row>
    <row r="6" spans="1:6" s="100" customFormat="1" ht="33" customHeight="1">
      <c r="A6" s="414"/>
      <c r="B6" s="415"/>
      <c r="C6" s="316" t="s">
        <v>231</v>
      </c>
      <c r="D6" s="317" t="s">
        <v>232</v>
      </c>
      <c r="E6" s="316" t="s">
        <v>223</v>
      </c>
      <c r="F6" s="316" t="s">
        <v>233</v>
      </c>
    </row>
    <row r="7" spans="1:6">
      <c r="A7" s="416" t="s">
        <v>513</v>
      </c>
      <c r="B7" s="417" t="s">
        <v>514</v>
      </c>
      <c r="C7" s="418">
        <v>22552</v>
      </c>
      <c r="D7" s="418">
        <v>19752</v>
      </c>
      <c r="E7" s="418">
        <v>12264</v>
      </c>
      <c r="F7" s="418">
        <v>2383</v>
      </c>
    </row>
    <row r="8" spans="1:6">
      <c r="A8" s="416" t="s">
        <v>515</v>
      </c>
      <c r="B8" s="417" t="s">
        <v>564</v>
      </c>
      <c r="C8" s="418">
        <v>42232</v>
      </c>
      <c r="D8" s="418">
        <v>46920</v>
      </c>
      <c r="E8" s="418">
        <v>49286</v>
      </c>
      <c r="F8" s="418">
        <v>50898</v>
      </c>
    </row>
    <row r="9" spans="1:6">
      <c r="A9" s="419" t="s">
        <v>516</v>
      </c>
      <c r="B9" s="420" t="s">
        <v>517</v>
      </c>
      <c r="C9" s="421">
        <v>38528</v>
      </c>
      <c r="D9" s="422">
        <v>41162</v>
      </c>
      <c r="E9" s="421">
        <v>43216</v>
      </c>
      <c r="F9" s="421">
        <v>45257</v>
      </c>
    </row>
    <row r="10" spans="1:6">
      <c r="A10" s="419" t="s">
        <v>518</v>
      </c>
      <c r="B10" s="420" t="s">
        <v>565</v>
      </c>
      <c r="C10" s="423">
        <v>0</v>
      </c>
      <c r="D10" s="424">
        <v>0</v>
      </c>
      <c r="E10" s="423">
        <v>0</v>
      </c>
      <c r="F10" s="423">
        <v>0</v>
      </c>
    </row>
    <row r="11" spans="1:6" ht="31.5">
      <c r="A11" s="419" t="s">
        <v>519</v>
      </c>
      <c r="B11" s="420" t="s">
        <v>520</v>
      </c>
      <c r="C11" s="423">
        <v>300</v>
      </c>
      <c r="D11" s="424">
        <v>150</v>
      </c>
      <c r="E11" s="423">
        <v>50</v>
      </c>
      <c r="F11" s="423">
        <v>0</v>
      </c>
    </row>
    <row r="12" spans="1:6" ht="47.25">
      <c r="A12" s="419" t="s">
        <v>521</v>
      </c>
      <c r="B12" s="420" t="s">
        <v>522</v>
      </c>
      <c r="C12" s="423">
        <v>0</v>
      </c>
      <c r="D12" s="424">
        <v>0</v>
      </c>
      <c r="E12" s="423">
        <v>0</v>
      </c>
      <c r="F12" s="423">
        <v>0</v>
      </c>
    </row>
    <row r="13" spans="1:6" s="104" customFormat="1">
      <c r="A13" s="419" t="s">
        <v>523</v>
      </c>
      <c r="B13" s="425" t="s">
        <v>527</v>
      </c>
      <c r="C13" s="426">
        <v>3354</v>
      </c>
      <c r="D13" s="418">
        <v>5558</v>
      </c>
      <c r="E13" s="426">
        <v>5970</v>
      </c>
      <c r="F13" s="426">
        <v>5591</v>
      </c>
    </row>
    <row r="14" spans="1:6" s="104" customFormat="1">
      <c r="A14" s="419" t="s">
        <v>524</v>
      </c>
      <c r="B14" s="427" t="s">
        <v>525</v>
      </c>
      <c r="C14" s="426">
        <v>3346</v>
      </c>
      <c r="D14" s="418">
        <v>5548</v>
      </c>
      <c r="E14" s="426">
        <v>5958</v>
      </c>
      <c r="F14" s="426">
        <v>5577</v>
      </c>
    </row>
    <row r="15" spans="1:6">
      <c r="A15" s="419" t="s">
        <v>526</v>
      </c>
      <c r="B15" s="428" t="s">
        <v>527</v>
      </c>
      <c r="C15" s="426">
        <v>8</v>
      </c>
      <c r="D15" s="418">
        <v>10</v>
      </c>
      <c r="E15" s="426">
        <v>12</v>
      </c>
      <c r="F15" s="426">
        <v>14</v>
      </c>
    </row>
    <row r="16" spans="1:6">
      <c r="A16" s="419" t="s">
        <v>528</v>
      </c>
      <c r="B16" s="420" t="s">
        <v>529</v>
      </c>
      <c r="C16" s="429">
        <v>50</v>
      </c>
      <c r="D16" s="430">
        <v>50</v>
      </c>
      <c r="E16" s="429">
        <v>50</v>
      </c>
      <c r="F16" s="429">
        <v>50</v>
      </c>
    </row>
    <row r="17" spans="1:6">
      <c r="A17" s="416" t="s">
        <v>530</v>
      </c>
      <c r="B17" s="417" t="s">
        <v>566</v>
      </c>
      <c r="C17" s="418">
        <v>19680</v>
      </c>
      <c r="D17" s="418">
        <v>27168</v>
      </c>
      <c r="E17" s="418">
        <v>37022</v>
      </c>
      <c r="F17" s="418">
        <v>48515</v>
      </c>
    </row>
    <row r="18" spans="1:6">
      <c r="A18" s="419" t="s">
        <v>531</v>
      </c>
      <c r="B18" s="431" t="s">
        <v>532</v>
      </c>
      <c r="C18" s="421">
        <v>16061</v>
      </c>
      <c r="D18" s="422">
        <v>22237</v>
      </c>
      <c r="E18" s="421">
        <v>30370</v>
      </c>
      <c r="F18" s="421">
        <v>39860</v>
      </c>
    </row>
    <row r="19" spans="1:6">
      <c r="A19" s="419" t="s">
        <v>533</v>
      </c>
      <c r="B19" s="431" t="s">
        <v>534</v>
      </c>
      <c r="C19" s="421">
        <v>3368</v>
      </c>
      <c r="D19" s="422">
        <v>4663</v>
      </c>
      <c r="E19" s="421">
        <v>6369</v>
      </c>
      <c r="F19" s="421">
        <v>8359</v>
      </c>
    </row>
    <row r="20" spans="1:6">
      <c r="A20" s="419" t="s">
        <v>535</v>
      </c>
      <c r="B20" s="431" t="s">
        <v>536</v>
      </c>
      <c r="C20" s="421">
        <v>251</v>
      </c>
      <c r="D20" s="422">
        <v>268</v>
      </c>
      <c r="E20" s="421">
        <v>283</v>
      </c>
      <c r="F20" s="421">
        <v>296</v>
      </c>
    </row>
    <row r="21" spans="1:6" s="104" customFormat="1">
      <c r="A21" s="419" t="s">
        <v>537</v>
      </c>
      <c r="B21" s="427" t="s">
        <v>538</v>
      </c>
      <c r="C21" s="426">
        <v>0</v>
      </c>
      <c r="D21" s="418">
        <v>0</v>
      </c>
      <c r="E21" s="426">
        <v>0</v>
      </c>
      <c r="F21" s="426">
        <v>0</v>
      </c>
    </row>
    <row r="22" spans="1:6" s="104" customFormat="1">
      <c r="A22" s="419" t="s">
        <v>539</v>
      </c>
      <c r="B22" s="431" t="s">
        <v>540</v>
      </c>
      <c r="C22" s="426">
        <v>0</v>
      </c>
      <c r="D22" s="418">
        <v>0</v>
      </c>
      <c r="E22" s="426">
        <v>0</v>
      </c>
      <c r="F22" s="426">
        <v>0</v>
      </c>
    </row>
    <row r="23" spans="1:6" s="104" customFormat="1">
      <c r="A23" s="416" t="s">
        <v>541</v>
      </c>
      <c r="B23" s="417" t="s">
        <v>542</v>
      </c>
      <c r="C23" s="426">
        <v>0</v>
      </c>
      <c r="D23" s="418">
        <v>0</v>
      </c>
      <c r="E23" s="426">
        <v>0</v>
      </c>
      <c r="F23" s="426">
        <v>0</v>
      </c>
    </row>
    <row r="24" spans="1:6" s="104" customFormat="1" ht="31.5">
      <c r="A24" s="419" t="s">
        <v>543</v>
      </c>
      <c r="B24" s="431" t="s">
        <v>544</v>
      </c>
      <c r="C24" s="426">
        <v>0</v>
      </c>
      <c r="D24" s="418">
        <v>0</v>
      </c>
      <c r="E24" s="426">
        <v>0</v>
      </c>
      <c r="F24" s="426">
        <v>0</v>
      </c>
    </row>
    <row r="25" spans="1:6" s="104" customFormat="1" ht="31.5">
      <c r="A25" s="419" t="s">
        <v>545</v>
      </c>
      <c r="B25" s="431" t="s">
        <v>546</v>
      </c>
      <c r="C25" s="426">
        <v>0</v>
      </c>
      <c r="D25" s="418">
        <v>0</v>
      </c>
      <c r="E25" s="426">
        <v>0</v>
      </c>
      <c r="F25" s="426">
        <v>0</v>
      </c>
    </row>
    <row r="26" spans="1:6" s="104" customFormat="1">
      <c r="A26" s="416" t="s">
        <v>547</v>
      </c>
      <c r="B26" s="417" t="s">
        <v>548</v>
      </c>
      <c r="C26" s="418">
        <v>0</v>
      </c>
      <c r="D26" s="418">
        <v>0</v>
      </c>
      <c r="E26" s="418">
        <v>0</v>
      </c>
      <c r="F26" s="418">
        <v>0</v>
      </c>
    </row>
    <row r="27" spans="1:6" s="104" customFormat="1">
      <c r="A27" s="419" t="s">
        <v>549</v>
      </c>
      <c r="B27" s="431" t="s">
        <v>550</v>
      </c>
      <c r="C27" s="426">
        <v>0</v>
      </c>
      <c r="D27" s="418">
        <v>0</v>
      </c>
      <c r="E27" s="426">
        <v>0</v>
      </c>
      <c r="F27" s="426">
        <v>0</v>
      </c>
    </row>
    <row r="28" spans="1:6" s="104" customFormat="1">
      <c r="A28" s="419" t="s">
        <v>551</v>
      </c>
      <c r="B28" s="431" t="s">
        <v>552</v>
      </c>
      <c r="C28" s="426">
        <v>0</v>
      </c>
      <c r="D28" s="418">
        <v>0</v>
      </c>
      <c r="E28" s="426">
        <v>0</v>
      </c>
      <c r="F28" s="426">
        <v>0</v>
      </c>
    </row>
    <row r="29" spans="1:6" s="104" customFormat="1">
      <c r="A29" s="416" t="s">
        <v>553</v>
      </c>
      <c r="B29" s="417" t="s">
        <v>554</v>
      </c>
      <c r="C29" s="418">
        <v>22552</v>
      </c>
      <c r="D29" s="418">
        <v>19752</v>
      </c>
      <c r="E29" s="418">
        <v>12264</v>
      </c>
      <c r="F29" s="418">
        <v>2383</v>
      </c>
    </row>
    <row r="30" spans="1:6" s="104" customFormat="1">
      <c r="A30" s="416" t="s">
        <v>555</v>
      </c>
      <c r="B30" s="417" t="s">
        <v>556</v>
      </c>
      <c r="C30" s="418"/>
      <c r="D30" s="418"/>
      <c r="E30" s="418"/>
      <c r="F30" s="418"/>
    </row>
    <row r="31" spans="1:6" s="104" customFormat="1">
      <c r="A31" s="419" t="s">
        <v>557</v>
      </c>
      <c r="B31" s="431" t="s">
        <v>558</v>
      </c>
      <c r="C31" s="426">
        <v>125963</v>
      </c>
      <c r="D31" s="418">
        <v>148515</v>
      </c>
      <c r="E31" s="426">
        <v>168267</v>
      </c>
      <c r="F31" s="426">
        <v>180531</v>
      </c>
    </row>
    <row r="32" spans="1:6" s="104" customFormat="1">
      <c r="A32" s="419" t="s">
        <v>559</v>
      </c>
      <c r="B32" s="431" t="s">
        <v>560</v>
      </c>
      <c r="C32" s="426">
        <v>22552</v>
      </c>
      <c r="D32" s="418">
        <v>19752</v>
      </c>
      <c r="E32" s="426">
        <v>12264</v>
      </c>
      <c r="F32" s="426">
        <v>2383</v>
      </c>
    </row>
    <row r="33" spans="1:6">
      <c r="A33" s="432" t="s">
        <v>561</v>
      </c>
      <c r="B33" s="431" t="s">
        <v>562</v>
      </c>
      <c r="C33" s="429">
        <v>148515</v>
      </c>
      <c r="D33" s="430">
        <v>168267</v>
      </c>
      <c r="E33" s="429">
        <v>180531</v>
      </c>
      <c r="F33" s="429">
        <v>182914</v>
      </c>
    </row>
    <row r="35" spans="1:6">
      <c r="C35" s="105"/>
    </row>
  </sheetData>
  <mergeCells count="1">
    <mergeCell ref="A3:F3"/>
  </mergeCells>
  <pageMargins left="0.25" right="0.25"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9"/>
  <sheetViews>
    <sheetView topLeftCell="A22" zoomScale="85" zoomScaleNormal="85" workbookViewId="0">
      <selection activeCell="A38" sqref="A38"/>
    </sheetView>
  </sheetViews>
  <sheetFormatPr defaultColWidth="9.140625" defaultRowHeight="15.75"/>
  <cols>
    <col min="1" max="1" width="45.42578125" style="96" customWidth="1"/>
    <col min="2" max="2" width="9.5703125" style="96" customWidth="1"/>
    <col min="3" max="6" width="12.85546875" style="97" customWidth="1"/>
    <col min="7" max="7" width="12" style="96" customWidth="1"/>
    <col min="8" max="11" width="15" style="96" customWidth="1"/>
    <col min="12" max="16384" width="9.140625" style="96"/>
  </cols>
  <sheetData>
    <row r="1" spans="1:11">
      <c r="F1" s="392" t="s">
        <v>563</v>
      </c>
    </row>
    <row r="2" spans="1:11" ht="18.75">
      <c r="A2" s="95"/>
      <c r="B2" s="95"/>
      <c r="C2" s="95"/>
      <c r="D2" s="95"/>
      <c r="E2" s="95"/>
      <c r="F2" s="95"/>
      <c r="G2" s="95"/>
      <c r="H2" s="95"/>
    </row>
    <row r="3" spans="1:11" ht="15.75" customHeight="1">
      <c r="A3" s="518" t="s">
        <v>333</v>
      </c>
      <c r="B3" s="518"/>
      <c r="C3" s="518"/>
      <c r="D3" s="518"/>
      <c r="E3" s="518"/>
      <c r="F3" s="518"/>
    </row>
    <row r="4" spans="1:11">
      <c r="A4" s="314"/>
      <c r="B4" s="314"/>
      <c r="H4" s="98"/>
      <c r="I4" s="98"/>
      <c r="J4" s="98"/>
      <c r="K4" s="98"/>
    </row>
    <row r="5" spans="1:11">
      <c r="A5" s="283"/>
      <c r="B5" s="283"/>
      <c r="C5" s="363"/>
      <c r="D5" s="363"/>
      <c r="E5" s="363"/>
      <c r="F5" s="363" t="s">
        <v>124</v>
      </c>
      <c r="H5" s="99"/>
      <c r="I5" s="99"/>
      <c r="J5" s="99"/>
      <c r="K5" s="99"/>
    </row>
    <row r="6" spans="1:11" s="100" customFormat="1" ht="33" customHeight="1">
      <c r="A6" s="364"/>
      <c r="B6" s="365" t="s">
        <v>1</v>
      </c>
      <c r="C6" s="365" t="s">
        <v>231</v>
      </c>
      <c r="D6" s="366" t="s">
        <v>232</v>
      </c>
      <c r="E6" s="365" t="s">
        <v>223</v>
      </c>
      <c r="F6" s="365" t="s">
        <v>233</v>
      </c>
      <c r="H6" s="101"/>
    </row>
    <row r="7" spans="1:11" s="100" customFormat="1" ht="33" customHeight="1">
      <c r="A7" s="367" t="s">
        <v>60</v>
      </c>
      <c r="B7" s="310"/>
      <c r="C7" s="310"/>
      <c r="D7" s="368"/>
      <c r="E7" s="310"/>
      <c r="F7" s="369"/>
      <c r="H7" s="101"/>
    </row>
    <row r="8" spans="1:11" s="100" customFormat="1" ht="18" customHeight="1">
      <c r="A8" s="370" t="s">
        <v>311</v>
      </c>
      <c r="B8" s="371" t="s">
        <v>310</v>
      </c>
      <c r="C8" s="372">
        <v>12.8</v>
      </c>
      <c r="D8" s="373">
        <v>6.8</v>
      </c>
      <c r="E8" s="374">
        <v>4.9000000000000004</v>
      </c>
      <c r="F8" s="375">
        <v>4.7</v>
      </c>
      <c r="H8" s="101"/>
    </row>
    <row r="9" spans="1:11" s="100" customFormat="1" ht="6.75" customHeight="1">
      <c r="A9" s="370"/>
      <c r="B9" s="371"/>
      <c r="C9" s="372"/>
      <c r="D9" s="373"/>
      <c r="E9" s="374"/>
      <c r="F9" s="375"/>
      <c r="H9" s="101"/>
    </row>
    <row r="10" spans="1:11" s="100" customFormat="1" ht="21" customHeight="1">
      <c r="A10" s="367" t="s">
        <v>61</v>
      </c>
      <c r="B10" s="371"/>
      <c r="C10" s="372"/>
      <c r="D10" s="373"/>
      <c r="E10" s="374"/>
      <c r="F10" s="375"/>
      <c r="H10" s="101"/>
    </row>
    <row r="11" spans="1:11" s="100" customFormat="1" ht="21.75" customHeight="1">
      <c r="A11" s="370" t="s">
        <v>312</v>
      </c>
      <c r="B11" s="371" t="s">
        <v>124</v>
      </c>
      <c r="C11" s="376">
        <v>29077027</v>
      </c>
      <c r="D11" s="377">
        <v>31064168</v>
      </c>
      <c r="E11" s="376">
        <v>32581808</v>
      </c>
      <c r="F11" s="378">
        <v>34120437</v>
      </c>
      <c r="H11" s="101"/>
    </row>
    <row r="12" spans="1:11" s="100" customFormat="1">
      <c r="A12" s="370" t="s">
        <v>313</v>
      </c>
      <c r="B12" s="371" t="s">
        <v>310</v>
      </c>
      <c r="C12" s="379">
        <v>16.600000000000001</v>
      </c>
      <c r="D12" s="380">
        <v>16.600000000000001</v>
      </c>
      <c r="E12" s="379">
        <v>16.600000000000001</v>
      </c>
      <c r="F12" s="381">
        <v>16.600000000000001</v>
      </c>
      <c r="H12" s="101"/>
    </row>
    <row r="13" spans="1:11" s="100" customFormat="1">
      <c r="A13" s="370" t="s">
        <v>314</v>
      </c>
      <c r="B13" s="371" t="s">
        <v>124</v>
      </c>
      <c r="C13" s="382">
        <v>24250241</v>
      </c>
      <c r="D13" s="383">
        <v>25907516</v>
      </c>
      <c r="E13" s="382">
        <v>27173228</v>
      </c>
      <c r="F13" s="384">
        <v>28456444</v>
      </c>
      <c r="H13" s="101"/>
    </row>
    <row r="14" spans="1:11" s="100" customFormat="1">
      <c r="A14" s="370"/>
      <c r="B14" s="371"/>
      <c r="C14" s="382"/>
      <c r="D14" s="383"/>
      <c r="E14" s="382"/>
      <c r="F14" s="384"/>
      <c r="H14" s="101"/>
    </row>
    <row r="15" spans="1:11" s="100" customFormat="1" ht="18" customHeight="1">
      <c r="A15" s="385" t="s">
        <v>315</v>
      </c>
      <c r="B15" s="386" t="s">
        <v>124</v>
      </c>
      <c r="C15" s="387">
        <v>42858</v>
      </c>
      <c r="D15" s="387">
        <v>47992</v>
      </c>
      <c r="E15" s="387">
        <v>50639</v>
      </c>
      <c r="F15" s="388">
        <v>52674</v>
      </c>
      <c r="H15" s="101"/>
    </row>
    <row r="16" spans="1:11">
      <c r="A16" s="389" t="s">
        <v>316</v>
      </c>
      <c r="B16" s="371" t="s">
        <v>124</v>
      </c>
      <c r="C16" s="390">
        <v>38800</v>
      </c>
      <c r="D16" s="387">
        <v>41452</v>
      </c>
      <c r="E16" s="390">
        <v>43477</v>
      </c>
      <c r="F16" s="391">
        <v>45530</v>
      </c>
      <c r="H16" s="102"/>
    </row>
    <row r="17" spans="1:11">
      <c r="A17" s="389" t="s">
        <v>376</v>
      </c>
      <c r="B17" s="371" t="s">
        <v>124</v>
      </c>
      <c r="C17" s="392">
        <v>0</v>
      </c>
      <c r="D17" s="393">
        <v>0</v>
      </c>
      <c r="E17" s="392">
        <v>0</v>
      </c>
      <c r="F17" s="394">
        <v>0</v>
      </c>
    </row>
    <row r="18" spans="1:11" ht="31.5">
      <c r="A18" s="389" t="s">
        <v>377</v>
      </c>
      <c r="B18" s="371" t="s">
        <v>124</v>
      </c>
      <c r="C18" s="392">
        <v>0</v>
      </c>
      <c r="D18" s="393">
        <v>0</v>
      </c>
      <c r="E18" s="392">
        <v>0</v>
      </c>
      <c r="F18" s="394">
        <v>0</v>
      </c>
    </row>
    <row r="19" spans="1:11">
      <c r="A19" s="389" t="s">
        <v>318</v>
      </c>
      <c r="B19" s="371" t="s">
        <v>124</v>
      </c>
      <c r="C19" s="390">
        <v>8</v>
      </c>
      <c r="D19" s="387">
        <v>10</v>
      </c>
      <c r="E19" s="390">
        <v>12</v>
      </c>
      <c r="F19" s="391">
        <v>14</v>
      </c>
    </row>
    <row r="20" spans="1:11">
      <c r="A20" s="389" t="s">
        <v>319</v>
      </c>
      <c r="B20" s="371" t="s">
        <v>124</v>
      </c>
      <c r="C20" s="392">
        <v>0</v>
      </c>
      <c r="D20" s="393">
        <v>0</v>
      </c>
      <c r="E20" s="392">
        <v>0</v>
      </c>
      <c r="F20" s="394">
        <v>0</v>
      </c>
    </row>
    <row r="21" spans="1:11">
      <c r="A21" s="389" t="s">
        <v>320</v>
      </c>
      <c r="B21" s="371" t="s">
        <v>124</v>
      </c>
      <c r="C21" s="392">
        <v>8</v>
      </c>
      <c r="D21" s="393">
        <v>10</v>
      </c>
      <c r="E21" s="392">
        <v>12</v>
      </c>
      <c r="F21" s="394">
        <v>14</v>
      </c>
    </row>
    <row r="22" spans="1:11">
      <c r="A22" s="389" t="s">
        <v>321</v>
      </c>
      <c r="B22" s="371" t="s">
        <v>124</v>
      </c>
      <c r="C22" s="390">
        <v>4000</v>
      </c>
      <c r="D22" s="387">
        <v>6480</v>
      </c>
      <c r="E22" s="390">
        <v>7100</v>
      </c>
      <c r="F22" s="391">
        <v>7080</v>
      </c>
    </row>
    <row r="23" spans="1:11" ht="16.5" customHeight="1">
      <c r="A23" s="389" t="s">
        <v>322</v>
      </c>
      <c r="B23" s="371" t="s">
        <v>124</v>
      </c>
      <c r="C23" s="392">
        <v>50</v>
      </c>
      <c r="D23" s="393">
        <v>50</v>
      </c>
      <c r="E23" s="392">
        <v>50</v>
      </c>
      <c r="F23" s="394">
        <v>50</v>
      </c>
    </row>
    <row r="24" spans="1:11" ht="5.25" customHeight="1">
      <c r="A24" s="389"/>
      <c r="B24" s="371"/>
      <c r="C24" s="392"/>
      <c r="D24" s="393"/>
      <c r="E24" s="392"/>
      <c r="F24" s="394"/>
    </row>
    <row r="25" spans="1:11" ht="21" customHeight="1">
      <c r="A25" s="385" t="s">
        <v>323</v>
      </c>
      <c r="B25" s="386" t="s">
        <v>124</v>
      </c>
      <c r="C25" s="387">
        <v>13040</v>
      </c>
      <c r="D25" s="387">
        <v>15915</v>
      </c>
      <c r="E25" s="387">
        <v>19160</v>
      </c>
      <c r="F25" s="388">
        <v>23081</v>
      </c>
    </row>
    <row r="26" spans="1:11">
      <c r="A26" s="395" t="s">
        <v>378</v>
      </c>
      <c r="B26" s="371" t="s">
        <v>124</v>
      </c>
      <c r="C26" s="396">
        <v>12796</v>
      </c>
      <c r="D26" s="397">
        <v>15649</v>
      </c>
      <c r="E26" s="396">
        <v>18879</v>
      </c>
      <c r="F26" s="398">
        <v>22787</v>
      </c>
    </row>
    <row r="27" spans="1:11">
      <c r="A27" s="399" t="s">
        <v>379</v>
      </c>
      <c r="B27" s="371" t="s">
        <v>124</v>
      </c>
      <c r="C27" s="400">
        <v>12760</v>
      </c>
      <c r="D27" s="401">
        <v>15627</v>
      </c>
      <c r="E27" s="400">
        <v>18861</v>
      </c>
      <c r="F27" s="402">
        <v>22768</v>
      </c>
    </row>
    <row r="28" spans="1:11">
      <c r="A28" s="370" t="s">
        <v>324</v>
      </c>
      <c r="B28" s="371" t="s">
        <v>9</v>
      </c>
      <c r="C28" s="403">
        <v>5800</v>
      </c>
      <c r="D28" s="404">
        <v>6670</v>
      </c>
      <c r="E28" s="403">
        <v>7670</v>
      </c>
      <c r="F28" s="405">
        <v>8820</v>
      </c>
    </row>
    <row r="29" spans="1:11">
      <c r="A29" s="370" t="s">
        <v>209</v>
      </c>
      <c r="B29" s="371" t="s">
        <v>4</v>
      </c>
      <c r="C29" s="406">
        <v>2200</v>
      </c>
      <c r="D29" s="407">
        <v>2342.92</v>
      </c>
      <c r="E29" s="406">
        <v>2459.11</v>
      </c>
      <c r="F29" s="408">
        <v>2581.41</v>
      </c>
      <c r="H29" s="103"/>
      <c r="I29" s="103"/>
      <c r="J29" s="103"/>
      <c r="K29" s="103"/>
    </row>
    <row r="30" spans="1:11">
      <c r="A30" s="370" t="s">
        <v>325</v>
      </c>
      <c r="B30" s="371" t="s">
        <v>124</v>
      </c>
      <c r="C30" s="403">
        <v>336</v>
      </c>
      <c r="D30" s="404">
        <v>358</v>
      </c>
      <c r="E30" s="403">
        <v>376</v>
      </c>
      <c r="F30" s="405">
        <v>395</v>
      </c>
    </row>
    <row r="31" spans="1:11">
      <c r="A31" s="370" t="s">
        <v>326</v>
      </c>
      <c r="B31" s="371" t="s">
        <v>124</v>
      </c>
      <c r="C31" s="403">
        <v>36</v>
      </c>
      <c r="D31" s="404">
        <v>22</v>
      </c>
      <c r="E31" s="403">
        <v>18</v>
      </c>
      <c r="F31" s="405">
        <v>19</v>
      </c>
    </row>
    <row r="32" spans="1:11">
      <c r="A32" s="389" t="s">
        <v>327</v>
      </c>
      <c r="B32" s="371" t="s">
        <v>124</v>
      </c>
      <c r="C32" s="392">
        <v>244</v>
      </c>
      <c r="D32" s="393">
        <v>266</v>
      </c>
      <c r="E32" s="392">
        <v>281</v>
      </c>
      <c r="F32" s="394">
        <v>294</v>
      </c>
    </row>
    <row r="33" spans="1:7">
      <c r="A33" s="370" t="s">
        <v>344</v>
      </c>
      <c r="B33" s="371" t="s">
        <v>124</v>
      </c>
      <c r="C33" s="403">
        <v>112</v>
      </c>
      <c r="D33" s="404">
        <v>126</v>
      </c>
      <c r="E33" s="403">
        <v>134</v>
      </c>
      <c r="F33" s="405">
        <v>140</v>
      </c>
    </row>
    <row r="34" spans="1:7">
      <c r="A34" s="370" t="s">
        <v>345</v>
      </c>
      <c r="B34" s="371" t="s">
        <v>124</v>
      </c>
      <c r="C34" s="403">
        <v>132</v>
      </c>
      <c r="D34" s="404">
        <v>140</v>
      </c>
      <c r="E34" s="403">
        <v>147</v>
      </c>
      <c r="F34" s="405">
        <v>154</v>
      </c>
    </row>
    <row r="35" spans="1:7">
      <c r="A35" s="389" t="s">
        <v>328</v>
      </c>
      <c r="B35" s="371" t="s">
        <v>124</v>
      </c>
      <c r="C35" s="390">
        <v>0</v>
      </c>
      <c r="D35" s="387">
        <v>0</v>
      </c>
      <c r="E35" s="390">
        <v>0</v>
      </c>
      <c r="F35" s="391">
        <v>0</v>
      </c>
    </row>
    <row r="36" spans="1:7" s="104" customFormat="1">
      <c r="A36" s="389" t="s">
        <v>329</v>
      </c>
      <c r="B36" s="371" t="s">
        <v>124</v>
      </c>
      <c r="C36" s="390">
        <v>0</v>
      </c>
      <c r="D36" s="387">
        <v>0</v>
      </c>
      <c r="E36" s="390">
        <v>0</v>
      </c>
      <c r="F36" s="391">
        <v>0</v>
      </c>
      <c r="G36" s="96"/>
    </row>
    <row r="37" spans="1:7" s="104" customFormat="1">
      <c r="A37" s="389" t="s">
        <v>380</v>
      </c>
      <c r="B37" s="371" t="s">
        <v>124</v>
      </c>
      <c r="C37" s="390">
        <v>0</v>
      </c>
      <c r="D37" s="387">
        <v>0</v>
      </c>
      <c r="E37" s="390">
        <v>0</v>
      </c>
      <c r="F37" s="391">
        <v>0</v>
      </c>
      <c r="G37" s="96"/>
    </row>
    <row r="38" spans="1:7" s="104" customFormat="1">
      <c r="A38" s="389" t="s">
        <v>382</v>
      </c>
      <c r="B38" s="371" t="s">
        <v>124</v>
      </c>
      <c r="C38" s="392">
        <v>0</v>
      </c>
      <c r="D38" s="397">
        <v>0</v>
      </c>
      <c r="E38" s="396">
        <v>0</v>
      </c>
      <c r="F38" s="398">
        <v>0</v>
      </c>
      <c r="G38" s="96"/>
    </row>
    <row r="39" spans="1:7">
      <c r="A39" s="389"/>
      <c r="B39" s="371"/>
      <c r="C39" s="392"/>
      <c r="D39" s="397"/>
      <c r="E39" s="396"/>
      <c r="F39" s="398"/>
      <c r="G39" s="103"/>
    </row>
    <row r="40" spans="1:7" ht="18.75" customHeight="1">
      <c r="A40" s="409" t="s">
        <v>330</v>
      </c>
      <c r="B40" s="410" t="s">
        <v>124</v>
      </c>
      <c r="C40" s="411">
        <v>29818</v>
      </c>
      <c r="D40" s="411">
        <v>32077</v>
      </c>
      <c r="E40" s="411">
        <v>31479</v>
      </c>
      <c r="F40" s="412">
        <v>29593</v>
      </c>
      <c r="G40" s="103"/>
    </row>
    <row r="41" spans="1:7">
      <c r="C41" s="96"/>
      <c r="D41" s="96"/>
      <c r="E41" s="96"/>
      <c r="F41" s="96"/>
    </row>
    <row r="43" spans="1:7">
      <c r="C43" s="105"/>
      <c r="D43" s="105"/>
      <c r="E43" s="105"/>
      <c r="F43" s="105"/>
    </row>
    <row r="44" spans="1:7">
      <c r="C44" s="106"/>
      <c r="D44" s="106"/>
      <c r="E44" s="106"/>
      <c r="F44" s="106"/>
      <c r="G44" s="107"/>
    </row>
    <row r="45" spans="1:7">
      <c r="C45" s="106"/>
      <c r="D45" s="106"/>
      <c r="E45" s="106"/>
      <c r="F45" s="106"/>
      <c r="G45" s="103"/>
    </row>
    <row r="46" spans="1:7">
      <c r="C46" s="105"/>
      <c r="D46" s="105"/>
      <c r="E46" s="105"/>
      <c r="F46" s="105"/>
    </row>
    <row r="48" spans="1:7">
      <c r="A48" s="108"/>
      <c r="B48" s="108"/>
    </row>
    <row r="49" spans="1:2">
      <c r="A49" s="109"/>
      <c r="B49" s="109"/>
    </row>
  </sheetData>
  <mergeCells count="1">
    <mergeCell ref="A3:F3"/>
  </mergeCells>
  <pageMargins left="0.25" right="0.25"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zoomScaleNormal="100" workbookViewId="0">
      <selection activeCell="I8" sqref="I8"/>
    </sheetView>
  </sheetViews>
  <sheetFormatPr defaultColWidth="13.28515625" defaultRowHeight="15"/>
  <cols>
    <col min="1" max="1" width="8" customWidth="1"/>
    <col min="2" max="2" width="43.42578125" customWidth="1"/>
    <col min="3" max="3" width="11.28515625" customWidth="1"/>
    <col min="4" max="5" width="10.85546875" customWidth="1"/>
    <col min="6" max="6" width="10.42578125" customWidth="1"/>
  </cols>
  <sheetData>
    <row r="1" spans="1:6" ht="15.75">
      <c r="F1" s="448" t="s">
        <v>569</v>
      </c>
    </row>
    <row r="3" spans="1:6" ht="15.75">
      <c r="A3" s="519" t="s">
        <v>570</v>
      </c>
      <c r="B3" s="519"/>
      <c r="C3" s="519"/>
      <c r="D3" s="519"/>
      <c r="E3" s="519"/>
      <c r="F3" s="519"/>
    </row>
    <row r="4" spans="1:6" ht="15.75">
      <c r="A4" s="433"/>
      <c r="B4" s="433"/>
      <c r="C4" s="433"/>
      <c r="D4" s="363"/>
      <c r="E4" s="363"/>
      <c r="F4" s="363"/>
    </row>
    <row r="5" spans="1:6" ht="15.75">
      <c r="A5" s="283"/>
      <c r="B5" s="283"/>
      <c r="C5" s="363"/>
      <c r="D5" s="363"/>
      <c r="E5" s="363"/>
      <c r="F5" s="363" t="s">
        <v>124</v>
      </c>
    </row>
    <row r="6" spans="1:6" ht="31.5">
      <c r="A6" s="434"/>
      <c r="B6" s="435"/>
      <c r="C6" s="365" t="s">
        <v>231</v>
      </c>
      <c r="D6" s="366" t="s">
        <v>232</v>
      </c>
      <c r="E6" s="365" t="s">
        <v>223</v>
      </c>
      <c r="F6" s="365" t="s">
        <v>233</v>
      </c>
    </row>
    <row r="7" spans="1:6" ht="15.75">
      <c r="A7" s="436" t="s">
        <v>513</v>
      </c>
      <c r="B7" s="417" t="s">
        <v>514</v>
      </c>
      <c r="C7" s="437">
        <v>29252</v>
      </c>
      <c r="D7" s="437">
        <v>31608</v>
      </c>
      <c r="E7" s="437">
        <v>31188</v>
      </c>
      <c r="F7" s="437">
        <v>29344</v>
      </c>
    </row>
    <row r="8" spans="1:6" ht="15.75">
      <c r="A8" s="436" t="s">
        <v>515</v>
      </c>
      <c r="B8" s="417" t="s">
        <v>564</v>
      </c>
      <c r="C8" s="437">
        <v>42253</v>
      </c>
      <c r="D8" s="437">
        <v>47495</v>
      </c>
      <c r="E8" s="437">
        <v>50326</v>
      </c>
      <c r="F8" s="437">
        <v>52403</v>
      </c>
    </row>
    <row r="9" spans="1:6" ht="15.75">
      <c r="A9" s="438" t="s">
        <v>516</v>
      </c>
      <c r="B9" s="439" t="s">
        <v>517</v>
      </c>
      <c r="C9" s="440">
        <v>38528</v>
      </c>
      <c r="D9" s="441">
        <v>41162</v>
      </c>
      <c r="E9" s="440">
        <v>43216</v>
      </c>
      <c r="F9" s="440">
        <v>45257</v>
      </c>
    </row>
    <row r="10" spans="1:6" ht="15.75">
      <c r="A10" s="438" t="s">
        <v>518</v>
      </c>
      <c r="B10" s="439" t="s">
        <v>565</v>
      </c>
      <c r="C10" s="442">
        <v>0</v>
      </c>
      <c r="D10" s="443">
        <v>0</v>
      </c>
      <c r="E10" s="442">
        <v>0</v>
      </c>
      <c r="F10" s="442">
        <v>0</v>
      </c>
    </row>
    <row r="11" spans="1:6" ht="31.5">
      <c r="A11" s="438" t="s">
        <v>519</v>
      </c>
      <c r="B11" s="439" t="s">
        <v>572</v>
      </c>
      <c r="C11" s="442">
        <v>0</v>
      </c>
      <c r="D11" s="443">
        <v>0</v>
      </c>
      <c r="E11" s="442">
        <v>0</v>
      </c>
      <c r="F11" s="442">
        <v>0</v>
      </c>
    </row>
    <row r="12" spans="1:6" ht="15.75">
      <c r="A12" s="438" t="s">
        <v>521</v>
      </c>
      <c r="B12" s="444" t="s">
        <v>527</v>
      </c>
      <c r="C12" s="445">
        <v>3675</v>
      </c>
      <c r="D12" s="437">
        <v>6283</v>
      </c>
      <c r="E12" s="445">
        <v>7060</v>
      </c>
      <c r="F12" s="445">
        <v>7096</v>
      </c>
    </row>
    <row r="13" spans="1:6" ht="15.75">
      <c r="A13" s="438" t="s">
        <v>567</v>
      </c>
      <c r="B13" s="427" t="s">
        <v>525</v>
      </c>
      <c r="C13" s="445">
        <v>3667</v>
      </c>
      <c r="D13" s="437">
        <v>6273</v>
      </c>
      <c r="E13" s="445">
        <v>7048</v>
      </c>
      <c r="F13" s="445">
        <v>7082</v>
      </c>
    </row>
    <row r="14" spans="1:6" ht="15.75">
      <c r="A14" s="438" t="s">
        <v>568</v>
      </c>
      <c r="B14" s="428" t="s">
        <v>527</v>
      </c>
      <c r="C14" s="445">
        <v>8</v>
      </c>
      <c r="D14" s="437">
        <v>10</v>
      </c>
      <c r="E14" s="445">
        <v>12</v>
      </c>
      <c r="F14" s="445">
        <v>14</v>
      </c>
    </row>
    <row r="15" spans="1:6" ht="15.75">
      <c r="A15" s="438" t="s">
        <v>523</v>
      </c>
      <c r="B15" s="439" t="s">
        <v>529</v>
      </c>
      <c r="C15" s="440">
        <v>50</v>
      </c>
      <c r="D15" s="441">
        <v>50</v>
      </c>
      <c r="E15" s="440">
        <v>50</v>
      </c>
      <c r="F15" s="440">
        <v>50</v>
      </c>
    </row>
    <row r="16" spans="1:6" ht="15.75">
      <c r="A16" s="436" t="s">
        <v>530</v>
      </c>
      <c r="B16" s="417" t="s">
        <v>566</v>
      </c>
      <c r="C16" s="437">
        <v>13001</v>
      </c>
      <c r="D16" s="437">
        <v>15887</v>
      </c>
      <c r="E16" s="437">
        <v>19138</v>
      </c>
      <c r="F16" s="437">
        <v>23059</v>
      </c>
    </row>
    <row r="17" spans="1:6" ht="15.75">
      <c r="A17" s="438" t="s">
        <v>531</v>
      </c>
      <c r="B17" s="431" t="s">
        <v>379</v>
      </c>
      <c r="C17" s="440">
        <v>12760</v>
      </c>
      <c r="D17" s="441">
        <v>15627</v>
      </c>
      <c r="E17" s="440">
        <v>18861</v>
      </c>
      <c r="F17" s="440">
        <v>22768</v>
      </c>
    </row>
    <row r="18" spans="1:6" ht="15.75">
      <c r="A18" s="438" t="s">
        <v>533</v>
      </c>
      <c r="B18" s="431" t="s">
        <v>536</v>
      </c>
      <c r="C18" s="440">
        <v>241</v>
      </c>
      <c r="D18" s="441">
        <v>260</v>
      </c>
      <c r="E18" s="440">
        <v>277</v>
      </c>
      <c r="F18" s="440">
        <v>291</v>
      </c>
    </row>
    <row r="19" spans="1:6" ht="15.75">
      <c r="A19" s="438" t="s">
        <v>535</v>
      </c>
      <c r="B19" s="427" t="s">
        <v>538</v>
      </c>
      <c r="C19" s="445">
        <v>0</v>
      </c>
      <c r="D19" s="437">
        <v>0</v>
      </c>
      <c r="E19" s="445">
        <v>0</v>
      </c>
      <c r="F19" s="445">
        <v>0</v>
      </c>
    </row>
    <row r="20" spans="1:6" ht="15.75">
      <c r="A20" s="438" t="s">
        <v>537</v>
      </c>
      <c r="B20" s="431" t="s">
        <v>540</v>
      </c>
      <c r="C20" s="445">
        <v>0</v>
      </c>
      <c r="D20" s="437">
        <v>0</v>
      </c>
      <c r="E20" s="445">
        <v>0</v>
      </c>
      <c r="F20" s="445">
        <v>0</v>
      </c>
    </row>
    <row r="21" spans="1:6" ht="15.75">
      <c r="A21" s="436" t="s">
        <v>541</v>
      </c>
      <c r="B21" s="417" t="s">
        <v>542</v>
      </c>
      <c r="C21" s="445">
        <v>0</v>
      </c>
      <c r="D21" s="437">
        <v>0</v>
      </c>
      <c r="E21" s="445">
        <v>0</v>
      </c>
      <c r="F21" s="445">
        <v>0</v>
      </c>
    </row>
    <row r="22" spans="1:6" ht="31.5">
      <c r="A22" s="438" t="s">
        <v>543</v>
      </c>
      <c r="B22" s="431" t="s">
        <v>544</v>
      </c>
      <c r="C22" s="445">
        <v>0</v>
      </c>
      <c r="D22" s="437">
        <v>0</v>
      </c>
      <c r="E22" s="445">
        <v>0</v>
      </c>
      <c r="F22" s="445">
        <v>0</v>
      </c>
    </row>
    <row r="23" spans="1:6" ht="31.5">
      <c r="A23" s="438" t="s">
        <v>545</v>
      </c>
      <c r="B23" s="431" t="s">
        <v>546</v>
      </c>
      <c r="C23" s="445">
        <v>0</v>
      </c>
      <c r="D23" s="437">
        <v>0</v>
      </c>
      <c r="E23" s="445">
        <v>0</v>
      </c>
      <c r="F23" s="445">
        <v>0</v>
      </c>
    </row>
    <row r="24" spans="1:6" ht="15.75">
      <c r="A24" s="436" t="s">
        <v>547</v>
      </c>
      <c r="B24" s="417" t="s">
        <v>548</v>
      </c>
      <c r="C24" s="437">
        <v>0</v>
      </c>
      <c r="D24" s="437">
        <v>0</v>
      </c>
      <c r="E24" s="437">
        <v>0</v>
      </c>
      <c r="F24" s="437">
        <v>0</v>
      </c>
    </row>
    <row r="25" spans="1:6" ht="15.75">
      <c r="A25" s="438" t="s">
        <v>549</v>
      </c>
      <c r="B25" s="431" t="s">
        <v>550</v>
      </c>
      <c r="C25" s="445">
        <v>0</v>
      </c>
      <c r="D25" s="437">
        <v>0</v>
      </c>
      <c r="E25" s="445">
        <v>0</v>
      </c>
      <c r="F25" s="445">
        <v>0</v>
      </c>
    </row>
    <row r="26" spans="1:6" ht="15.75">
      <c r="A26" s="438" t="s">
        <v>551</v>
      </c>
      <c r="B26" s="431" t="s">
        <v>552</v>
      </c>
      <c r="C26" s="445">
        <v>0</v>
      </c>
      <c r="D26" s="437">
        <v>0</v>
      </c>
      <c r="E26" s="445">
        <v>0</v>
      </c>
      <c r="F26" s="445">
        <v>0</v>
      </c>
    </row>
    <row r="27" spans="1:6" ht="15.75">
      <c r="A27" s="436" t="s">
        <v>553</v>
      </c>
      <c r="B27" s="417" t="s">
        <v>554</v>
      </c>
      <c r="C27" s="437">
        <v>29252</v>
      </c>
      <c r="D27" s="437">
        <v>31608</v>
      </c>
      <c r="E27" s="437">
        <v>31188</v>
      </c>
      <c r="F27" s="437">
        <v>29344</v>
      </c>
    </row>
    <row r="28" spans="1:6" ht="15.75">
      <c r="A28" s="436" t="s">
        <v>555</v>
      </c>
      <c r="B28" s="417" t="s">
        <v>556</v>
      </c>
      <c r="C28" s="437"/>
      <c r="D28" s="437"/>
      <c r="E28" s="437"/>
      <c r="F28" s="437"/>
    </row>
    <row r="29" spans="1:6" ht="15.75">
      <c r="A29" s="438" t="s">
        <v>557</v>
      </c>
      <c r="B29" s="431" t="s">
        <v>558</v>
      </c>
      <c r="C29" s="445">
        <v>138936</v>
      </c>
      <c r="D29" s="437">
        <v>168188</v>
      </c>
      <c r="E29" s="445">
        <v>199796</v>
      </c>
      <c r="F29" s="445">
        <v>230984</v>
      </c>
    </row>
    <row r="30" spans="1:6" ht="15.75">
      <c r="A30" s="438" t="s">
        <v>559</v>
      </c>
      <c r="B30" s="431" t="s">
        <v>560</v>
      </c>
      <c r="C30" s="445">
        <v>29252</v>
      </c>
      <c r="D30" s="437">
        <v>31608</v>
      </c>
      <c r="E30" s="445">
        <v>31188</v>
      </c>
      <c r="F30" s="445">
        <v>29344</v>
      </c>
    </row>
    <row r="31" spans="1:6" ht="15.75">
      <c r="A31" s="446" t="s">
        <v>561</v>
      </c>
      <c r="B31" s="431" t="s">
        <v>562</v>
      </c>
      <c r="C31" s="440">
        <v>168188</v>
      </c>
      <c r="D31" s="441">
        <v>199796</v>
      </c>
      <c r="E31" s="440">
        <v>230984</v>
      </c>
      <c r="F31" s="440">
        <v>260328</v>
      </c>
    </row>
    <row r="33" spans="3:6">
      <c r="C33" s="447"/>
      <c r="D33" s="447"/>
      <c r="E33" s="447"/>
      <c r="F33" s="447"/>
    </row>
  </sheetData>
  <mergeCells count="1">
    <mergeCell ref="A3:F3"/>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98"/>
  <sheetViews>
    <sheetView tabSelected="1" zoomScaleNormal="100" workbookViewId="0">
      <pane xSplit="1" ySplit="6" topLeftCell="B7" activePane="bottomRight" state="frozen"/>
      <selection activeCell="D70" sqref="D70"/>
      <selection pane="topRight" activeCell="D70" sqref="D70"/>
      <selection pane="bottomLeft" activeCell="D70" sqref="D70"/>
      <selection pane="bottomRight"/>
    </sheetView>
  </sheetViews>
  <sheetFormatPr defaultColWidth="9.140625" defaultRowHeight="12.75"/>
  <cols>
    <col min="1" max="1" width="46.140625" style="3" customWidth="1"/>
    <col min="2" max="2" width="10.28515625" style="3" customWidth="1"/>
    <col min="3" max="4" width="10.5703125" style="2" customWidth="1"/>
    <col min="5" max="5" width="10.85546875" style="2" customWidth="1"/>
    <col min="6" max="6" width="11.85546875" style="2" customWidth="1"/>
    <col min="7" max="7" width="11.28515625" style="3" customWidth="1"/>
    <col min="8" max="8" width="10.7109375" style="3" customWidth="1"/>
    <col min="9" max="9" width="4.85546875" style="3" customWidth="1"/>
    <col min="10" max="10" width="13" style="3" hidden="1" customWidth="1"/>
    <col min="11" max="11" width="12.5703125" style="3" hidden="1" customWidth="1"/>
    <col min="12" max="12" width="10.28515625" style="3" hidden="1" customWidth="1"/>
    <col min="13" max="13" width="11.7109375" style="3" hidden="1" customWidth="1"/>
    <col min="14" max="15" width="9.140625" style="3" hidden="1" customWidth="1"/>
    <col min="16" max="16384" width="9.140625" style="3"/>
  </cols>
  <sheetData>
    <row r="1" spans="1:17" ht="13.5" customHeight="1">
      <c r="C1" s="165"/>
      <c r="D1" s="165"/>
      <c r="E1" s="165"/>
      <c r="G1" s="81"/>
      <c r="H1" s="81" t="s">
        <v>5</v>
      </c>
    </row>
    <row r="2" spans="1:17" ht="16.5" customHeight="1">
      <c r="A2" s="489" t="s">
        <v>228</v>
      </c>
      <c r="B2" s="489"/>
      <c r="C2" s="489"/>
      <c r="D2" s="489"/>
      <c r="E2" s="489"/>
      <c r="F2" s="489"/>
      <c r="G2" s="489"/>
      <c r="H2" s="81" t="s">
        <v>6</v>
      </c>
    </row>
    <row r="3" spans="1:17" ht="15.75" customHeight="1">
      <c r="A3" s="489" t="s">
        <v>229</v>
      </c>
      <c r="B3" s="489"/>
      <c r="C3" s="489"/>
      <c r="D3" s="489"/>
      <c r="E3" s="489"/>
      <c r="F3" s="489"/>
      <c r="G3" s="489"/>
      <c r="H3" s="166"/>
    </row>
    <row r="4" spans="1:17" ht="15.75" customHeight="1">
      <c r="C4" s="29"/>
      <c r="D4" s="29"/>
      <c r="E4" s="29"/>
      <c r="F4" s="29"/>
      <c r="G4" s="30"/>
      <c r="H4" s="30"/>
    </row>
    <row r="5" spans="1:17" ht="12" customHeight="1">
      <c r="A5" s="56"/>
      <c r="B5" s="484" t="s">
        <v>1</v>
      </c>
      <c r="C5" s="482" t="s">
        <v>222</v>
      </c>
      <c r="D5" s="482" t="s">
        <v>230</v>
      </c>
      <c r="E5" s="482" t="s">
        <v>231</v>
      </c>
      <c r="F5" s="487" t="s">
        <v>232</v>
      </c>
      <c r="G5" s="482" t="s">
        <v>223</v>
      </c>
      <c r="H5" s="482" t="s">
        <v>233</v>
      </c>
    </row>
    <row r="6" spans="1:17" ht="17.25" customHeight="1">
      <c r="A6" s="57"/>
      <c r="B6" s="485" t="s">
        <v>2</v>
      </c>
      <c r="C6" s="486"/>
      <c r="D6" s="486"/>
      <c r="E6" s="486"/>
      <c r="F6" s="488"/>
      <c r="G6" s="483"/>
      <c r="H6" s="483"/>
    </row>
    <row r="7" spans="1:17" ht="14.25" customHeight="1">
      <c r="A7" s="68" t="s">
        <v>174</v>
      </c>
      <c r="B7" s="69"/>
      <c r="C7" s="70"/>
      <c r="D7" s="70"/>
      <c r="E7" s="70"/>
      <c r="F7" s="70"/>
      <c r="G7" s="70"/>
      <c r="H7" s="70"/>
    </row>
    <row r="8" spans="1:17" ht="9" customHeight="1">
      <c r="A8" s="68"/>
      <c r="B8" s="69"/>
      <c r="C8" s="70"/>
      <c r="D8" s="70"/>
      <c r="E8" s="70"/>
      <c r="F8" s="70"/>
      <c r="G8" s="70"/>
      <c r="H8" s="70"/>
    </row>
    <row r="9" spans="1:17">
      <c r="A9" s="167" t="s">
        <v>210</v>
      </c>
      <c r="B9" s="9" t="s">
        <v>4</v>
      </c>
      <c r="C9" s="168">
        <v>198.28501</v>
      </c>
      <c r="D9" s="168">
        <v>221.36</v>
      </c>
      <c r="E9" s="168">
        <v>246.21</v>
      </c>
      <c r="F9" s="169">
        <v>269.77</v>
      </c>
      <c r="G9" s="168">
        <v>294.29000000000002</v>
      </c>
      <c r="H9" s="3">
        <v>317.3</v>
      </c>
    </row>
    <row r="10" spans="1:17" ht="12.75" customHeight="1">
      <c r="A10" s="167" t="s">
        <v>211</v>
      </c>
      <c r="B10" s="9"/>
      <c r="C10" s="170">
        <v>1014511</v>
      </c>
      <c r="D10" s="170">
        <v>1007299</v>
      </c>
      <c r="E10" s="170">
        <v>1006780</v>
      </c>
      <c r="F10" s="171">
        <v>1004740</v>
      </c>
      <c r="G10" s="170">
        <v>1001810</v>
      </c>
      <c r="H10" s="170">
        <v>999090</v>
      </c>
      <c r="J10" s="11"/>
      <c r="K10" s="11"/>
      <c r="L10" s="11"/>
      <c r="M10" s="11"/>
    </row>
    <row r="11" spans="1:17" ht="13.5" customHeight="1">
      <c r="A11" s="167" t="s">
        <v>212</v>
      </c>
      <c r="B11" s="31" t="s">
        <v>7</v>
      </c>
      <c r="C11" s="10">
        <v>32.690852437124413</v>
      </c>
      <c r="D11" s="10">
        <v>32.916393227457675</v>
      </c>
      <c r="E11" s="10">
        <v>33.591499824376534</v>
      </c>
      <c r="F11" s="172">
        <v>35.072559366754611</v>
      </c>
      <c r="G11" s="10">
        <v>36.558081072588244</v>
      </c>
      <c r="H11" s="10">
        <v>37.65055131467345</v>
      </c>
    </row>
    <row r="12" spans="1:17" ht="14.25" customHeight="1">
      <c r="A12" s="173" t="s">
        <v>213</v>
      </c>
      <c r="B12" s="174"/>
      <c r="C12" s="175"/>
      <c r="D12" s="175"/>
      <c r="E12" s="176"/>
      <c r="F12" s="175"/>
      <c r="G12" s="175"/>
      <c r="H12" s="175"/>
    </row>
    <row r="13" spans="1:17" ht="13.5" customHeight="1">
      <c r="A13" s="173" t="s">
        <v>214</v>
      </c>
      <c r="B13" s="174"/>
      <c r="C13" s="11"/>
      <c r="D13" s="11"/>
      <c r="E13" s="11"/>
      <c r="F13" s="11"/>
      <c r="G13" s="11"/>
      <c r="H13" s="11"/>
    </row>
    <row r="14" spans="1:17" ht="12" customHeight="1">
      <c r="A14" s="177"/>
      <c r="C14" s="178"/>
      <c r="D14" s="178"/>
      <c r="E14" s="178"/>
      <c r="F14" s="178"/>
      <c r="G14" s="178"/>
      <c r="H14" s="178"/>
    </row>
    <row r="15" spans="1:17" ht="15.75">
      <c r="A15" s="177" t="s">
        <v>395</v>
      </c>
      <c r="B15" s="2" t="s">
        <v>123</v>
      </c>
      <c r="C15" s="179">
        <v>3774432.7620000001</v>
      </c>
      <c r="D15" s="179">
        <v>4303596.0759999994</v>
      </c>
      <c r="E15" s="179">
        <v>4912543.8760000002</v>
      </c>
      <c r="F15" s="179">
        <v>5503034.5</v>
      </c>
      <c r="G15" s="179">
        <v>6010046</v>
      </c>
      <c r="H15" s="179">
        <v>6487459</v>
      </c>
      <c r="J15" s="11"/>
      <c r="K15" s="11"/>
      <c r="L15" s="11"/>
      <c r="M15" s="11"/>
      <c r="N15" s="11"/>
      <c r="Q15" s="10"/>
    </row>
    <row r="16" spans="1:17">
      <c r="B16" s="9"/>
      <c r="C16" s="180"/>
      <c r="D16" s="180"/>
      <c r="E16" s="180"/>
      <c r="F16" s="180"/>
      <c r="G16" s="180"/>
      <c r="H16" s="180"/>
    </row>
    <row r="17" spans="1:18" s="2" customFormat="1">
      <c r="A17" s="2" t="s">
        <v>396</v>
      </c>
      <c r="B17" s="181" t="s">
        <v>124</v>
      </c>
      <c r="C17" s="13">
        <v>3040139.6100000003</v>
      </c>
      <c r="D17" s="13">
        <v>3484325.7</v>
      </c>
      <c r="E17" s="13">
        <v>4004998.9619999998</v>
      </c>
      <c r="F17" s="13">
        <v>4521655.3</v>
      </c>
      <c r="G17" s="13">
        <v>4956034</v>
      </c>
      <c r="H17" s="13">
        <v>5368217</v>
      </c>
      <c r="I17" s="3"/>
      <c r="J17" s="13">
        <f>J18+F24</f>
        <v>4521655.3</v>
      </c>
      <c r="K17" s="13">
        <f t="shared" ref="K17:L17" si="0">K18+G24</f>
        <v>4956034</v>
      </c>
      <c r="L17" s="13">
        <f t="shared" si="0"/>
        <v>5368217</v>
      </c>
      <c r="M17" s="13">
        <f t="shared" ref="M17" si="1">M18+I24</f>
        <v>0</v>
      </c>
      <c r="N17" s="13">
        <f>N18+J24</f>
        <v>0</v>
      </c>
      <c r="O17" s="13">
        <f t="shared" ref="O17" si="2">O18+K24</f>
        <v>0</v>
      </c>
      <c r="P17" s="3"/>
      <c r="Q17" s="3"/>
      <c r="R17" s="3"/>
    </row>
    <row r="18" spans="1:18" s="2" customFormat="1">
      <c r="A18" s="3" t="s">
        <v>129</v>
      </c>
      <c r="B18" s="9" t="s">
        <v>124</v>
      </c>
      <c r="C18" s="182">
        <v>3037563.3250000002</v>
      </c>
      <c r="D18" s="182">
        <v>3481173.1</v>
      </c>
      <c r="E18" s="182">
        <v>4004674</v>
      </c>
      <c r="F18" s="12">
        <v>4521033</v>
      </c>
      <c r="G18" s="182">
        <v>4955440</v>
      </c>
      <c r="H18" s="182">
        <v>5367660</v>
      </c>
      <c r="I18" s="3"/>
      <c r="J18" s="11">
        <f>ROUND(F20*F21*12/1000,0)</f>
        <v>4521033</v>
      </c>
      <c r="K18" s="11">
        <f t="shared" ref="K18:L18" si="3">ROUND(G20*G21*12/1000,0)</f>
        <v>4955440</v>
      </c>
      <c r="L18" s="11">
        <f t="shared" si="3"/>
        <v>5367660</v>
      </c>
      <c r="M18" s="11">
        <f t="shared" ref="M18" si="4">ROUND(I20*I21*12/1000,0)</f>
        <v>0</v>
      </c>
      <c r="N18" s="11">
        <f t="shared" ref="N18" si="5">ROUND(J20*J21*12/1000,0)</f>
        <v>0</v>
      </c>
      <c r="O18" s="11">
        <f t="shared" ref="O18" si="6">ROUND(K20*K21*12/1000,0)</f>
        <v>0</v>
      </c>
      <c r="P18" s="3"/>
      <c r="Q18" s="3"/>
      <c r="R18" s="3"/>
    </row>
    <row r="19" spans="1:18">
      <c r="A19" s="3" t="s">
        <v>8</v>
      </c>
      <c r="B19" s="9" t="s">
        <v>9</v>
      </c>
      <c r="C19" s="182">
        <v>609933</v>
      </c>
      <c r="D19" s="182">
        <v>610023</v>
      </c>
      <c r="E19" s="182">
        <v>615500</v>
      </c>
      <c r="F19" s="12">
        <v>619500</v>
      </c>
      <c r="G19" s="182">
        <v>621500</v>
      </c>
      <c r="H19" s="182">
        <v>623500</v>
      </c>
      <c r="Q19" s="10"/>
    </row>
    <row r="20" spans="1:18">
      <c r="A20" s="3" t="s">
        <v>10</v>
      </c>
      <c r="B20" s="9" t="s">
        <v>2</v>
      </c>
      <c r="C20" s="182">
        <v>612372</v>
      </c>
      <c r="D20" s="182">
        <v>612654</v>
      </c>
      <c r="E20" s="182">
        <v>618578</v>
      </c>
      <c r="F20" s="12">
        <v>622598</v>
      </c>
      <c r="G20" s="182">
        <v>624608</v>
      </c>
      <c r="H20" s="182">
        <v>626618</v>
      </c>
    </row>
    <row r="21" spans="1:18">
      <c r="A21" s="3" t="s">
        <v>116</v>
      </c>
      <c r="B21" s="9" t="s">
        <v>4</v>
      </c>
      <c r="C21" s="71">
        <v>413.36</v>
      </c>
      <c r="D21" s="71">
        <v>473.51</v>
      </c>
      <c r="E21" s="71">
        <v>539.5</v>
      </c>
      <c r="F21" s="82">
        <v>605.13</v>
      </c>
      <c r="G21" s="71">
        <v>661.14</v>
      </c>
      <c r="H21" s="71">
        <v>713.84</v>
      </c>
    </row>
    <row r="22" spans="1:18">
      <c r="A22" s="3" t="s">
        <v>117</v>
      </c>
      <c r="B22" s="9" t="s">
        <v>4</v>
      </c>
      <c r="C22" s="71">
        <v>440.64</v>
      </c>
      <c r="D22" s="71">
        <v>501.58</v>
      </c>
      <c r="E22" s="71">
        <v>573.80999999999995</v>
      </c>
      <c r="F22" s="82">
        <v>643.61</v>
      </c>
      <c r="G22" s="71">
        <v>704.11</v>
      </c>
      <c r="H22" s="71">
        <v>761.17</v>
      </c>
      <c r="Q22" s="10"/>
    </row>
    <row r="23" spans="1:18">
      <c r="A23" s="2" t="s">
        <v>397</v>
      </c>
      <c r="B23" s="9" t="s">
        <v>124</v>
      </c>
      <c r="C23" s="182">
        <v>2431.1379999999999</v>
      </c>
      <c r="D23" s="182">
        <v>5583.7379999999994</v>
      </c>
      <c r="E23" s="182">
        <v>5908.7</v>
      </c>
      <c r="F23" s="12">
        <v>6531</v>
      </c>
      <c r="G23" s="182">
        <v>7125</v>
      </c>
      <c r="H23" s="182">
        <v>7682</v>
      </c>
    </row>
    <row r="24" spans="1:18">
      <c r="A24" s="2" t="s">
        <v>398</v>
      </c>
      <c r="B24" s="9" t="s">
        <v>124</v>
      </c>
      <c r="C24" s="182">
        <v>2576.2849999999999</v>
      </c>
      <c r="D24" s="182">
        <v>3152.6</v>
      </c>
      <c r="E24" s="182">
        <v>324.96200000000044</v>
      </c>
      <c r="F24" s="12">
        <v>622.30000000000018</v>
      </c>
      <c r="G24" s="182">
        <v>594</v>
      </c>
      <c r="H24" s="182">
        <v>557</v>
      </c>
    </row>
    <row r="25" spans="1:18" ht="10.5" customHeight="1">
      <c r="A25" s="183"/>
      <c r="B25" s="184"/>
      <c r="C25" s="185"/>
      <c r="D25" s="185"/>
      <c r="E25" s="180"/>
      <c r="F25" s="180"/>
      <c r="G25" s="180"/>
      <c r="H25" s="180"/>
    </row>
    <row r="26" spans="1:18" s="2" customFormat="1" ht="12.75" customHeight="1">
      <c r="A26" s="2" t="s">
        <v>399</v>
      </c>
      <c r="B26" s="181" t="s">
        <v>124</v>
      </c>
      <c r="C26" s="186">
        <v>541100.625</v>
      </c>
      <c r="D26" s="186">
        <v>598027.77299999993</v>
      </c>
      <c r="E26" s="186">
        <v>654137.98499999999</v>
      </c>
      <c r="F26" s="186">
        <v>702540.1</v>
      </c>
      <c r="G26" s="186">
        <v>750784</v>
      </c>
      <c r="H26" s="186">
        <v>794057</v>
      </c>
      <c r="I26" s="3"/>
      <c r="J26" s="10"/>
      <c r="K26" s="10"/>
      <c r="L26" s="10"/>
      <c r="M26" s="10"/>
      <c r="N26" s="3"/>
      <c r="O26" s="3"/>
      <c r="P26" s="3"/>
      <c r="Q26" s="3"/>
      <c r="R26" s="3"/>
    </row>
    <row r="27" spans="1:18" s="2" customFormat="1" ht="9.75" customHeight="1">
      <c r="A27" s="2" t="s">
        <v>400</v>
      </c>
      <c r="B27" s="181"/>
      <c r="C27" s="186"/>
      <c r="D27" s="186"/>
      <c r="E27" s="186"/>
      <c r="F27" s="186"/>
      <c r="G27" s="186"/>
      <c r="H27" s="186"/>
      <c r="I27" s="3"/>
    </row>
    <row r="28" spans="1:18" ht="13.5" customHeight="1">
      <c r="A28" s="3" t="s">
        <v>175</v>
      </c>
      <c r="B28" s="9" t="s">
        <v>9</v>
      </c>
      <c r="C28" s="182">
        <v>156996</v>
      </c>
      <c r="D28" s="182">
        <v>150292</v>
      </c>
      <c r="E28" s="182">
        <v>145800</v>
      </c>
      <c r="F28" s="12">
        <v>142000</v>
      </c>
      <c r="G28" s="182">
        <v>139400</v>
      </c>
      <c r="H28" s="182">
        <v>137000</v>
      </c>
    </row>
    <row r="29" spans="1:18" ht="12" hidden="1" customHeight="1">
      <c r="A29" s="3" t="s">
        <v>10</v>
      </c>
      <c r="B29" s="9" t="s">
        <v>2</v>
      </c>
      <c r="C29" s="182">
        <v>7686</v>
      </c>
      <c r="D29" s="182">
        <v>7686</v>
      </c>
      <c r="E29" s="182">
        <v>6961</v>
      </c>
      <c r="F29" s="12"/>
      <c r="G29" s="182"/>
      <c r="H29" s="182"/>
    </row>
    <row r="30" spans="1:18" ht="12" hidden="1" customHeight="1">
      <c r="A30" s="3" t="s">
        <v>11</v>
      </c>
      <c r="B30" s="9" t="s">
        <v>4</v>
      </c>
      <c r="C30" s="71">
        <v>562</v>
      </c>
      <c r="D30" s="71">
        <v>562</v>
      </c>
      <c r="E30" s="71"/>
      <c r="F30" s="82"/>
      <c r="G30" s="71"/>
      <c r="H30" s="71"/>
    </row>
    <row r="31" spans="1:18" ht="12" customHeight="1">
      <c r="A31" s="73"/>
      <c r="B31" s="187"/>
      <c r="C31" s="188"/>
      <c r="D31" s="188"/>
      <c r="E31" s="188"/>
      <c r="F31" s="188"/>
      <c r="G31" s="188"/>
      <c r="H31" s="188"/>
    </row>
    <row r="32" spans="1:18" s="2" customFormat="1">
      <c r="A32" s="2" t="s">
        <v>401</v>
      </c>
      <c r="B32" s="181" t="s">
        <v>124</v>
      </c>
      <c r="C32" s="12">
        <v>119076.693</v>
      </c>
      <c r="D32" s="12">
        <v>119629.814</v>
      </c>
      <c r="E32" s="12">
        <v>121045</v>
      </c>
      <c r="F32" s="12">
        <v>119863</v>
      </c>
      <c r="G32" s="12">
        <v>116770</v>
      </c>
      <c r="H32" s="12">
        <v>112790</v>
      </c>
      <c r="I32" s="3"/>
      <c r="J32" s="11">
        <f>ROUND(F34*F35*12/1000,0)</f>
        <v>119863</v>
      </c>
      <c r="K32" s="11">
        <f t="shared" ref="K32:L32" si="7">ROUND(G34*G35*12/1000,0)</f>
        <v>116770</v>
      </c>
      <c r="L32" s="11">
        <f t="shared" si="7"/>
        <v>112790</v>
      </c>
      <c r="M32" s="2">
        <f>J32-F32</f>
        <v>0</v>
      </c>
      <c r="N32" s="2">
        <f t="shared" ref="N32" si="8">K32-G32</f>
        <v>0</v>
      </c>
      <c r="O32" s="2">
        <f t="shared" ref="O32" si="9">L32-H32</f>
        <v>0</v>
      </c>
      <c r="P32" s="3"/>
      <c r="Q32" s="3"/>
      <c r="R32" s="3"/>
    </row>
    <row r="33" spans="1:18">
      <c r="A33" s="3" t="s">
        <v>12</v>
      </c>
      <c r="B33" s="9" t="s">
        <v>9</v>
      </c>
      <c r="C33" s="182">
        <v>30264</v>
      </c>
      <c r="D33" s="182">
        <v>26804</v>
      </c>
      <c r="E33" s="182">
        <v>24000</v>
      </c>
      <c r="F33" s="12">
        <v>21500</v>
      </c>
      <c r="G33" s="182">
        <v>19200</v>
      </c>
      <c r="H33" s="182">
        <v>17200</v>
      </c>
      <c r="J33" s="11"/>
      <c r="K33" s="11"/>
      <c r="L33" s="11"/>
      <c r="M33" s="11"/>
      <c r="N33" s="11"/>
    </row>
    <row r="34" spans="1:18">
      <c r="A34" s="3" t="s">
        <v>13</v>
      </c>
      <c r="B34" s="9" t="s">
        <v>2</v>
      </c>
      <c r="C34" s="182">
        <v>30318</v>
      </c>
      <c r="D34" s="182">
        <v>26880</v>
      </c>
      <c r="E34" s="182">
        <v>24053</v>
      </c>
      <c r="F34" s="12">
        <v>21547</v>
      </c>
      <c r="G34" s="182">
        <v>19242</v>
      </c>
      <c r="H34" s="182">
        <v>17238</v>
      </c>
    </row>
    <row r="35" spans="1:18" ht="12.75" customHeight="1">
      <c r="A35" s="3" t="s">
        <v>14</v>
      </c>
      <c r="B35" s="9" t="s">
        <v>4</v>
      </c>
      <c r="C35" s="71">
        <v>327.3</v>
      </c>
      <c r="D35" s="71">
        <v>370.88</v>
      </c>
      <c r="E35" s="71">
        <v>419.37</v>
      </c>
      <c r="F35" s="82">
        <v>463.57</v>
      </c>
      <c r="G35" s="71">
        <v>505.71</v>
      </c>
      <c r="H35" s="71">
        <v>545.26</v>
      </c>
    </row>
    <row r="36" spans="1:18" ht="13.5" customHeight="1">
      <c r="A36" s="73"/>
      <c r="B36" s="187"/>
      <c r="C36" s="189"/>
      <c r="D36" s="189"/>
      <c r="E36" s="189"/>
      <c r="F36" s="189"/>
      <c r="G36" s="189"/>
      <c r="H36" s="189"/>
    </row>
    <row r="37" spans="1:18" s="2" customFormat="1" ht="12" customHeight="1">
      <c r="A37" s="2" t="s">
        <v>402</v>
      </c>
      <c r="B37" s="181" t="s">
        <v>124</v>
      </c>
      <c r="C37" s="12">
        <v>422023.93200000003</v>
      </c>
      <c r="D37" s="12">
        <v>478397.95899999997</v>
      </c>
      <c r="E37" s="12">
        <v>533092.98499999999</v>
      </c>
      <c r="F37" s="12">
        <v>582677.1</v>
      </c>
      <c r="G37" s="12">
        <v>634014</v>
      </c>
      <c r="H37" s="12">
        <v>681267</v>
      </c>
      <c r="I37" s="3"/>
      <c r="J37" s="11">
        <f>J39+F44</f>
        <v>582677.1</v>
      </c>
      <c r="K37" s="11">
        <f>K39+G44</f>
        <v>634014</v>
      </c>
      <c r="L37" s="11">
        <f>L39+H44</f>
        <v>681267</v>
      </c>
      <c r="M37" s="2">
        <f>J37-F37</f>
        <v>0</v>
      </c>
      <c r="N37" s="2">
        <f t="shared" ref="N37" si="10">K37-G37</f>
        <v>0</v>
      </c>
      <c r="O37" s="2">
        <f t="shared" ref="O37" si="11">L37-H37</f>
        <v>0</v>
      </c>
      <c r="P37" s="3"/>
      <c r="Q37" s="3"/>
      <c r="R37" s="3"/>
    </row>
    <row r="38" spans="1:18" s="2" customFormat="1" ht="12" customHeight="1">
      <c r="A38" s="2" t="s">
        <v>403</v>
      </c>
      <c r="B38" s="181"/>
      <c r="C38" s="12"/>
      <c r="D38" s="12"/>
      <c r="E38" s="12"/>
      <c r="F38" s="12"/>
      <c r="G38" s="12"/>
      <c r="H38" s="12"/>
      <c r="I38" s="3"/>
      <c r="J38" s="11"/>
      <c r="K38" s="11"/>
      <c r="L38" s="11"/>
      <c r="M38" s="11"/>
      <c r="N38" s="11"/>
      <c r="O38" s="3"/>
      <c r="P38" s="3"/>
      <c r="Q38" s="3"/>
      <c r="R38" s="3"/>
    </row>
    <row r="39" spans="1:18" s="2" customFormat="1" ht="12" customHeight="1">
      <c r="A39" s="3" t="s">
        <v>176</v>
      </c>
      <c r="B39" s="9" t="s">
        <v>124</v>
      </c>
      <c r="C39" s="182">
        <v>420806.40500000003</v>
      </c>
      <c r="D39" s="182">
        <v>480163.09699999995</v>
      </c>
      <c r="E39" s="182">
        <v>532440</v>
      </c>
      <c r="F39" s="12">
        <v>582280</v>
      </c>
      <c r="G39" s="182">
        <v>633635</v>
      </c>
      <c r="H39" s="182">
        <v>680911</v>
      </c>
      <c r="I39" s="3"/>
      <c r="J39" s="11">
        <f>ROUND(F41*F42*12/1000,0)</f>
        <v>582280</v>
      </c>
      <c r="K39" s="11">
        <f>ROUND(G41*G42*12/1000,0)</f>
        <v>633635</v>
      </c>
      <c r="L39" s="11">
        <f>ROUND(H41*H42*12/1000,0)</f>
        <v>680911</v>
      </c>
      <c r="M39" s="2">
        <f>J39-F39</f>
        <v>0</v>
      </c>
      <c r="N39" s="2">
        <f t="shared" ref="N39" si="12">K39-G39</f>
        <v>0</v>
      </c>
      <c r="O39" s="2">
        <f t="shared" ref="O39" si="13">L39-H39</f>
        <v>0</v>
      </c>
      <c r="P39" s="3"/>
      <c r="Q39" s="3"/>
      <c r="R39" s="3"/>
    </row>
    <row r="40" spans="1:18">
      <c r="A40" s="3" t="s">
        <v>15</v>
      </c>
      <c r="B40" s="9" t="s">
        <v>9</v>
      </c>
      <c r="C40" s="182">
        <v>126732</v>
      </c>
      <c r="D40" s="182">
        <v>123488</v>
      </c>
      <c r="E40" s="182">
        <v>121800</v>
      </c>
      <c r="F40" s="12">
        <v>120500</v>
      </c>
      <c r="G40" s="182">
        <v>120200</v>
      </c>
      <c r="H40" s="182">
        <v>119800</v>
      </c>
      <c r="J40" s="11"/>
      <c r="K40" s="11"/>
      <c r="L40" s="11"/>
      <c r="M40" s="11"/>
    </row>
    <row r="41" spans="1:18">
      <c r="A41" s="3" t="s">
        <v>16</v>
      </c>
      <c r="B41" s="9" t="s">
        <v>2</v>
      </c>
      <c r="C41" s="182">
        <v>130980</v>
      </c>
      <c r="D41" s="182">
        <v>129010</v>
      </c>
      <c r="E41" s="182">
        <v>126026</v>
      </c>
      <c r="F41" s="12">
        <v>124681</v>
      </c>
      <c r="G41" s="182">
        <v>124371</v>
      </c>
      <c r="H41" s="182">
        <v>123957</v>
      </c>
      <c r="I41" s="12"/>
    </row>
    <row r="42" spans="1:18" ht="13.5" customHeight="1">
      <c r="A42" s="3" t="s">
        <v>177</v>
      </c>
      <c r="B42" s="9" t="s">
        <v>4</v>
      </c>
      <c r="C42" s="71">
        <v>267.73</v>
      </c>
      <c r="D42" s="71">
        <v>310.16000000000003</v>
      </c>
      <c r="E42" s="71">
        <v>352.07</v>
      </c>
      <c r="F42" s="82">
        <v>389.18</v>
      </c>
      <c r="G42" s="71">
        <v>424.56</v>
      </c>
      <c r="H42" s="71">
        <v>457.76</v>
      </c>
    </row>
    <row r="43" spans="1:18" ht="13.5" customHeight="1">
      <c r="A43" s="3" t="s">
        <v>178</v>
      </c>
      <c r="B43" s="9" t="s">
        <v>124</v>
      </c>
      <c r="C43" s="182">
        <v>4883.0529999999999</v>
      </c>
      <c r="D43" s="182">
        <v>3117.915</v>
      </c>
      <c r="E43" s="182">
        <v>3770.9</v>
      </c>
      <c r="F43" s="12">
        <v>4168</v>
      </c>
      <c r="G43" s="182">
        <v>4547</v>
      </c>
      <c r="H43" s="182">
        <v>4903</v>
      </c>
    </row>
    <row r="44" spans="1:18" ht="13.5" customHeight="1">
      <c r="A44" s="3" t="s">
        <v>179</v>
      </c>
      <c r="B44" s="9" t="s">
        <v>124</v>
      </c>
      <c r="C44" s="182">
        <v>1217.527</v>
      </c>
      <c r="D44" s="182">
        <v>-1765.1379999999999</v>
      </c>
      <c r="E44" s="182">
        <v>652.98500000000013</v>
      </c>
      <c r="F44" s="12">
        <v>397.09999999999991</v>
      </c>
      <c r="G44" s="182">
        <v>379</v>
      </c>
      <c r="H44" s="182">
        <v>356</v>
      </c>
    </row>
    <row r="45" spans="1:18">
      <c r="B45" s="9"/>
      <c r="C45" s="190"/>
      <c r="D45" s="190"/>
      <c r="E45" s="190"/>
      <c r="F45" s="190"/>
      <c r="G45" s="190"/>
      <c r="H45" s="190"/>
    </row>
    <row r="46" spans="1:18" s="2" customFormat="1">
      <c r="A46" s="191" t="s">
        <v>404</v>
      </c>
      <c r="B46" s="181" t="s">
        <v>124</v>
      </c>
      <c r="C46" s="186">
        <v>136334.21900000001</v>
      </c>
      <c r="D46" s="186">
        <v>153190.75900000002</v>
      </c>
      <c r="E46" s="186">
        <v>173232.929</v>
      </c>
      <c r="F46" s="186">
        <v>189422.09999999998</v>
      </c>
      <c r="G46" s="186">
        <v>205445</v>
      </c>
      <c r="H46" s="186">
        <v>220331</v>
      </c>
      <c r="I46" s="3"/>
      <c r="J46" s="11"/>
      <c r="K46" s="11"/>
      <c r="L46" s="11"/>
      <c r="M46" s="11"/>
    </row>
    <row r="47" spans="1:18" ht="12" customHeight="1">
      <c r="A47" s="191" t="s">
        <v>405</v>
      </c>
      <c r="B47" s="181"/>
      <c r="C47" s="12"/>
      <c r="D47" s="12"/>
      <c r="E47" s="12"/>
      <c r="F47" s="12"/>
      <c r="G47" s="12"/>
      <c r="H47" s="12"/>
    </row>
    <row r="48" spans="1:18">
      <c r="A48" s="192" t="s">
        <v>17</v>
      </c>
      <c r="B48" s="9" t="s">
        <v>9</v>
      </c>
      <c r="C48" s="182">
        <v>237976</v>
      </c>
      <c r="D48" s="182">
        <v>236391</v>
      </c>
      <c r="E48" s="182">
        <v>234600</v>
      </c>
      <c r="F48" s="12">
        <v>232320</v>
      </c>
      <c r="G48" s="182">
        <v>230050</v>
      </c>
      <c r="H48" s="182">
        <v>227890</v>
      </c>
    </row>
    <row r="49" spans="1:18">
      <c r="A49" s="192" t="s">
        <v>18</v>
      </c>
      <c r="C49" s="11"/>
      <c r="D49" s="11"/>
      <c r="E49" s="11"/>
      <c r="F49" s="13"/>
      <c r="G49" s="11"/>
      <c r="H49" s="11"/>
    </row>
    <row r="50" spans="1:18" ht="11.25" customHeight="1">
      <c r="A50" s="73"/>
      <c r="B50" s="73"/>
      <c r="C50" s="73"/>
      <c r="D50" s="73"/>
      <c r="E50" s="73"/>
      <c r="F50" s="73"/>
      <c r="G50" s="73"/>
      <c r="H50" s="73"/>
      <c r="J50" s="11"/>
      <c r="K50" s="11"/>
      <c r="L50" s="11"/>
    </row>
    <row r="51" spans="1:18" s="2" customFormat="1">
      <c r="A51" s="2" t="s">
        <v>130</v>
      </c>
      <c r="B51" s="181" t="s">
        <v>124</v>
      </c>
      <c r="C51" s="12">
        <v>3416.6350000000002</v>
      </c>
      <c r="D51" s="12">
        <v>3204.2510000000002</v>
      </c>
      <c r="E51" s="12">
        <v>3271</v>
      </c>
      <c r="F51" s="12">
        <v>3253</v>
      </c>
      <c r="G51" s="12">
        <v>3203</v>
      </c>
      <c r="H51" s="12">
        <v>3134</v>
      </c>
      <c r="I51" s="3"/>
      <c r="J51" s="11">
        <f>ROUND(F53*F54*12/1000,0)</f>
        <v>3253</v>
      </c>
      <c r="K51" s="11">
        <f t="shared" ref="K51:L51" si="14">ROUND(G53*G54*12/1000,0)</f>
        <v>3203</v>
      </c>
      <c r="L51" s="11">
        <f t="shared" si="14"/>
        <v>3134</v>
      </c>
      <c r="M51" s="2">
        <f>J51-F51</f>
        <v>0</v>
      </c>
      <c r="N51" s="2">
        <f t="shared" ref="N51" si="15">K51-G51</f>
        <v>0</v>
      </c>
      <c r="O51" s="2">
        <f t="shared" ref="O51" si="16">L51-H51</f>
        <v>0</v>
      </c>
      <c r="P51" s="3"/>
      <c r="Q51" s="3"/>
      <c r="R51" s="3"/>
    </row>
    <row r="52" spans="1:18">
      <c r="A52" s="3" t="s">
        <v>19</v>
      </c>
      <c r="B52" s="9" t="s">
        <v>9</v>
      </c>
      <c r="C52" s="182">
        <v>1054</v>
      </c>
      <c r="D52" s="182">
        <v>885</v>
      </c>
      <c r="E52" s="182">
        <v>800</v>
      </c>
      <c r="F52" s="12">
        <v>720</v>
      </c>
      <c r="G52" s="182">
        <v>650</v>
      </c>
      <c r="H52" s="182">
        <v>590</v>
      </c>
      <c r="J52" s="11"/>
      <c r="K52" s="11"/>
      <c r="L52" s="11"/>
      <c r="M52" s="11"/>
    </row>
    <row r="53" spans="1:18">
      <c r="A53" s="3" t="s">
        <v>13</v>
      </c>
      <c r="B53" s="9" t="s">
        <v>2</v>
      </c>
      <c r="C53" s="182">
        <v>1049</v>
      </c>
      <c r="D53" s="182">
        <v>875</v>
      </c>
      <c r="E53" s="182">
        <v>798</v>
      </c>
      <c r="F53" s="12">
        <v>718</v>
      </c>
      <c r="G53" s="182">
        <v>648</v>
      </c>
      <c r="H53" s="182">
        <v>588</v>
      </c>
    </row>
    <row r="54" spans="1:18">
      <c r="A54" s="3" t="s">
        <v>20</v>
      </c>
      <c r="B54" s="9" t="s">
        <v>4</v>
      </c>
      <c r="C54" s="71">
        <v>271.45999999999998</v>
      </c>
      <c r="D54" s="71">
        <v>305.25</v>
      </c>
      <c r="E54" s="71">
        <v>341.59</v>
      </c>
      <c r="F54" s="82">
        <v>377.59</v>
      </c>
      <c r="G54" s="71">
        <v>411.91</v>
      </c>
      <c r="H54" s="71">
        <v>444.12</v>
      </c>
    </row>
    <row r="55" spans="1:18" ht="12" customHeight="1">
      <c r="B55" s="187"/>
      <c r="C55" s="193"/>
      <c r="D55" s="193"/>
      <c r="E55" s="189"/>
      <c r="F55" s="189"/>
      <c r="G55" s="193"/>
      <c r="H55" s="193"/>
    </row>
    <row r="56" spans="1:18" s="2" customFormat="1">
      <c r="A56" s="191" t="s">
        <v>406</v>
      </c>
      <c r="B56" s="181" t="s">
        <v>124</v>
      </c>
      <c r="C56" s="12">
        <v>60219.034000000007</v>
      </c>
      <c r="D56" s="12">
        <v>70862.508000000002</v>
      </c>
      <c r="E56" s="12">
        <v>83966.967999999993</v>
      </c>
      <c r="F56" s="12">
        <v>93039.7</v>
      </c>
      <c r="G56" s="12">
        <v>101809</v>
      </c>
      <c r="H56" s="12">
        <v>110105</v>
      </c>
      <c r="I56" s="3"/>
      <c r="J56" s="11">
        <f>J57+F62</f>
        <v>93039.7</v>
      </c>
      <c r="K56" s="11">
        <f t="shared" ref="K56:L56" si="17">K57+G62</f>
        <v>101809</v>
      </c>
      <c r="L56" s="11">
        <f t="shared" si="17"/>
        <v>110105</v>
      </c>
      <c r="M56" s="2">
        <f>J56-F56</f>
        <v>0</v>
      </c>
      <c r="N56" s="2">
        <f t="shared" ref="N56:N57" si="18">K56-G56</f>
        <v>0</v>
      </c>
      <c r="O56" s="2">
        <f t="shared" ref="O56:O57" si="19">L56-H56</f>
        <v>0</v>
      </c>
      <c r="P56" s="3"/>
      <c r="Q56" s="3"/>
      <c r="R56" s="3"/>
    </row>
    <row r="57" spans="1:18" s="2" customFormat="1">
      <c r="A57" s="192" t="s">
        <v>180</v>
      </c>
      <c r="B57" s="9" t="s">
        <v>124</v>
      </c>
      <c r="C57" s="182">
        <v>60046.802000000003</v>
      </c>
      <c r="D57" s="182">
        <v>71298.407999999996</v>
      </c>
      <c r="E57" s="182">
        <v>83874</v>
      </c>
      <c r="F57" s="12">
        <v>93002</v>
      </c>
      <c r="G57" s="182">
        <v>101773</v>
      </c>
      <c r="H57" s="182">
        <v>110072</v>
      </c>
      <c r="I57" s="3"/>
      <c r="J57" s="11">
        <f>ROUND(F59*F60*12/1000,0)</f>
        <v>93002</v>
      </c>
      <c r="K57" s="11">
        <f t="shared" ref="K57" si="20">ROUND(G59*G60*12/1000,0)</f>
        <v>101773</v>
      </c>
      <c r="L57" s="11">
        <f t="shared" ref="L57" si="21">ROUND(H59*H60*12/1000,0)</f>
        <v>110072</v>
      </c>
      <c r="M57" s="2">
        <f>J57-F57</f>
        <v>0</v>
      </c>
      <c r="N57" s="2">
        <f t="shared" si="18"/>
        <v>0</v>
      </c>
      <c r="O57" s="2">
        <f t="shared" si="19"/>
        <v>0</v>
      </c>
      <c r="P57" s="3"/>
      <c r="Q57" s="3"/>
      <c r="R57" s="3"/>
    </row>
    <row r="58" spans="1:18">
      <c r="A58" s="192" t="s">
        <v>21</v>
      </c>
      <c r="B58" s="9" t="s">
        <v>9</v>
      </c>
      <c r="C58" s="182">
        <v>30937</v>
      </c>
      <c r="D58" s="182">
        <v>31826</v>
      </c>
      <c r="E58" s="182">
        <v>32100</v>
      </c>
      <c r="F58" s="12">
        <v>32200</v>
      </c>
      <c r="G58" s="182">
        <v>32300</v>
      </c>
      <c r="H58" s="182">
        <v>32400</v>
      </c>
    </row>
    <row r="59" spans="1:18">
      <c r="A59" s="3" t="s">
        <v>13</v>
      </c>
      <c r="B59" s="9" t="s">
        <v>2</v>
      </c>
      <c r="C59" s="182">
        <v>32645</v>
      </c>
      <c r="D59" s="182">
        <v>33659</v>
      </c>
      <c r="E59" s="182">
        <v>34732</v>
      </c>
      <c r="F59" s="12">
        <v>34840</v>
      </c>
      <c r="G59" s="182">
        <v>34949</v>
      </c>
      <c r="H59" s="182">
        <v>35057</v>
      </c>
    </row>
    <row r="60" spans="1:18">
      <c r="A60" s="192" t="s">
        <v>20</v>
      </c>
      <c r="B60" s="9" t="s">
        <v>4</v>
      </c>
      <c r="C60" s="71">
        <v>153.28</v>
      </c>
      <c r="D60" s="71">
        <v>176.52</v>
      </c>
      <c r="E60" s="71">
        <v>201.24</v>
      </c>
      <c r="F60" s="82">
        <v>222.45</v>
      </c>
      <c r="G60" s="71">
        <v>242.67</v>
      </c>
      <c r="H60" s="71">
        <v>261.64999999999998</v>
      </c>
    </row>
    <row r="61" spans="1:18">
      <c r="A61" s="3" t="s">
        <v>181</v>
      </c>
      <c r="B61" s="9" t="s">
        <v>124</v>
      </c>
      <c r="C61" s="182">
        <v>696.23199999999997</v>
      </c>
      <c r="D61" s="182">
        <v>260.33199999999999</v>
      </c>
      <c r="E61" s="182">
        <v>353.3</v>
      </c>
      <c r="F61" s="12">
        <v>391</v>
      </c>
      <c r="G61" s="182">
        <v>427</v>
      </c>
      <c r="H61" s="182">
        <v>460</v>
      </c>
    </row>
    <row r="62" spans="1:18">
      <c r="A62" s="3" t="s">
        <v>182</v>
      </c>
      <c r="B62" s="9" t="s">
        <v>124</v>
      </c>
      <c r="C62" s="182">
        <v>172.232</v>
      </c>
      <c r="D62" s="182">
        <v>-435.9</v>
      </c>
      <c r="E62" s="182">
        <v>92.968000000000018</v>
      </c>
      <c r="F62" s="12">
        <v>37.699999999999989</v>
      </c>
      <c r="G62" s="182">
        <v>36</v>
      </c>
      <c r="H62" s="182">
        <v>33</v>
      </c>
    </row>
    <row r="63" spans="1:18" ht="11.25" customHeight="1">
      <c r="C63" s="11"/>
      <c r="D63" s="11"/>
      <c r="E63" s="11"/>
      <c r="F63" s="11"/>
      <c r="G63" s="11"/>
      <c r="H63" s="11"/>
    </row>
    <row r="64" spans="1:18">
      <c r="A64" s="191" t="s">
        <v>183</v>
      </c>
      <c r="B64" s="181" t="s">
        <v>124</v>
      </c>
      <c r="C64" s="194">
        <v>72698.55</v>
      </c>
      <c r="D64" s="194">
        <v>79124</v>
      </c>
      <c r="E64" s="194">
        <v>85994.960999999996</v>
      </c>
      <c r="F64" s="194">
        <v>93129.4</v>
      </c>
      <c r="G64" s="194">
        <v>100433</v>
      </c>
      <c r="H64" s="194">
        <v>107092</v>
      </c>
      <c r="J64" s="11"/>
      <c r="K64" s="11"/>
      <c r="L64" s="11"/>
      <c r="M64" s="11"/>
      <c r="N64" s="11"/>
    </row>
    <row r="65" spans="1:15">
      <c r="A65" s="192" t="s">
        <v>22</v>
      </c>
      <c r="B65" s="9" t="s">
        <v>9</v>
      </c>
      <c r="C65" s="83">
        <v>205985</v>
      </c>
      <c r="D65" s="83">
        <v>203680</v>
      </c>
      <c r="E65" s="83">
        <v>201700</v>
      </c>
      <c r="F65" s="194">
        <v>199400</v>
      </c>
      <c r="G65" s="83">
        <v>197100</v>
      </c>
      <c r="H65" s="83">
        <v>194900</v>
      </c>
      <c r="J65" s="11"/>
      <c r="K65" s="11"/>
      <c r="L65" s="11"/>
      <c r="M65" s="11"/>
    </row>
    <row r="66" spans="1:15">
      <c r="A66" s="192"/>
      <c r="B66" s="9"/>
      <c r="C66" s="83"/>
      <c r="D66" s="83"/>
      <c r="E66" s="83"/>
      <c r="F66" s="83"/>
      <c r="G66" s="83"/>
      <c r="H66" s="83"/>
    </row>
    <row r="67" spans="1:15">
      <c r="A67" s="191" t="s">
        <v>407</v>
      </c>
      <c r="B67" s="181" t="s">
        <v>124</v>
      </c>
      <c r="C67" s="194">
        <v>60032.304000000004</v>
      </c>
      <c r="D67" s="194">
        <v>66146.866999999998</v>
      </c>
      <c r="E67" s="194">
        <v>72960.960999999996</v>
      </c>
      <c r="F67" s="194">
        <v>79995.399999999994</v>
      </c>
      <c r="G67" s="194">
        <v>87256</v>
      </c>
      <c r="H67" s="194">
        <v>94020</v>
      </c>
      <c r="J67" s="11">
        <f>J69+F74</f>
        <v>79995.399999999994</v>
      </c>
      <c r="K67" s="11">
        <f>K69+G74</f>
        <v>87256</v>
      </c>
      <c r="L67" s="11">
        <f t="shared" ref="L67" si="22">L69+H74</f>
        <v>94020</v>
      </c>
      <c r="M67" s="2">
        <f>J67-F67</f>
        <v>0</v>
      </c>
      <c r="N67" s="2">
        <f t="shared" ref="N67" si="23">K67-G67</f>
        <v>0</v>
      </c>
      <c r="O67" s="2">
        <f t="shared" ref="O67" si="24">L67-H67</f>
        <v>0</v>
      </c>
    </row>
    <row r="68" spans="1:15">
      <c r="A68" s="191" t="s">
        <v>408</v>
      </c>
      <c r="B68" s="181"/>
      <c r="C68" s="194"/>
      <c r="D68" s="194"/>
      <c r="E68" s="194"/>
      <c r="F68" s="194"/>
      <c r="G68" s="194"/>
      <c r="H68" s="194"/>
      <c r="J68" s="11"/>
      <c r="K68" s="11"/>
      <c r="L68" s="11"/>
      <c r="M68" s="11"/>
      <c r="N68" s="11"/>
    </row>
    <row r="69" spans="1:15">
      <c r="A69" s="192" t="s">
        <v>409</v>
      </c>
      <c r="B69" s="9" t="s">
        <v>124</v>
      </c>
      <c r="C69" s="83">
        <v>60002.211000000003</v>
      </c>
      <c r="D69" s="83">
        <v>66586.224999999991</v>
      </c>
      <c r="E69" s="83">
        <v>72879</v>
      </c>
      <c r="F69" s="194">
        <v>79953</v>
      </c>
      <c r="G69" s="83">
        <v>87212</v>
      </c>
      <c r="H69" s="83">
        <v>93979</v>
      </c>
      <c r="J69" s="3">
        <f>ROUND(F71*F72*12/1000,0)</f>
        <v>79953</v>
      </c>
      <c r="K69" s="3">
        <f t="shared" ref="K69" si="25">ROUND(G71*G72*12/1000,0)</f>
        <v>87212</v>
      </c>
      <c r="L69" s="3">
        <f>ROUND(H71*H72*12/1000,0)</f>
        <v>93979</v>
      </c>
      <c r="M69" s="2">
        <f>J69-F69</f>
        <v>0</v>
      </c>
      <c r="N69" s="2">
        <f t="shared" ref="N69" si="26">K69-G69</f>
        <v>0</v>
      </c>
      <c r="O69" s="2">
        <f t="shared" ref="O69" si="27">L69-H69</f>
        <v>0</v>
      </c>
    </row>
    <row r="70" spans="1:15">
      <c r="A70" s="192" t="s">
        <v>22</v>
      </c>
      <c r="B70" s="9" t="s">
        <v>9</v>
      </c>
      <c r="C70" s="83">
        <v>169149</v>
      </c>
      <c r="D70" s="83">
        <v>169985</v>
      </c>
      <c r="E70" s="83">
        <v>170600</v>
      </c>
      <c r="F70" s="194">
        <v>170800</v>
      </c>
      <c r="G70" s="83">
        <v>170800</v>
      </c>
      <c r="H70" s="83">
        <v>170700</v>
      </c>
    </row>
    <row r="71" spans="1:15">
      <c r="A71" s="3" t="s">
        <v>13</v>
      </c>
      <c r="B71" s="9" t="s">
        <v>2</v>
      </c>
      <c r="C71" s="83">
        <v>171651</v>
      </c>
      <c r="D71" s="83">
        <v>171791</v>
      </c>
      <c r="E71" s="83">
        <v>173125</v>
      </c>
      <c r="F71" s="194">
        <v>173328</v>
      </c>
      <c r="G71" s="83">
        <v>173328</v>
      </c>
      <c r="H71" s="83">
        <v>173226</v>
      </c>
    </row>
    <row r="72" spans="1:15">
      <c r="A72" s="192" t="s">
        <v>23</v>
      </c>
      <c r="B72" s="9" t="s">
        <v>4</v>
      </c>
      <c r="C72" s="9">
        <v>29.13</v>
      </c>
      <c r="D72" s="9">
        <v>32.299999999999997</v>
      </c>
      <c r="E72" s="9">
        <v>35.08</v>
      </c>
      <c r="F72" s="181">
        <v>38.44</v>
      </c>
      <c r="G72" s="9">
        <v>41.93</v>
      </c>
      <c r="H72" s="9">
        <v>45.21</v>
      </c>
    </row>
    <row r="73" spans="1:15">
      <c r="A73" s="3" t="s">
        <v>184</v>
      </c>
      <c r="B73" s="9" t="s">
        <v>124</v>
      </c>
      <c r="C73" s="83">
        <v>797.99699999999996</v>
      </c>
      <c r="D73" s="83">
        <v>358.63899999999995</v>
      </c>
      <c r="E73" s="83">
        <v>440.6</v>
      </c>
      <c r="F73" s="194">
        <v>483</v>
      </c>
      <c r="G73" s="83">
        <v>527</v>
      </c>
      <c r="H73" s="83">
        <v>568</v>
      </c>
    </row>
    <row r="74" spans="1:15">
      <c r="A74" s="3" t="s">
        <v>185</v>
      </c>
      <c r="B74" s="9" t="s">
        <v>124</v>
      </c>
      <c r="C74" s="83">
        <v>30.093</v>
      </c>
      <c r="D74" s="83">
        <v>-439.358</v>
      </c>
      <c r="E74" s="83">
        <v>81.96100000000007</v>
      </c>
      <c r="F74" s="194">
        <v>42.399999999999977</v>
      </c>
      <c r="G74" s="83">
        <v>44</v>
      </c>
      <c r="H74" s="83">
        <v>41</v>
      </c>
    </row>
    <row r="75" spans="1:15" ht="9.75" customHeight="1">
      <c r="A75" s="2"/>
      <c r="B75" s="9"/>
      <c r="C75" s="71"/>
      <c r="D75" s="71"/>
      <c r="E75" s="71"/>
      <c r="F75" s="82"/>
      <c r="G75" s="71"/>
      <c r="H75" s="71"/>
    </row>
    <row r="76" spans="1:15">
      <c r="A76" s="191" t="s">
        <v>410</v>
      </c>
      <c r="B76" s="181" t="s">
        <v>124</v>
      </c>
      <c r="C76" s="194">
        <v>12666.245999999999</v>
      </c>
      <c r="D76" s="194">
        <v>12977.133</v>
      </c>
      <c r="E76" s="194">
        <v>13034</v>
      </c>
      <c r="F76" s="194">
        <v>13134</v>
      </c>
      <c r="G76" s="194">
        <v>13177</v>
      </c>
      <c r="H76" s="194">
        <v>13072</v>
      </c>
      <c r="J76" s="11">
        <f>ROUND(F78*F79*12/1000,0)</f>
        <v>13134</v>
      </c>
      <c r="K76" s="11">
        <f t="shared" ref="K76" si="28">ROUND(G78*G79*12/1000,0)</f>
        <v>13177</v>
      </c>
      <c r="L76" s="11">
        <f t="shared" ref="L76" si="29">ROUND(H78*H79*12/1000,0)</f>
        <v>13072</v>
      </c>
      <c r="M76" s="2">
        <f>J76-F76</f>
        <v>0</v>
      </c>
      <c r="N76" s="2">
        <f t="shared" ref="N76" si="30">K76-G76</f>
        <v>0</v>
      </c>
      <c r="O76" s="2">
        <f t="shared" ref="O76" si="31">L76-H76</f>
        <v>0</v>
      </c>
    </row>
    <row r="77" spans="1:15">
      <c r="A77" s="192" t="s">
        <v>22</v>
      </c>
      <c r="B77" s="9" t="s">
        <v>9</v>
      </c>
      <c r="C77" s="83">
        <v>36836</v>
      </c>
      <c r="D77" s="83">
        <v>33695</v>
      </c>
      <c r="E77" s="83">
        <v>31100</v>
      </c>
      <c r="F77" s="194">
        <v>28600</v>
      </c>
      <c r="G77" s="83">
        <v>26300</v>
      </c>
      <c r="H77" s="83">
        <v>24200</v>
      </c>
      <c r="J77" s="11"/>
      <c r="K77" s="11"/>
      <c r="L77" s="11"/>
      <c r="M77" s="11"/>
    </row>
    <row r="78" spans="1:15">
      <c r="A78" s="3" t="s">
        <v>13</v>
      </c>
      <c r="B78" s="9" t="s">
        <v>2</v>
      </c>
      <c r="C78" s="83">
        <v>36868</v>
      </c>
      <c r="D78" s="83">
        <v>33795</v>
      </c>
      <c r="E78" s="83">
        <v>31131</v>
      </c>
      <c r="F78" s="194">
        <v>28629</v>
      </c>
      <c r="G78" s="83">
        <v>26326</v>
      </c>
      <c r="H78" s="83">
        <v>24224</v>
      </c>
    </row>
    <row r="79" spans="1:15">
      <c r="A79" s="192" t="s">
        <v>23</v>
      </c>
      <c r="B79" s="9" t="s">
        <v>4</v>
      </c>
      <c r="C79" s="9">
        <v>28.63</v>
      </c>
      <c r="D79" s="9">
        <v>32</v>
      </c>
      <c r="E79" s="9">
        <v>34.89</v>
      </c>
      <c r="F79" s="181">
        <v>38.229999999999997</v>
      </c>
      <c r="G79" s="9">
        <v>41.71</v>
      </c>
      <c r="H79" s="9">
        <v>44.97</v>
      </c>
    </row>
    <row r="80" spans="1:15">
      <c r="A80" s="192"/>
      <c r="B80" s="9"/>
      <c r="C80" s="9"/>
      <c r="D80" s="9"/>
      <c r="E80" s="9"/>
      <c r="F80" s="181"/>
      <c r="G80" s="9"/>
      <c r="H80" s="9"/>
    </row>
    <row r="81" spans="1:18" s="2" customFormat="1" ht="15.75" customHeight="1">
      <c r="A81" s="2" t="s">
        <v>411</v>
      </c>
      <c r="B81" s="181" t="s">
        <v>124</v>
      </c>
      <c r="C81" s="186">
        <v>1138.3720000000001</v>
      </c>
      <c r="D81" s="186">
        <v>1167.874</v>
      </c>
      <c r="E81" s="186">
        <v>1235</v>
      </c>
      <c r="F81" s="186">
        <v>1305</v>
      </c>
      <c r="G81" s="186">
        <v>1371</v>
      </c>
      <c r="H81" s="186">
        <v>1421</v>
      </c>
      <c r="J81" s="11">
        <f>ROUND(F83*F84*12/1000,0)</f>
        <v>1305</v>
      </c>
      <c r="K81" s="11">
        <f t="shared" ref="K81" si="32">ROUND(G83*G84*12/1000,0)</f>
        <v>1371</v>
      </c>
      <c r="L81" s="11">
        <f t="shared" ref="L81" si="33">ROUND(H83*H84*12/1000,0)</f>
        <v>1421</v>
      </c>
      <c r="M81" s="2">
        <f>J81-F81</f>
        <v>0</v>
      </c>
      <c r="N81" s="2">
        <f t="shared" ref="N81" si="34">K81-G81</f>
        <v>0</v>
      </c>
      <c r="O81" s="2">
        <f t="shared" ref="O81" si="35">L81-H81</f>
        <v>0</v>
      </c>
      <c r="P81" s="3"/>
      <c r="Q81" s="3"/>
      <c r="R81" s="3"/>
    </row>
    <row r="82" spans="1:18">
      <c r="A82" s="3" t="s">
        <v>118</v>
      </c>
      <c r="B82" s="9" t="s">
        <v>9</v>
      </c>
      <c r="C82" s="182">
        <v>320</v>
      </c>
      <c r="D82" s="182">
        <v>293</v>
      </c>
      <c r="E82" s="182">
        <v>280</v>
      </c>
      <c r="F82" s="12">
        <v>270</v>
      </c>
      <c r="G82" s="182">
        <v>260</v>
      </c>
      <c r="H82" s="182">
        <v>250</v>
      </c>
      <c r="J82" s="11"/>
      <c r="K82" s="11"/>
      <c r="L82" s="11"/>
      <c r="M82" s="11"/>
    </row>
    <row r="83" spans="1:18" ht="13.5" customHeight="1">
      <c r="A83" s="3" t="s">
        <v>26</v>
      </c>
      <c r="B83" s="9" t="s">
        <v>2</v>
      </c>
      <c r="C83" s="182">
        <v>321</v>
      </c>
      <c r="D83" s="182">
        <v>295</v>
      </c>
      <c r="E83" s="182">
        <v>281</v>
      </c>
      <c r="F83" s="12">
        <v>271</v>
      </c>
      <c r="G83" s="182">
        <v>261</v>
      </c>
      <c r="H83" s="182">
        <v>251</v>
      </c>
    </row>
    <row r="84" spans="1:18">
      <c r="A84" s="3" t="s">
        <v>119</v>
      </c>
      <c r="B84" s="9" t="s">
        <v>4</v>
      </c>
      <c r="C84" s="72">
        <v>295.57</v>
      </c>
      <c r="D84" s="72">
        <v>329.41</v>
      </c>
      <c r="E84" s="72">
        <v>366.18</v>
      </c>
      <c r="F84" s="82">
        <v>401.22</v>
      </c>
      <c r="G84" s="71">
        <v>437.69</v>
      </c>
      <c r="H84" s="71">
        <v>471.92</v>
      </c>
    </row>
    <row r="85" spans="1:18" ht="49.5" customHeight="1">
      <c r="B85" s="9"/>
      <c r="C85" s="72"/>
      <c r="D85" s="72"/>
      <c r="E85" s="72"/>
      <c r="F85" s="82"/>
      <c r="G85" s="71"/>
      <c r="H85" s="71"/>
    </row>
    <row r="86" spans="1:18" ht="14.25" customHeight="1">
      <c r="B86" s="9"/>
      <c r="C86" s="72"/>
      <c r="D86" s="72"/>
      <c r="E86" s="72"/>
      <c r="F86" s="82"/>
      <c r="G86" s="81"/>
      <c r="H86" s="81" t="s">
        <v>5</v>
      </c>
    </row>
    <row r="87" spans="1:18">
      <c r="B87" s="9"/>
      <c r="C87" s="71"/>
      <c r="D87" s="71"/>
      <c r="E87" s="71"/>
      <c r="F87" s="82"/>
      <c r="G87" s="81"/>
      <c r="H87" s="81" t="s">
        <v>28</v>
      </c>
    </row>
    <row r="88" spans="1:18">
      <c r="B88" s="9"/>
      <c r="C88" s="71"/>
      <c r="D88" s="71"/>
      <c r="E88" s="71"/>
      <c r="F88" s="82"/>
      <c r="G88" s="81"/>
      <c r="H88" s="81"/>
    </row>
    <row r="89" spans="1:18" ht="12" customHeight="1">
      <c r="A89" s="56"/>
      <c r="B89" s="484" t="s">
        <v>1</v>
      </c>
      <c r="C89" s="482" t="s">
        <v>222</v>
      </c>
      <c r="D89" s="482" t="s">
        <v>230</v>
      </c>
      <c r="E89" s="482" t="s">
        <v>231</v>
      </c>
      <c r="F89" s="487" t="s">
        <v>232</v>
      </c>
      <c r="G89" s="482" t="s">
        <v>223</v>
      </c>
      <c r="H89" s="482" t="s">
        <v>233</v>
      </c>
    </row>
    <row r="90" spans="1:18" ht="17.25" customHeight="1">
      <c r="A90" s="57"/>
      <c r="B90" s="485" t="s">
        <v>2</v>
      </c>
      <c r="C90" s="486"/>
      <c r="D90" s="486"/>
      <c r="E90" s="486"/>
      <c r="F90" s="488"/>
      <c r="G90" s="483"/>
      <c r="H90" s="483"/>
    </row>
    <row r="91" spans="1:18" ht="9.75" customHeight="1">
      <c r="B91" s="27"/>
      <c r="C91" s="27"/>
      <c r="D91" s="27"/>
      <c r="E91" s="4"/>
      <c r="F91" s="28"/>
      <c r="G91" s="4"/>
      <c r="H91" s="4"/>
    </row>
    <row r="92" spans="1:18" ht="12.4" customHeight="1">
      <c r="A92" s="2" t="s">
        <v>412</v>
      </c>
      <c r="B92" s="181" t="s">
        <v>124</v>
      </c>
      <c r="C92" s="186">
        <v>12052.953</v>
      </c>
      <c r="D92" s="186">
        <v>12333.06</v>
      </c>
      <c r="E92" s="186">
        <v>12438</v>
      </c>
      <c r="F92" s="186">
        <v>12492</v>
      </c>
      <c r="G92" s="186">
        <v>12389</v>
      </c>
      <c r="H92" s="186">
        <v>12023</v>
      </c>
      <c r="J92" s="11">
        <f>ROUND(F95*F96*12/1000,0)</f>
        <v>12492</v>
      </c>
      <c r="K92" s="11">
        <f>ROUND(G95*G96*12/1000,0)</f>
        <v>12389</v>
      </c>
      <c r="L92" s="11">
        <f>ROUND(H95*H96*12/1000,0)</f>
        <v>12023</v>
      </c>
      <c r="M92" s="2">
        <f>J92-F92</f>
        <v>0</v>
      </c>
      <c r="N92" s="2">
        <f t="shared" ref="N92:O92" si="36">K92-G92</f>
        <v>0</v>
      </c>
      <c r="O92" s="2">
        <f t="shared" si="36"/>
        <v>0</v>
      </c>
    </row>
    <row r="93" spans="1:18" ht="12.4" customHeight="1">
      <c r="A93" s="3" t="s">
        <v>24</v>
      </c>
      <c r="B93" s="9"/>
      <c r="C93" s="12"/>
      <c r="D93" s="12"/>
      <c r="E93" s="12"/>
      <c r="F93" s="12"/>
      <c r="G93" s="182"/>
      <c r="H93" s="182"/>
    </row>
    <row r="94" spans="1:18" ht="12.4" customHeight="1">
      <c r="A94" s="3" t="s">
        <v>25</v>
      </c>
      <c r="B94" s="9" t="s">
        <v>9</v>
      </c>
      <c r="C94" s="182">
        <v>3610</v>
      </c>
      <c r="D94" s="182">
        <v>3254</v>
      </c>
      <c r="E94" s="182">
        <v>3000</v>
      </c>
      <c r="F94" s="12">
        <v>2750</v>
      </c>
      <c r="G94" s="182">
        <v>2500</v>
      </c>
      <c r="H94" s="182">
        <v>2250</v>
      </c>
      <c r="J94" s="11"/>
      <c r="K94" s="11"/>
      <c r="L94" s="11"/>
      <c r="M94" s="11"/>
    </row>
    <row r="95" spans="1:18">
      <c r="A95" s="3" t="s">
        <v>26</v>
      </c>
      <c r="B95" s="9" t="s">
        <v>2</v>
      </c>
      <c r="C95" s="182">
        <v>3714</v>
      </c>
      <c r="D95" s="182">
        <v>3404</v>
      </c>
      <c r="E95" s="182">
        <v>3086</v>
      </c>
      <c r="F95" s="12">
        <v>2829</v>
      </c>
      <c r="G95" s="182">
        <v>2572</v>
      </c>
      <c r="H95" s="182">
        <v>2315</v>
      </c>
    </row>
    <row r="96" spans="1:18" ht="12.4" customHeight="1">
      <c r="A96" s="3" t="s">
        <v>27</v>
      </c>
      <c r="B96" s="9" t="s">
        <v>4</v>
      </c>
      <c r="C96" s="72">
        <v>270.45</v>
      </c>
      <c r="D96" s="72">
        <v>301.95999999999998</v>
      </c>
      <c r="E96" s="72">
        <v>335.88</v>
      </c>
      <c r="F96" s="195">
        <v>367.97</v>
      </c>
      <c r="G96" s="72">
        <v>401.41</v>
      </c>
      <c r="H96" s="72">
        <v>432.8</v>
      </c>
    </row>
    <row r="97" spans="1:15" ht="13.5" customHeight="1">
      <c r="B97" s="196"/>
      <c r="C97" s="27"/>
      <c r="D97" s="27"/>
      <c r="E97" s="27"/>
      <c r="F97" s="28"/>
      <c r="G97" s="4"/>
      <c r="H97" s="4"/>
    </row>
    <row r="98" spans="1:15">
      <c r="A98" s="2" t="s">
        <v>413</v>
      </c>
      <c r="B98" s="181" t="s">
        <v>124</v>
      </c>
      <c r="C98" s="186">
        <v>27413.385999999999</v>
      </c>
      <c r="D98" s="186">
        <v>37940.173999999999</v>
      </c>
      <c r="E98" s="186">
        <v>48620</v>
      </c>
      <c r="F98" s="186">
        <v>55870</v>
      </c>
      <c r="G98" s="186">
        <v>62492</v>
      </c>
      <c r="H98" s="186">
        <v>68207</v>
      </c>
      <c r="J98" s="11">
        <f>ROUND(F100*F101*12/1000,0)</f>
        <v>55870</v>
      </c>
      <c r="K98" s="11">
        <f t="shared" ref="K98" si="37">ROUND(G100*G101*12/1000,0)</f>
        <v>62492</v>
      </c>
      <c r="L98" s="11">
        <f t="shared" ref="L98" si="38">ROUND(H100*H101*12/1000,0)</f>
        <v>68207</v>
      </c>
      <c r="M98" s="2">
        <f>J98-F98</f>
        <v>0</v>
      </c>
      <c r="N98" s="2">
        <f t="shared" ref="N98" si="39">K98-G98</f>
        <v>0</v>
      </c>
      <c r="O98" s="2">
        <f t="shared" ref="O98" si="40">L98-H98</f>
        <v>0</v>
      </c>
    </row>
    <row r="99" spans="1:15">
      <c r="A99" s="3" t="s">
        <v>120</v>
      </c>
      <c r="B99" s="9" t="s">
        <v>9</v>
      </c>
      <c r="C99" s="182">
        <v>5676</v>
      </c>
      <c r="D99" s="182">
        <v>7046</v>
      </c>
      <c r="E99" s="182">
        <v>7600</v>
      </c>
      <c r="F99" s="12">
        <v>7900</v>
      </c>
      <c r="G99" s="182">
        <v>8100</v>
      </c>
      <c r="H99" s="182">
        <v>8200</v>
      </c>
      <c r="J99" s="11"/>
      <c r="K99" s="11"/>
      <c r="L99" s="11"/>
      <c r="M99" s="11"/>
    </row>
    <row r="100" spans="1:15">
      <c r="A100" s="3" t="s">
        <v>26</v>
      </c>
      <c r="B100" s="9" t="s">
        <v>2</v>
      </c>
      <c r="C100" s="182">
        <v>6952</v>
      </c>
      <c r="D100" s="182">
        <v>8313</v>
      </c>
      <c r="E100" s="182">
        <v>9308</v>
      </c>
      <c r="F100" s="12">
        <v>9676</v>
      </c>
      <c r="G100" s="182">
        <v>9921</v>
      </c>
      <c r="H100" s="182">
        <v>10043</v>
      </c>
    </row>
    <row r="101" spans="1:15">
      <c r="A101" s="3" t="s">
        <v>121</v>
      </c>
      <c r="B101" s="9" t="s">
        <v>4</v>
      </c>
      <c r="C101" s="71">
        <v>328.6</v>
      </c>
      <c r="D101" s="71">
        <v>380.34</v>
      </c>
      <c r="E101" s="71">
        <v>435.29</v>
      </c>
      <c r="F101" s="82">
        <v>481.17</v>
      </c>
      <c r="G101" s="71">
        <v>524.91</v>
      </c>
      <c r="H101" s="71">
        <v>565.96</v>
      </c>
    </row>
    <row r="102" spans="1:15">
      <c r="B102" s="9"/>
      <c r="C102" s="12"/>
      <c r="D102" s="12"/>
      <c r="E102" s="12"/>
      <c r="F102" s="12"/>
      <c r="G102" s="182"/>
      <c r="H102" s="182"/>
    </row>
    <row r="103" spans="1:15" ht="13.5" customHeight="1">
      <c r="A103" s="2" t="s">
        <v>414</v>
      </c>
      <c r="B103" s="181" t="s">
        <v>124</v>
      </c>
      <c r="C103" s="186">
        <v>16116.304</v>
      </c>
      <c r="D103" s="186">
        <v>16517.736000000001</v>
      </c>
      <c r="E103" s="186">
        <v>17731</v>
      </c>
      <c r="F103" s="186">
        <v>19600</v>
      </c>
      <c r="G103" s="186">
        <v>21381</v>
      </c>
      <c r="H103" s="186">
        <v>23053</v>
      </c>
      <c r="J103" s="11">
        <f>ROUND(F105*F106/1000,0)</f>
        <v>19600</v>
      </c>
      <c r="K103" s="11">
        <f t="shared" ref="K103:L103" si="41">ROUND(G105*G106/1000,0)</f>
        <v>21381</v>
      </c>
      <c r="L103" s="11">
        <f t="shared" si="41"/>
        <v>23053</v>
      </c>
      <c r="M103" s="2">
        <f>J103-F103</f>
        <v>0</v>
      </c>
      <c r="N103" s="2">
        <f t="shared" ref="N103" si="42">K103-G103</f>
        <v>0</v>
      </c>
      <c r="O103" s="2">
        <f t="shared" ref="O103" si="43">L103-H103</f>
        <v>0</v>
      </c>
    </row>
    <row r="104" spans="1:15">
      <c r="A104" s="3" t="s">
        <v>415</v>
      </c>
      <c r="J104" s="11"/>
      <c r="K104" s="11"/>
      <c r="L104" s="11"/>
      <c r="M104" s="11"/>
    </row>
    <row r="105" spans="1:15">
      <c r="A105" s="3" t="s">
        <v>194</v>
      </c>
      <c r="B105" s="9" t="s">
        <v>2</v>
      </c>
      <c r="C105" s="182">
        <v>57480</v>
      </c>
      <c r="D105" s="182">
        <v>52077</v>
      </c>
      <c r="E105" s="182">
        <v>50000</v>
      </c>
      <c r="F105" s="12">
        <v>50000</v>
      </c>
      <c r="G105" s="182">
        <v>50000</v>
      </c>
      <c r="H105" s="182">
        <v>50000</v>
      </c>
    </row>
    <row r="106" spans="1:15" ht="12" customHeight="1">
      <c r="A106" s="3" t="s">
        <v>27</v>
      </c>
      <c r="B106" s="9" t="s">
        <v>4</v>
      </c>
      <c r="C106" s="9">
        <v>280.38</v>
      </c>
      <c r="D106" s="9">
        <v>317.18</v>
      </c>
      <c r="E106" s="9">
        <v>354.61</v>
      </c>
      <c r="F106" s="181">
        <v>391.99</v>
      </c>
      <c r="G106" s="9">
        <v>427.62</v>
      </c>
      <c r="H106" s="9">
        <v>461.06</v>
      </c>
    </row>
    <row r="107" spans="1:15" ht="12.75" customHeight="1">
      <c r="B107" s="9"/>
    </row>
    <row r="108" spans="1:15">
      <c r="A108" s="2" t="s">
        <v>416</v>
      </c>
      <c r="B108" s="181" t="s">
        <v>124</v>
      </c>
      <c r="C108" s="13">
        <v>137.29300000000001</v>
      </c>
      <c r="D108" s="13">
        <v>93</v>
      </c>
      <c r="E108" s="13">
        <v>150</v>
      </c>
      <c r="F108" s="13">
        <v>150</v>
      </c>
      <c r="G108" s="13">
        <v>150</v>
      </c>
      <c r="H108" s="13">
        <v>150</v>
      </c>
      <c r="J108" s="11"/>
      <c r="K108" s="11"/>
      <c r="L108" s="11"/>
      <c r="M108" s="11"/>
      <c r="N108" s="11"/>
    </row>
    <row r="109" spans="1:15" ht="13.5" customHeight="1">
      <c r="A109" s="3" t="s">
        <v>417</v>
      </c>
      <c r="B109" s="9"/>
      <c r="C109" s="73"/>
      <c r="D109" s="73"/>
      <c r="E109" s="73"/>
      <c r="J109" s="11"/>
      <c r="K109" s="11"/>
      <c r="L109" s="11"/>
      <c r="M109" s="11"/>
    </row>
    <row r="110" spans="1:15" ht="12" customHeight="1">
      <c r="B110" s="42"/>
      <c r="C110" s="197"/>
      <c r="D110" s="197"/>
      <c r="E110" s="197"/>
      <c r="F110" s="198"/>
      <c r="G110" s="199"/>
      <c r="H110" s="199"/>
    </row>
    <row r="111" spans="1:15" s="32" customFormat="1" ht="18.75" customHeight="1">
      <c r="A111" s="200" t="s">
        <v>418</v>
      </c>
      <c r="B111" s="201" t="s">
        <v>124</v>
      </c>
      <c r="C111" s="202">
        <v>407854</v>
      </c>
      <c r="D111" s="202">
        <v>450795</v>
      </c>
      <c r="E111" s="202">
        <v>460853</v>
      </c>
      <c r="F111" s="202">
        <v>503548</v>
      </c>
      <c r="G111" s="202">
        <v>527017</v>
      </c>
      <c r="H111" s="202">
        <v>551919</v>
      </c>
      <c r="I111" s="33"/>
    </row>
    <row r="112" spans="1:15" s="32" customFormat="1">
      <c r="A112" s="49"/>
      <c r="B112" s="84"/>
      <c r="C112" s="85"/>
      <c r="D112" s="85"/>
      <c r="E112" s="85"/>
      <c r="F112" s="85"/>
      <c r="G112" s="85"/>
      <c r="H112" s="85"/>
      <c r="I112" s="33"/>
    </row>
    <row r="113" spans="1:17" s="32" customFormat="1" ht="16.5" customHeight="1">
      <c r="A113" s="86" t="s">
        <v>615</v>
      </c>
      <c r="B113" s="203" t="s">
        <v>124</v>
      </c>
      <c r="C113" s="6">
        <v>407854</v>
      </c>
      <c r="D113" s="6">
        <v>450795</v>
      </c>
      <c r="E113" s="6">
        <v>460853</v>
      </c>
      <c r="F113" s="6">
        <v>503548</v>
      </c>
      <c r="G113" s="6">
        <v>527017</v>
      </c>
      <c r="H113" s="6">
        <v>551919</v>
      </c>
      <c r="I113" s="33"/>
    </row>
    <row r="114" spans="1:17" s="32" customFormat="1" ht="15">
      <c r="A114" s="86" t="s">
        <v>616</v>
      </c>
      <c r="B114" s="84"/>
      <c r="C114" s="204"/>
      <c r="D114" s="204"/>
      <c r="E114" s="204"/>
      <c r="F114" s="204"/>
      <c r="G114" s="204"/>
      <c r="H114" s="204"/>
      <c r="I114" s="33"/>
    </row>
    <row r="115" spans="1:17" s="32" customFormat="1" ht="15.75" customHeight="1">
      <c r="A115" s="205" t="s">
        <v>419</v>
      </c>
      <c r="B115" s="203" t="s">
        <v>124</v>
      </c>
      <c r="C115" s="6">
        <v>407854</v>
      </c>
      <c r="D115" s="6">
        <v>450795</v>
      </c>
      <c r="E115" s="6">
        <v>460853</v>
      </c>
      <c r="F115" s="6">
        <v>503548</v>
      </c>
      <c r="G115" s="6">
        <v>527017</v>
      </c>
      <c r="H115" s="6">
        <v>551919</v>
      </c>
      <c r="I115" s="33"/>
      <c r="P115" s="3"/>
      <c r="Q115" s="10"/>
    </row>
    <row r="116" spans="1:17" s="32" customFormat="1" ht="12.75" customHeight="1">
      <c r="A116" s="49" t="s">
        <v>131</v>
      </c>
      <c r="B116" s="50" t="s">
        <v>124</v>
      </c>
      <c r="C116" s="74">
        <v>408343</v>
      </c>
      <c r="D116" s="74">
        <v>449000</v>
      </c>
      <c r="E116" s="74">
        <v>459062</v>
      </c>
      <c r="F116" s="75">
        <v>501626</v>
      </c>
      <c r="G116" s="74">
        <v>526141</v>
      </c>
      <c r="H116" s="74">
        <v>550997</v>
      </c>
      <c r="I116" s="33"/>
    </row>
    <row r="117" spans="1:17" s="32" customFormat="1">
      <c r="A117" s="49" t="s">
        <v>29</v>
      </c>
      <c r="B117" s="206" t="s">
        <v>30</v>
      </c>
      <c r="C117" s="207">
        <v>8.34</v>
      </c>
      <c r="D117" s="207">
        <v>7.96</v>
      </c>
      <c r="E117" s="207">
        <v>7.5</v>
      </c>
      <c r="F117" s="208">
        <v>7.67</v>
      </c>
      <c r="G117" s="207">
        <v>7.67</v>
      </c>
      <c r="H117" s="207">
        <v>7.67</v>
      </c>
      <c r="I117" s="33"/>
    </row>
    <row r="118" spans="1:17" s="32" customFormat="1">
      <c r="A118" s="49" t="s">
        <v>31</v>
      </c>
      <c r="B118" s="206" t="s">
        <v>30</v>
      </c>
      <c r="C118" s="209">
        <v>11467566</v>
      </c>
      <c r="D118" s="209">
        <v>11214818</v>
      </c>
      <c r="E118" s="209">
        <v>10638750</v>
      </c>
      <c r="F118" s="210">
        <v>10914410</v>
      </c>
      <c r="G118" s="209">
        <v>10906740</v>
      </c>
      <c r="H118" s="209">
        <v>10880662</v>
      </c>
      <c r="I118" s="33"/>
    </row>
    <row r="119" spans="1:17" s="32" customFormat="1">
      <c r="A119" s="49" t="s">
        <v>100</v>
      </c>
      <c r="B119" s="50" t="s">
        <v>4</v>
      </c>
      <c r="C119" s="207">
        <v>35.61</v>
      </c>
      <c r="D119" s="207">
        <v>40.04</v>
      </c>
      <c r="E119" s="207">
        <v>43.15</v>
      </c>
      <c r="F119" s="208">
        <v>45.96</v>
      </c>
      <c r="G119" s="207">
        <v>48.24</v>
      </c>
      <c r="H119" s="207">
        <v>50.64</v>
      </c>
      <c r="I119" s="33"/>
    </row>
    <row r="120" spans="1:17" s="32" customFormat="1">
      <c r="A120" s="49" t="s">
        <v>164</v>
      </c>
      <c r="B120" s="50" t="s">
        <v>124</v>
      </c>
      <c r="C120" s="74">
        <v>13006</v>
      </c>
      <c r="D120" s="74">
        <v>14801</v>
      </c>
      <c r="E120" s="74">
        <v>16592</v>
      </c>
      <c r="F120" s="211">
        <v>17670</v>
      </c>
      <c r="G120" s="74">
        <v>18546</v>
      </c>
      <c r="H120" s="74">
        <v>19468</v>
      </c>
      <c r="I120" s="33"/>
    </row>
    <row r="121" spans="1:17" s="32" customFormat="1">
      <c r="A121" s="49" t="s">
        <v>165</v>
      </c>
      <c r="B121" s="50" t="s">
        <v>124</v>
      </c>
      <c r="C121" s="212">
        <v>-489</v>
      </c>
      <c r="D121" s="212">
        <v>1795</v>
      </c>
      <c r="E121" s="74">
        <v>1791</v>
      </c>
      <c r="F121" s="75">
        <v>1922</v>
      </c>
      <c r="G121" s="74">
        <v>876</v>
      </c>
      <c r="H121" s="74">
        <v>922</v>
      </c>
      <c r="I121" s="33"/>
    </row>
    <row r="122" spans="1:17" s="32" customFormat="1">
      <c r="A122" s="49"/>
      <c r="B122" s="50"/>
      <c r="C122" s="76"/>
      <c r="D122" s="76"/>
      <c r="E122" s="76"/>
      <c r="F122" s="76"/>
      <c r="G122" s="76"/>
      <c r="H122" s="76"/>
      <c r="I122" s="33"/>
    </row>
    <row r="123" spans="1:17" s="32" customFormat="1">
      <c r="A123" s="205" t="s">
        <v>420</v>
      </c>
      <c r="B123" s="203" t="s">
        <v>124</v>
      </c>
      <c r="C123" s="213">
        <v>0</v>
      </c>
      <c r="D123" s="213">
        <v>0</v>
      </c>
      <c r="E123" s="213">
        <v>0</v>
      </c>
      <c r="F123" s="213">
        <v>0</v>
      </c>
      <c r="G123" s="213">
        <v>0</v>
      </c>
      <c r="H123" s="213">
        <v>0</v>
      </c>
      <c r="I123" s="33"/>
    </row>
    <row r="124" spans="1:17" s="32" customFormat="1">
      <c r="A124" s="49" t="s">
        <v>32</v>
      </c>
      <c r="B124" s="206" t="s">
        <v>9</v>
      </c>
      <c r="C124" s="74">
        <v>0</v>
      </c>
      <c r="D124" s="74">
        <v>0</v>
      </c>
      <c r="E124" s="74">
        <v>0</v>
      </c>
      <c r="F124" s="75">
        <v>0</v>
      </c>
      <c r="G124" s="74">
        <v>0</v>
      </c>
      <c r="H124" s="74">
        <v>0</v>
      </c>
      <c r="I124" s="33"/>
    </row>
    <row r="125" spans="1:17" s="32" customFormat="1">
      <c r="A125" s="214" t="s">
        <v>106</v>
      </c>
      <c r="B125" s="206" t="s">
        <v>30</v>
      </c>
      <c r="C125" s="74">
        <v>0</v>
      </c>
      <c r="D125" s="74">
        <v>0</v>
      </c>
      <c r="E125" s="74">
        <v>0</v>
      </c>
      <c r="F125" s="75">
        <v>0</v>
      </c>
      <c r="G125" s="74">
        <v>0</v>
      </c>
      <c r="H125" s="74">
        <v>0</v>
      </c>
      <c r="I125" s="33"/>
    </row>
    <row r="126" spans="1:17" s="32" customFormat="1">
      <c r="A126" s="214" t="s">
        <v>107</v>
      </c>
      <c r="B126" s="50" t="s">
        <v>4</v>
      </c>
      <c r="C126" s="215">
        <v>0</v>
      </c>
      <c r="D126" s="215">
        <v>0</v>
      </c>
      <c r="E126" s="215">
        <v>0</v>
      </c>
      <c r="F126" s="216">
        <v>0</v>
      </c>
      <c r="G126" s="215">
        <v>0</v>
      </c>
      <c r="H126" s="215">
        <v>0</v>
      </c>
      <c r="I126" s="33"/>
    </row>
    <row r="127" spans="1:17" s="32" customFormat="1">
      <c r="A127" s="49"/>
      <c r="B127" s="50"/>
      <c r="F127" s="51"/>
      <c r="I127" s="33"/>
    </row>
    <row r="128" spans="1:17" s="32" customFormat="1" ht="14.25">
      <c r="A128" s="86" t="s">
        <v>618</v>
      </c>
      <c r="B128" s="203" t="s">
        <v>124</v>
      </c>
      <c r="C128" s="217">
        <v>0.4</v>
      </c>
      <c r="D128" s="217">
        <v>0.1</v>
      </c>
      <c r="E128" s="217">
        <v>0.1</v>
      </c>
      <c r="F128" s="217">
        <v>0.1</v>
      </c>
      <c r="G128" s="217">
        <v>0.1</v>
      </c>
      <c r="H128" s="217">
        <v>0.1</v>
      </c>
      <c r="I128" s="33"/>
    </row>
    <row r="129" spans="1:17" s="32" customFormat="1" ht="14.25">
      <c r="A129" s="86" t="s">
        <v>617</v>
      </c>
      <c r="B129" s="84"/>
      <c r="C129" s="6"/>
      <c r="D129" s="6"/>
      <c r="E129" s="6"/>
      <c r="F129" s="6"/>
      <c r="G129" s="6"/>
      <c r="H129" s="6"/>
      <c r="I129" s="33"/>
    </row>
    <row r="130" spans="1:17" s="32" customFormat="1">
      <c r="A130" s="52"/>
      <c r="B130" s="84"/>
      <c r="C130" s="6"/>
      <c r="D130" s="6"/>
      <c r="E130" s="6"/>
      <c r="F130" s="6"/>
      <c r="G130" s="6"/>
      <c r="H130" s="6"/>
      <c r="I130" s="33"/>
    </row>
    <row r="131" spans="1:17" s="32" customFormat="1" ht="15.75">
      <c r="A131" s="200" t="s">
        <v>421</v>
      </c>
      <c r="B131" s="201" t="s">
        <v>124</v>
      </c>
      <c r="C131" s="202">
        <v>369450</v>
      </c>
      <c r="D131" s="202">
        <v>397536</v>
      </c>
      <c r="E131" s="202">
        <v>433045</v>
      </c>
      <c r="F131" s="202">
        <v>475054</v>
      </c>
      <c r="G131" s="202">
        <v>495578</v>
      </c>
      <c r="H131" s="202">
        <v>516395</v>
      </c>
      <c r="I131" s="33"/>
      <c r="P131" s="3"/>
      <c r="Q131" s="10"/>
    </row>
    <row r="132" spans="1:17" s="32" customFormat="1" ht="6" customHeight="1">
      <c r="A132" s="200"/>
      <c r="B132" s="201"/>
      <c r="C132" s="6"/>
      <c r="D132" s="6"/>
      <c r="E132" s="6"/>
      <c r="F132" s="6"/>
      <c r="G132" s="6"/>
      <c r="H132" s="6"/>
      <c r="I132" s="33"/>
    </row>
    <row r="133" spans="1:17" s="32" customFormat="1" ht="14.25">
      <c r="A133" s="86" t="s">
        <v>619</v>
      </c>
      <c r="B133" s="203" t="s">
        <v>124</v>
      </c>
      <c r="C133" s="6">
        <v>369450</v>
      </c>
      <c r="D133" s="6">
        <v>397536</v>
      </c>
      <c r="E133" s="6">
        <v>433045</v>
      </c>
      <c r="F133" s="6">
        <v>475054</v>
      </c>
      <c r="G133" s="6">
        <v>495578</v>
      </c>
      <c r="H133" s="6">
        <v>516395</v>
      </c>
      <c r="I133" s="33"/>
    </row>
    <row r="134" spans="1:17" s="32" customFormat="1" ht="15">
      <c r="A134" s="86" t="s">
        <v>620</v>
      </c>
      <c r="B134" s="84"/>
      <c r="C134" s="74"/>
      <c r="D134" s="74"/>
      <c r="E134" s="74"/>
      <c r="F134" s="74"/>
      <c r="G134" s="74"/>
      <c r="H134" s="74"/>
      <c r="I134" s="33"/>
    </row>
    <row r="135" spans="1:17" s="32" customFormat="1" ht="13.5" customHeight="1">
      <c r="A135" s="86"/>
      <c r="B135" s="84"/>
      <c r="C135" s="6"/>
      <c r="D135" s="6"/>
      <c r="E135" s="6"/>
      <c r="F135" s="6"/>
      <c r="G135" s="6"/>
      <c r="H135" s="6"/>
      <c r="I135" s="33"/>
    </row>
    <row r="136" spans="1:17" s="32" customFormat="1">
      <c r="A136" s="205" t="s">
        <v>422</v>
      </c>
      <c r="B136" s="203" t="s">
        <v>124</v>
      </c>
      <c r="C136" s="6">
        <v>91165</v>
      </c>
      <c r="D136" s="6">
        <v>93788</v>
      </c>
      <c r="E136" s="6">
        <v>96589</v>
      </c>
      <c r="F136" s="6">
        <v>102279</v>
      </c>
      <c r="G136" s="6">
        <v>106725</v>
      </c>
      <c r="H136" s="6">
        <v>111385</v>
      </c>
      <c r="I136" s="33"/>
      <c r="P136" s="3"/>
      <c r="Q136" s="10"/>
    </row>
    <row r="137" spans="1:17" s="32" customFormat="1">
      <c r="A137" s="49" t="s">
        <v>132</v>
      </c>
      <c r="B137" s="50" t="s">
        <v>124</v>
      </c>
      <c r="C137" s="74">
        <v>91173</v>
      </c>
      <c r="D137" s="74">
        <v>93783</v>
      </c>
      <c r="E137" s="74">
        <v>96591</v>
      </c>
      <c r="F137" s="75">
        <v>102278</v>
      </c>
      <c r="G137" s="74">
        <v>106723</v>
      </c>
      <c r="H137" s="74">
        <v>111383</v>
      </c>
      <c r="I137" s="33"/>
    </row>
    <row r="138" spans="1:17" s="32" customFormat="1">
      <c r="A138" s="49" t="s">
        <v>32</v>
      </c>
      <c r="B138" s="206" t="s">
        <v>9</v>
      </c>
      <c r="C138" s="74">
        <v>21172</v>
      </c>
      <c r="D138" s="74">
        <v>19202</v>
      </c>
      <c r="E138" s="74">
        <v>17400</v>
      </c>
      <c r="F138" s="75">
        <v>17300</v>
      </c>
      <c r="G138" s="74">
        <v>17200</v>
      </c>
      <c r="H138" s="74">
        <v>17100</v>
      </c>
      <c r="I138" s="33"/>
    </row>
    <row r="139" spans="1:17" s="32" customFormat="1">
      <c r="A139" s="49" t="s">
        <v>98</v>
      </c>
      <c r="B139" s="206" t="s">
        <v>30</v>
      </c>
      <c r="C139" s="74">
        <v>1680068</v>
      </c>
      <c r="D139" s="74">
        <v>1576950</v>
      </c>
      <c r="E139" s="74">
        <v>1392000</v>
      </c>
      <c r="F139" s="75">
        <v>1384000</v>
      </c>
      <c r="G139" s="74">
        <v>1376000</v>
      </c>
      <c r="H139" s="74">
        <v>1368000</v>
      </c>
      <c r="I139" s="33"/>
    </row>
    <row r="140" spans="1:17" s="32" customFormat="1" ht="12.75" customHeight="1">
      <c r="A140" s="49" t="s">
        <v>97</v>
      </c>
      <c r="B140" s="206" t="s">
        <v>30</v>
      </c>
      <c r="C140" s="53">
        <v>79.400000000000006</v>
      </c>
      <c r="D140" s="53">
        <v>82.1</v>
      </c>
      <c r="E140" s="53">
        <v>80</v>
      </c>
      <c r="F140" s="77">
        <v>80</v>
      </c>
      <c r="G140" s="53">
        <v>80</v>
      </c>
      <c r="H140" s="53">
        <v>80</v>
      </c>
      <c r="I140" s="33"/>
    </row>
    <row r="141" spans="1:17" s="32" customFormat="1" ht="12.75" customHeight="1">
      <c r="A141" s="49" t="s">
        <v>102</v>
      </c>
      <c r="B141" s="50" t="s">
        <v>4</v>
      </c>
      <c r="C141" s="207">
        <v>54.27</v>
      </c>
      <c r="D141" s="207">
        <v>59.47</v>
      </c>
      <c r="E141" s="207">
        <v>69.39</v>
      </c>
      <c r="F141" s="208">
        <v>73.900000000000006</v>
      </c>
      <c r="G141" s="207">
        <v>77.56</v>
      </c>
      <c r="H141" s="207">
        <v>81.42</v>
      </c>
      <c r="I141" s="33"/>
    </row>
    <row r="142" spans="1:17" s="32" customFormat="1">
      <c r="A142" s="49" t="s">
        <v>166</v>
      </c>
      <c r="B142" s="50" t="s">
        <v>124</v>
      </c>
      <c r="C142" s="74">
        <v>38</v>
      </c>
      <c r="D142" s="74">
        <v>44</v>
      </c>
      <c r="E142" s="74">
        <v>42</v>
      </c>
      <c r="F142" s="75">
        <v>47</v>
      </c>
      <c r="G142" s="74">
        <v>49</v>
      </c>
      <c r="H142" s="74">
        <v>51</v>
      </c>
      <c r="I142" s="33"/>
    </row>
    <row r="143" spans="1:17" s="32" customFormat="1">
      <c r="A143" s="218" t="s">
        <v>167</v>
      </c>
      <c r="B143" s="50" t="s">
        <v>124</v>
      </c>
      <c r="C143" s="219">
        <v>-8</v>
      </c>
      <c r="D143" s="219">
        <v>5.2</v>
      </c>
      <c r="E143" s="212">
        <v>-2</v>
      </c>
      <c r="F143" s="75">
        <v>1</v>
      </c>
      <c r="G143" s="74">
        <v>2</v>
      </c>
      <c r="H143" s="74">
        <v>2</v>
      </c>
      <c r="I143" s="33"/>
    </row>
    <row r="144" spans="1:17" s="32" customFormat="1">
      <c r="A144" s="49"/>
      <c r="B144" s="206"/>
      <c r="C144" s="6"/>
      <c r="D144" s="6"/>
      <c r="E144" s="6"/>
      <c r="F144" s="6"/>
      <c r="G144" s="6"/>
      <c r="H144" s="6"/>
      <c r="I144" s="33"/>
    </row>
    <row r="145" spans="1:17" s="32" customFormat="1" ht="25.5">
      <c r="A145" s="220" t="s">
        <v>423</v>
      </c>
      <c r="B145" s="203" t="s">
        <v>124</v>
      </c>
      <c r="C145" s="213">
        <v>258956</v>
      </c>
      <c r="D145" s="213">
        <v>282928</v>
      </c>
      <c r="E145" s="213">
        <v>313089</v>
      </c>
      <c r="F145" s="213">
        <v>348057</v>
      </c>
      <c r="G145" s="213">
        <v>363111</v>
      </c>
      <c r="H145" s="213">
        <v>378165</v>
      </c>
      <c r="I145" s="33"/>
      <c r="P145" s="3"/>
      <c r="Q145" s="10"/>
    </row>
    <row r="146" spans="1:17" s="32" customFormat="1" ht="7.5" customHeight="1">
      <c r="A146" s="52"/>
      <c r="B146" s="84"/>
      <c r="C146" s="75"/>
      <c r="D146" s="75"/>
      <c r="E146" s="75"/>
      <c r="F146" s="75"/>
      <c r="G146" s="75"/>
      <c r="H146" s="75"/>
      <c r="I146" s="33"/>
    </row>
    <row r="147" spans="1:17" s="32" customFormat="1" ht="12.75" customHeight="1">
      <c r="A147" s="221" t="s">
        <v>168</v>
      </c>
      <c r="B147" s="203" t="s">
        <v>124</v>
      </c>
      <c r="C147" s="75">
        <v>140634</v>
      </c>
      <c r="D147" s="75">
        <v>158160</v>
      </c>
      <c r="E147" s="75">
        <v>170517</v>
      </c>
      <c r="F147" s="222">
        <v>197689</v>
      </c>
      <c r="G147" s="222">
        <v>206827</v>
      </c>
      <c r="H147" s="222">
        <v>215731</v>
      </c>
      <c r="I147" s="33"/>
    </row>
    <row r="148" spans="1:17" s="32" customFormat="1" ht="12.75" customHeight="1">
      <c r="A148" s="221" t="s">
        <v>424</v>
      </c>
      <c r="B148" s="84"/>
      <c r="C148" s="74"/>
      <c r="D148" s="74"/>
      <c r="E148" s="74"/>
      <c r="F148" s="75"/>
      <c r="G148" s="74"/>
      <c r="H148" s="74"/>
      <c r="I148" s="33"/>
    </row>
    <row r="149" spans="1:17" s="32" customFormat="1" ht="12.75" customHeight="1">
      <c r="A149" s="221" t="s">
        <v>425</v>
      </c>
      <c r="B149" s="50" t="s">
        <v>124</v>
      </c>
      <c r="C149" s="74">
        <v>142962</v>
      </c>
      <c r="D149" s="74">
        <v>160517</v>
      </c>
      <c r="E149" s="74">
        <v>169768</v>
      </c>
      <c r="F149" s="75">
        <v>197299</v>
      </c>
      <c r="G149" s="74">
        <v>206381</v>
      </c>
      <c r="H149" s="74">
        <v>215300</v>
      </c>
      <c r="I149" s="33"/>
    </row>
    <row r="150" spans="1:17" s="32" customFormat="1" ht="14.25" customHeight="1">
      <c r="A150" s="49" t="s">
        <v>108</v>
      </c>
      <c r="B150" s="206" t="s">
        <v>9</v>
      </c>
      <c r="C150" s="209">
        <v>17557</v>
      </c>
      <c r="D150" s="209">
        <v>17674</v>
      </c>
      <c r="E150" s="209">
        <v>16400</v>
      </c>
      <c r="F150" s="210">
        <v>16300</v>
      </c>
      <c r="G150" s="209">
        <v>16200</v>
      </c>
      <c r="H150" s="209">
        <v>16100</v>
      </c>
      <c r="I150" s="33"/>
    </row>
    <row r="151" spans="1:17" s="32" customFormat="1">
      <c r="A151" s="49" t="s">
        <v>109</v>
      </c>
      <c r="B151" s="50" t="s">
        <v>4</v>
      </c>
      <c r="C151" s="207">
        <v>678.56</v>
      </c>
      <c r="D151" s="207">
        <v>756.84</v>
      </c>
      <c r="E151" s="207">
        <v>862.64</v>
      </c>
      <c r="F151" s="208">
        <v>1008.68</v>
      </c>
      <c r="G151" s="207">
        <v>1061.6300000000001</v>
      </c>
      <c r="H151" s="207">
        <v>1114.3900000000001</v>
      </c>
      <c r="I151" s="33"/>
    </row>
    <row r="152" spans="1:17" s="32" customFormat="1" ht="15" customHeight="1">
      <c r="A152" s="49" t="s">
        <v>169</v>
      </c>
      <c r="B152" s="50" t="s">
        <v>124</v>
      </c>
      <c r="C152" s="74">
        <v>5008</v>
      </c>
      <c r="D152" s="74">
        <v>2651</v>
      </c>
      <c r="E152" s="74">
        <v>3400</v>
      </c>
      <c r="F152" s="75">
        <v>3790</v>
      </c>
      <c r="G152" s="74">
        <v>4236</v>
      </c>
      <c r="H152" s="74">
        <v>4667</v>
      </c>
      <c r="I152" s="33"/>
    </row>
    <row r="153" spans="1:17" s="32" customFormat="1" ht="15" customHeight="1">
      <c r="A153" s="49" t="s">
        <v>170</v>
      </c>
      <c r="B153" s="50" t="s">
        <v>124</v>
      </c>
      <c r="C153" s="74">
        <v>-2328</v>
      </c>
      <c r="D153" s="212">
        <v>-2357</v>
      </c>
      <c r="E153" s="74">
        <v>749</v>
      </c>
      <c r="F153" s="75">
        <v>390</v>
      </c>
      <c r="G153" s="74">
        <v>446</v>
      </c>
      <c r="H153" s="74">
        <v>431</v>
      </c>
      <c r="I153" s="33"/>
    </row>
    <row r="154" spans="1:17" s="32" customFormat="1" ht="15" customHeight="1">
      <c r="A154" s="49"/>
      <c r="B154" s="206"/>
      <c r="C154" s="75"/>
      <c r="D154" s="75"/>
      <c r="E154" s="75"/>
      <c r="F154" s="75"/>
      <c r="G154" s="75"/>
      <c r="H154" s="75"/>
      <c r="I154" s="33"/>
    </row>
    <row r="155" spans="1:17" s="32" customFormat="1" ht="15" customHeight="1">
      <c r="A155" s="221" t="s">
        <v>234</v>
      </c>
      <c r="B155" s="203" t="s">
        <v>124</v>
      </c>
      <c r="C155" s="75">
        <v>118322</v>
      </c>
      <c r="D155" s="75">
        <v>124768</v>
      </c>
      <c r="E155" s="75">
        <v>142572</v>
      </c>
      <c r="F155" s="222">
        <v>150368</v>
      </c>
      <c r="G155" s="222">
        <v>156284</v>
      </c>
      <c r="H155" s="222">
        <v>162434</v>
      </c>
      <c r="I155" s="33"/>
    </row>
    <row r="156" spans="1:17" s="32" customFormat="1">
      <c r="A156" s="221" t="s">
        <v>235</v>
      </c>
      <c r="B156" s="84"/>
      <c r="C156" s="74"/>
      <c r="D156" s="74"/>
      <c r="E156" s="74"/>
      <c r="F156" s="75"/>
      <c r="G156" s="74"/>
      <c r="H156" s="74"/>
      <c r="I156" s="33"/>
    </row>
    <row r="157" spans="1:17" s="32" customFormat="1">
      <c r="A157" s="49" t="s">
        <v>108</v>
      </c>
      <c r="B157" s="206" t="s">
        <v>9</v>
      </c>
      <c r="C157" s="209">
        <v>21669</v>
      </c>
      <c r="D157" s="209">
        <v>20727</v>
      </c>
      <c r="E157" s="209">
        <v>20700</v>
      </c>
      <c r="F157" s="210">
        <v>20500</v>
      </c>
      <c r="G157" s="209">
        <v>20300</v>
      </c>
      <c r="H157" s="209">
        <v>20100</v>
      </c>
      <c r="I157" s="33"/>
    </row>
    <row r="158" spans="1:17" s="32" customFormat="1">
      <c r="A158" s="49" t="s">
        <v>109</v>
      </c>
      <c r="B158" s="50" t="s">
        <v>4</v>
      </c>
      <c r="C158" s="207">
        <v>455.04</v>
      </c>
      <c r="D158" s="207">
        <v>501.63</v>
      </c>
      <c r="E158" s="207">
        <v>573.96</v>
      </c>
      <c r="F158" s="208">
        <v>611.25</v>
      </c>
      <c r="G158" s="207">
        <v>641.55999999999995</v>
      </c>
      <c r="H158" s="207">
        <v>673.44</v>
      </c>
      <c r="I158" s="33"/>
    </row>
    <row r="159" spans="1:17" s="32" customFormat="1">
      <c r="A159" s="206"/>
      <c r="B159" s="206"/>
      <c r="C159" s="6"/>
      <c r="D159" s="6"/>
      <c r="E159" s="6"/>
      <c r="F159" s="6"/>
      <c r="G159" s="6"/>
      <c r="H159" s="6"/>
      <c r="I159" s="33"/>
    </row>
    <row r="160" spans="1:17" s="32" customFormat="1" ht="15" customHeight="1">
      <c r="A160" s="223" t="s">
        <v>426</v>
      </c>
      <c r="B160" s="203" t="s">
        <v>124</v>
      </c>
      <c r="C160" s="213">
        <v>19329</v>
      </c>
      <c r="D160" s="213">
        <v>20820</v>
      </c>
      <c r="E160" s="213">
        <v>23367</v>
      </c>
      <c r="F160" s="213">
        <v>24718</v>
      </c>
      <c r="G160" s="213">
        <v>25742</v>
      </c>
      <c r="H160" s="213">
        <v>26845</v>
      </c>
      <c r="I160" s="33"/>
      <c r="P160" s="3"/>
      <c r="Q160" s="10"/>
    </row>
    <row r="161" spans="1:17" s="32" customFormat="1">
      <c r="A161" s="224" t="s">
        <v>427</v>
      </c>
      <c r="B161" s="84"/>
      <c r="C161" s="74">
        <v>19280</v>
      </c>
      <c r="D161" s="74">
        <v>20773</v>
      </c>
      <c r="E161" s="74">
        <v>23300</v>
      </c>
      <c r="F161" s="75">
        <v>24654</v>
      </c>
      <c r="G161" s="74">
        <v>25708</v>
      </c>
      <c r="H161" s="74">
        <v>26809</v>
      </c>
      <c r="I161" s="33"/>
    </row>
    <row r="162" spans="1:17" s="32" customFormat="1">
      <c r="A162" s="49" t="s">
        <v>32</v>
      </c>
      <c r="B162" s="206" t="s">
        <v>9</v>
      </c>
      <c r="C162" s="74">
        <v>15236</v>
      </c>
      <c r="D162" s="74">
        <v>15241</v>
      </c>
      <c r="E162" s="74">
        <v>15500</v>
      </c>
      <c r="F162" s="75">
        <v>15400</v>
      </c>
      <c r="G162" s="74">
        <v>15300</v>
      </c>
      <c r="H162" s="74">
        <v>15200</v>
      </c>
      <c r="I162" s="33"/>
    </row>
    <row r="163" spans="1:17" s="32" customFormat="1">
      <c r="A163" s="214" t="s">
        <v>110</v>
      </c>
      <c r="B163" s="50" t="s">
        <v>4</v>
      </c>
      <c r="C163" s="207">
        <v>1265.4000000000001</v>
      </c>
      <c r="D163" s="207">
        <v>1362.99</v>
      </c>
      <c r="E163" s="207">
        <v>1503.22</v>
      </c>
      <c r="F163" s="208">
        <v>1600.9</v>
      </c>
      <c r="G163" s="207">
        <v>1680.27</v>
      </c>
      <c r="H163" s="207">
        <v>1763.78</v>
      </c>
      <c r="I163" s="33"/>
    </row>
    <row r="164" spans="1:17" s="32" customFormat="1" ht="12.75" hidden="1" customHeight="1">
      <c r="A164" s="49"/>
      <c r="B164" s="50"/>
      <c r="C164" s="87"/>
      <c r="D164" s="87"/>
      <c r="E164" s="87"/>
      <c r="F164" s="87"/>
      <c r="G164" s="88"/>
      <c r="H164" s="88"/>
      <c r="I164" s="33"/>
    </row>
    <row r="165" spans="1:17" s="32" customFormat="1">
      <c r="A165" s="49" t="s">
        <v>171</v>
      </c>
      <c r="B165" s="50" t="s">
        <v>124</v>
      </c>
      <c r="C165" s="74">
        <v>508</v>
      </c>
      <c r="D165" s="74">
        <v>555</v>
      </c>
      <c r="E165" s="74">
        <v>622</v>
      </c>
      <c r="F165" s="75">
        <v>686</v>
      </c>
      <c r="G165" s="74">
        <v>720</v>
      </c>
      <c r="H165" s="74">
        <v>756</v>
      </c>
      <c r="I165" s="33"/>
    </row>
    <row r="166" spans="1:17" s="32" customFormat="1">
      <c r="A166" s="49" t="s">
        <v>172</v>
      </c>
      <c r="B166" s="50" t="s">
        <v>124</v>
      </c>
      <c r="C166" s="74">
        <v>49</v>
      </c>
      <c r="D166" s="74">
        <v>47</v>
      </c>
      <c r="E166" s="74">
        <v>67</v>
      </c>
      <c r="F166" s="75">
        <v>64</v>
      </c>
      <c r="G166" s="74">
        <v>34</v>
      </c>
      <c r="H166" s="74">
        <v>36</v>
      </c>
      <c r="I166" s="33"/>
    </row>
    <row r="167" spans="1:17" s="32" customFormat="1" ht="4.5" customHeight="1">
      <c r="A167" s="52"/>
      <c r="B167" s="84"/>
      <c r="C167" s="6"/>
      <c r="D167" s="6"/>
      <c r="E167" s="6"/>
      <c r="F167" s="6"/>
      <c r="G167" s="6"/>
      <c r="H167" s="6"/>
      <c r="I167" s="33"/>
    </row>
    <row r="168" spans="1:17" s="32" customFormat="1" ht="14.25" customHeight="1">
      <c r="A168" s="86" t="s">
        <v>621</v>
      </c>
      <c r="B168" s="203" t="s">
        <v>124</v>
      </c>
      <c r="C168" s="225">
        <v>0</v>
      </c>
      <c r="D168" s="225">
        <v>0</v>
      </c>
      <c r="E168" s="225">
        <v>0</v>
      </c>
      <c r="F168" s="6">
        <v>0</v>
      </c>
      <c r="G168" s="225">
        <v>0</v>
      </c>
      <c r="H168" s="225">
        <v>0</v>
      </c>
      <c r="I168" s="33"/>
    </row>
    <row r="169" spans="1:17" s="31" customFormat="1" ht="14.25">
      <c r="A169" s="86" t="s">
        <v>622</v>
      </c>
      <c r="B169" s="84"/>
      <c r="C169" s="53"/>
      <c r="D169" s="53"/>
      <c r="E169" s="53"/>
      <c r="F169" s="77"/>
      <c r="G169" s="53"/>
      <c r="H169" s="53"/>
      <c r="I169" s="34"/>
    </row>
    <row r="170" spans="1:17" s="31" customFormat="1" ht="23.25" customHeight="1">
      <c r="A170" s="86"/>
      <c r="B170" s="84"/>
      <c r="C170" s="53"/>
      <c r="D170" s="53"/>
      <c r="E170" s="53"/>
      <c r="F170" s="77"/>
      <c r="G170" s="53"/>
      <c r="H170" s="53"/>
      <c r="I170" s="34"/>
    </row>
    <row r="171" spans="1:17" s="31" customFormat="1" ht="11.25" customHeight="1">
      <c r="A171" s="49"/>
      <c r="B171" s="50"/>
      <c r="C171" s="53"/>
      <c r="D171" s="53"/>
      <c r="E171" s="53"/>
      <c r="F171" s="53"/>
      <c r="G171" s="53"/>
      <c r="H171" s="7" t="s">
        <v>5</v>
      </c>
      <c r="I171" s="34"/>
    </row>
    <row r="172" spans="1:17" s="31" customFormat="1" ht="17.25" customHeight="1">
      <c r="A172" s="52"/>
      <c r="B172" s="50"/>
      <c r="C172" s="54"/>
      <c r="D172" s="54"/>
      <c r="E172" s="54"/>
      <c r="F172" s="54"/>
      <c r="G172" s="54"/>
      <c r="H172" s="7" t="s">
        <v>33</v>
      </c>
      <c r="I172" s="34"/>
    </row>
    <row r="173" spans="1:17" s="31" customFormat="1" ht="12" customHeight="1">
      <c r="A173" s="56"/>
      <c r="B173" s="484" t="s">
        <v>1</v>
      </c>
      <c r="C173" s="482" t="s">
        <v>222</v>
      </c>
      <c r="D173" s="482" t="s">
        <v>230</v>
      </c>
      <c r="E173" s="482" t="s">
        <v>231</v>
      </c>
      <c r="F173" s="487" t="s">
        <v>232</v>
      </c>
      <c r="G173" s="482" t="s">
        <v>223</v>
      </c>
      <c r="H173" s="482" t="s">
        <v>233</v>
      </c>
    </row>
    <row r="174" spans="1:17" s="31" customFormat="1" ht="17.25" customHeight="1">
      <c r="A174" s="57"/>
      <c r="B174" s="485" t="s">
        <v>2</v>
      </c>
      <c r="C174" s="486"/>
      <c r="D174" s="486"/>
      <c r="E174" s="486"/>
      <c r="F174" s="488"/>
      <c r="G174" s="483"/>
      <c r="H174" s="483"/>
    </row>
    <row r="175" spans="1:17" s="31" customFormat="1" ht="13.5" customHeight="1">
      <c r="B175" s="27"/>
      <c r="C175" s="27"/>
      <c r="D175" s="27"/>
      <c r="E175" s="27"/>
      <c r="F175" s="28"/>
      <c r="G175" s="4"/>
      <c r="H175" s="4"/>
    </row>
    <row r="176" spans="1:17" s="32" customFormat="1" ht="15.75">
      <c r="A176" s="200" t="s">
        <v>428</v>
      </c>
      <c r="B176" s="86" t="s">
        <v>124</v>
      </c>
      <c r="C176" s="226">
        <v>285766</v>
      </c>
      <c r="D176" s="226">
        <v>285105</v>
      </c>
      <c r="E176" s="226">
        <v>390043</v>
      </c>
      <c r="F176" s="226">
        <v>404137</v>
      </c>
      <c r="G176" s="226">
        <v>411307</v>
      </c>
      <c r="H176" s="226">
        <v>425005</v>
      </c>
      <c r="I176" s="33"/>
      <c r="P176" s="3"/>
      <c r="Q176" s="10"/>
    </row>
    <row r="177" spans="1:17" s="32" customFormat="1" ht="8.25" customHeight="1">
      <c r="A177" s="52"/>
      <c r="B177" s="84"/>
      <c r="C177" s="87"/>
      <c r="D177" s="87"/>
      <c r="E177" s="87"/>
      <c r="F177" s="87"/>
      <c r="G177" s="88"/>
      <c r="H177" s="88"/>
      <c r="I177" s="33"/>
    </row>
    <row r="178" spans="1:17" s="32" customFormat="1" ht="24.75" customHeight="1">
      <c r="A178" s="227" t="s">
        <v>429</v>
      </c>
      <c r="B178" s="52" t="s">
        <v>124</v>
      </c>
      <c r="C178" s="228">
        <v>285766</v>
      </c>
      <c r="D178" s="228">
        <v>285105</v>
      </c>
      <c r="E178" s="228">
        <v>390043</v>
      </c>
      <c r="F178" s="228">
        <v>404137</v>
      </c>
      <c r="G178" s="228">
        <v>411251</v>
      </c>
      <c r="H178" s="228">
        <v>425005</v>
      </c>
      <c r="I178" s="33"/>
    </row>
    <row r="179" spans="1:17" s="32" customFormat="1" ht="15" customHeight="1">
      <c r="A179" s="229" t="s">
        <v>205</v>
      </c>
      <c r="B179" s="49" t="s">
        <v>124</v>
      </c>
      <c r="C179" s="230">
        <v>279962</v>
      </c>
      <c r="D179" s="230">
        <v>292608</v>
      </c>
      <c r="E179" s="230">
        <v>389928</v>
      </c>
      <c r="F179" s="228">
        <v>404068</v>
      </c>
      <c r="G179" s="230">
        <v>411251</v>
      </c>
      <c r="H179" s="230">
        <v>424946</v>
      </c>
      <c r="I179" s="33"/>
    </row>
    <row r="180" spans="1:17" s="32" customFormat="1" ht="15" customHeight="1">
      <c r="A180" s="229" t="s">
        <v>208</v>
      </c>
      <c r="B180" s="206" t="s">
        <v>9</v>
      </c>
      <c r="C180" s="230">
        <v>73311</v>
      </c>
      <c r="D180" s="230">
        <v>67091</v>
      </c>
      <c r="E180" s="230">
        <v>77000</v>
      </c>
      <c r="F180" s="228">
        <v>73800</v>
      </c>
      <c r="G180" s="230">
        <v>71564</v>
      </c>
      <c r="H180" s="230">
        <v>70445</v>
      </c>
      <c r="I180" s="33"/>
    </row>
    <row r="181" spans="1:17" s="32" customFormat="1" ht="15" customHeight="1">
      <c r="A181" s="229" t="s">
        <v>209</v>
      </c>
      <c r="B181" s="50" t="s">
        <v>4</v>
      </c>
      <c r="C181" s="231">
        <v>318.24</v>
      </c>
      <c r="D181" s="231">
        <v>363.45</v>
      </c>
      <c r="E181" s="231">
        <v>422</v>
      </c>
      <c r="F181" s="232">
        <v>456.26</v>
      </c>
      <c r="G181" s="231">
        <v>478.89</v>
      </c>
      <c r="H181" s="231">
        <v>502.69</v>
      </c>
      <c r="I181" s="33"/>
    </row>
    <row r="182" spans="1:17" s="32" customFormat="1" ht="15" customHeight="1">
      <c r="A182" s="229" t="s">
        <v>206</v>
      </c>
      <c r="B182" s="49" t="s">
        <v>124</v>
      </c>
      <c r="C182" s="230">
        <v>8448</v>
      </c>
      <c r="D182" s="230">
        <v>947</v>
      </c>
      <c r="E182" s="230">
        <v>1061</v>
      </c>
      <c r="F182" s="228">
        <v>1130</v>
      </c>
      <c r="G182" s="230">
        <v>1186</v>
      </c>
      <c r="H182" s="230">
        <v>1245</v>
      </c>
      <c r="I182" s="33"/>
    </row>
    <row r="183" spans="1:17" s="32" customFormat="1" ht="13.5" customHeight="1">
      <c r="A183" s="229" t="s">
        <v>207</v>
      </c>
      <c r="B183" s="49" t="s">
        <v>124</v>
      </c>
      <c r="C183" s="230">
        <v>5804</v>
      </c>
      <c r="D183" s="230">
        <v>-7501</v>
      </c>
      <c r="E183" s="230">
        <v>115</v>
      </c>
      <c r="F183" s="228">
        <v>69</v>
      </c>
      <c r="G183" s="230">
        <v>56</v>
      </c>
      <c r="H183" s="230">
        <v>59</v>
      </c>
      <c r="I183" s="33"/>
    </row>
    <row r="184" spans="1:17" s="32" customFormat="1" ht="15" customHeight="1">
      <c r="A184" s="52" t="s">
        <v>99</v>
      </c>
      <c r="B184" s="52" t="s">
        <v>124</v>
      </c>
      <c r="C184" s="6">
        <v>0</v>
      </c>
      <c r="D184" s="6">
        <v>0</v>
      </c>
      <c r="E184" s="6">
        <v>0</v>
      </c>
      <c r="F184" s="6">
        <v>0</v>
      </c>
      <c r="G184" s="6">
        <v>0</v>
      </c>
      <c r="H184" s="6">
        <v>0</v>
      </c>
      <c r="I184" s="33"/>
    </row>
    <row r="185" spans="1:17" s="8" customFormat="1" ht="14.25">
      <c r="A185" s="58"/>
      <c r="B185" s="59"/>
      <c r="C185" s="14"/>
      <c r="D185" s="14"/>
      <c r="E185" s="14"/>
      <c r="F185" s="14"/>
      <c r="G185" s="14"/>
      <c r="H185" s="14"/>
      <c r="I185" s="25"/>
    </row>
    <row r="186" spans="1:17" s="16" customFormat="1" ht="13.5" customHeight="1">
      <c r="A186" s="233" t="s">
        <v>430</v>
      </c>
      <c r="B186" s="59" t="s">
        <v>124</v>
      </c>
      <c r="C186" s="55">
        <v>30017</v>
      </c>
      <c r="D186" s="55">
        <v>35588</v>
      </c>
      <c r="E186" s="55">
        <v>39940</v>
      </c>
      <c r="F186" s="55">
        <v>43265</v>
      </c>
      <c r="G186" s="55">
        <v>46011</v>
      </c>
      <c r="H186" s="55">
        <v>48989</v>
      </c>
      <c r="I186" s="15"/>
      <c r="J186" s="55"/>
      <c r="K186" s="55"/>
      <c r="L186" s="55"/>
      <c r="M186" s="55"/>
      <c r="P186" s="3"/>
      <c r="Q186" s="10"/>
    </row>
    <row r="187" spans="1:17" s="18" customFormat="1" ht="13.9" customHeight="1">
      <c r="A187" s="234" t="s">
        <v>431</v>
      </c>
      <c r="B187" s="59"/>
      <c r="C187" s="235"/>
      <c r="D187" s="235"/>
      <c r="E187" s="235"/>
      <c r="F187" s="235"/>
      <c r="G187" s="235"/>
      <c r="H187" s="235"/>
      <c r="I187" s="17"/>
    </row>
    <row r="188" spans="1:17" s="1" customFormat="1" ht="10.5" customHeight="1">
      <c r="A188" s="16"/>
      <c r="B188" s="59"/>
      <c r="C188" s="236"/>
      <c r="D188" s="236"/>
      <c r="E188" s="237"/>
      <c r="F188" s="238"/>
      <c r="G188" s="237"/>
      <c r="H188" s="237"/>
      <c r="I188" s="19"/>
    </row>
    <row r="189" spans="1:17" s="16" customFormat="1" ht="17.25" customHeight="1">
      <c r="A189" s="16" t="s">
        <v>432</v>
      </c>
      <c r="B189" s="59" t="s">
        <v>124</v>
      </c>
      <c r="C189" s="55">
        <v>9810</v>
      </c>
      <c r="D189" s="55">
        <v>12603</v>
      </c>
      <c r="E189" s="55">
        <v>15211</v>
      </c>
      <c r="F189" s="55">
        <v>16979</v>
      </c>
      <c r="G189" s="55">
        <v>18702</v>
      </c>
      <c r="H189" s="55">
        <v>20613</v>
      </c>
      <c r="I189" s="20"/>
      <c r="J189" s="55"/>
      <c r="K189" s="55"/>
      <c r="L189" s="55"/>
      <c r="M189" s="55"/>
    </row>
    <row r="190" spans="1:17" s="16" customFormat="1" ht="17.25" customHeight="1">
      <c r="A190" s="16" t="s">
        <v>433</v>
      </c>
      <c r="B190" s="59"/>
      <c r="C190" s="55"/>
      <c r="D190" s="55"/>
      <c r="E190" s="55"/>
      <c r="F190" s="55"/>
      <c r="G190" s="55"/>
      <c r="H190" s="55"/>
      <c r="I190" s="20"/>
    </row>
    <row r="191" spans="1:17" s="1" customFormat="1" ht="13.9" customHeight="1">
      <c r="A191" s="1" t="s">
        <v>149</v>
      </c>
      <c r="B191" s="59"/>
      <c r="C191" s="61"/>
      <c r="D191" s="61"/>
      <c r="E191" s="61"/>
      <c r="F191" s="239"/>
      <c r="G191" s="61"/>
      <c r="H191" s="61"/>
      <c r="I191" s="19"/>
    </row>
    <row r="192" spans="1:17" s="1" customFormat="1" ht="8.25" customHeight="1">
      <c r="A192" s="16"/>
      <c r="B192" s="59"/>
      <c r="C192" s="61"/>
      <c r="D192" s="61"/>
      <c r="E192" s="61"/>
      <c r="F192" s="239"/>
      <c r="G192" s="61"/>
      <c r="H192" s="61"/>
      <c r="I192" s="19"/>
    </row>
    <row r="193" spans="1:9" s="16" customFormat="1" ht="11.25" customHeight="1">
      <c r="A193" s="16" t="s">
        <v>156</v>
      </c>
      <c r="B193" s="59" t="s">
        <v>124</v>
      </c>
      <c r="C193" s="55">
        <v>56</v>
      </c>
      <c r="D193" s="55">
        <v>71</v>
      </c>
      <c r="E193" s="55">
        <v>78</v>
      </c>
      <c r="F193" s="55">
        <v>83</v>
      </c>
      <c r="G193" s="55">
        <v>87</v>
      </c>
      <c r="H193" s="55">
        <v>92</v>
      </c>
      <c r="I193" s="20"/>
    </row>
    <row r="194" spans="1:9" s="1" customFormat="1" ht="13.9" customHeight="1">
      <c r="A194" s="1" t="s">
        <v>34</v>
      </c>
      <c r="B194" s="35" t="s">
        <v>9</v>
      </c>
      <c r="C194" s="240">
        <v>40</v>
      </c>
      <c r="D194" s="240">
        <v>38</v>
      </c>
      <c r="E194" s="240">
        <v>45</v>
      </c>
      <c r="F194" s="241">
        <v>45</v>
      </c>
      <c r="G194" s="240">
        <v>45</v>
      </c>
      <c r="H194" s="240">
        <v>45</v>
      </c>
      <c r="I194" s="19"/>
    </row>
    <row r="195" spans="1:9" s="1" customFormat="1" ht="13.9" customHeight="1">
      <c r="A195" s="1" t="s">
        <v>35</v>
      </c>
      <c r="B195" s="35" t="s">
        <v>36</v>
      </c>
      <c r="C195" s="242">
        <v>32.1</v>
      </c>
      <c r="D195" s="242">
        <v>39.200000000000003</v>
      </c>
      <c r="E195" s="242">
        <v>34.6</v>
      </c>
      <c r="F195" s="242">
        <v>34.6</v>
      </c>
      <c r="G195" s="242">
        <v>34.6</v>
      </c>
      <c r="H195" s="242">
        <v>34.6</v>
      </c>
      <c r="I195" s="19"/>
    </row>
    <row r="196" spans="1:9" s="1" customFormat="1" ht="13.9" customHeight="1">
      <c r="A196" s="1" t="s">
        <v>104</v>
      </c>
      <c r="B196" s="35" t="s">
        <v>4</v>
      </c>
      <c r="C196" s="58">
        <v>43.35</v>
      </c>
      <c r="D196" s="58">
        <v>47.75</v>
      </c>
      <c r="E196" s="58">
        <v>50.25</v>
      </c>
      <c r="F196" s="59">
        <v>53.51</v>
      </c>
      <c r="G196" s="58">
        <v>56.16</v>
      </c>
      <c r="H196" s="58">
        <v>58.95</v>
      </c>
      <c r="I196" s="19"/>
    </row>
    <row r="197" spans="1:9" s="1" customFormat="1" ht="13.9" customHeight="1">
      <c r="A197" s="1" t="s">
        <v>103</v>
      </c>
      <c r="B197" s="35" t="s">
        <v>7</v>
      </c>
      <c r="C197" s="240">
        <v>68</v>
      </c>
      <c r="D197" s="240">
        <v>66</v>
      </c>
      <c r="E197" s="240">
        <v>62</v>
      </c>
      <c r="F197" s="241">
        <v>62</v>
      </c>
      <c r="G197" s="240">
        <v>62</v>
      </c>
      <c r="H197" s="240">
        <v>62</v>
      </c>
      <c r="I197" s="19"/>
    </row>
    <row r="198" spans="1:9" s="1" customFormat="1" ht="11.25" customHeight="1">
      <c r="A198" s="1" t="s">
        <v>37</v>
      </c>
      <c r="B198" s="35"/>
      <c r="C198" s="61"/>
      <c r="D198" s="61"/>
      <c r="E198" s="61"/>
      <c r="F198" s="239"/>
      <c r="G198" s="61"/>
      <c r="H198" s="61"/>
      <c r="I198" s="19"/>
    </row>
    <row r="199" spans="1:9" s="1" customFormat="1" ht="11.25" customHeight="1">
      <c r="B199" s="35"/>
      <c r="C199" s="61"/>
      <c r="D199" s="61"/>
      <c r="E199" s="61"/>
      <c r="F199" s="239"/>
      <c r="G199" s="61"/>
      <c r="H199" s="61"/>
      <c r="I199" s="19"/>
    </row>
    <row r="200" spans="1:9" s="16" customFormat="1" ht="14.25" customHeight="1">
      <c r="A200" s="16" t="s">
        <v>157</v>
      </c>
      <c r="B200" s="243" t="s">
        <v>124</v>
      </c>
      <c r="C200" s="55">
        <v>9742</v>
      </c>
      <c r="D200" s="55">
        <v>12518</v>
      </c>
      <c r="E200" s="55">
        <v>15097</v>
      </c>
      <c r="F200" s="55">
        <v>16874</v>
      </c>
      <c r="G200" s="55">
        <v>18597</v>
      </c>
      <c r="H200" s="55">
        <v>20503</v>
      </c>
      <c r="I200" s="20"/>
    </row>
    <row r="201" spans="1:9" s="1" customFormat="1" ht="13.9" customHeight="1">
      <c r="A201" s="1" t="s">
        <v>38</v>
      </c>
      <c r="B201" s="35" t="s">
        <v>9</v>
      </c>
      <c r="C201" s="240">
        <v>8083</v>
      </c>
      <c r="D201" s="240">
        <v>9626</v>
      </c>
      <c r="E201" s="240">
        <v>10100</v>
      </c>
      <c r="F201" s="241">
        <v>10600</v>
      </c>
      <c r="G201" s="240">
        <v>11130</v>
      </c>
      <c r="H201" s="240">
        <v>11690</v>
      </c>
      <c r="I201" s="19"/>
    </row>
    <row r="202" spans="1:9" s="1" customFormat="1" ht="13.9" customHeight="1">
      <c r="A202" s="1" t="s">
        <v>39</v>
      </c>
      <c r="B202" s="35" t="s">
        <v>36</v>
      </c>
      <c r="C202" s="242">
        <v>29.1</v>
      </c>
      <c r="D202" s="242">
        <v>27.8</v>
      </c>
      <c r="E202" s="242">
        <v>28</v>
      </c>
      <c r="F202" s="244">
        <v>28</v>
      </c>
      <c r="G202" s="242">
        <v>28</v>
      </c>
      <c r="H202" s="242">
        <v>28</v>
      </c>
      <c r="I202" s="19"/>
    </row>
    <row r="203" spans="1:9" s="1" customFormat="1" ht="13.7" customHeight="1">
      <c r="A203" s="1" t="s">
        <v>105</v>
      </c>
      <c r="B203" s="35" t="s">
        <v>4</v>
      </c>
      <c r="C203" s="58">
        <v>41.4</v>
      </c>
      <c r="D203" s="58">
        <v>46.8</v>
      </c>
      <c r="E203" s="58">
        <v>53.39</v>
      </c>
      <c r="F203" s="59">
        <v>56.85</v>
      </c>
      <c r="G203" s="58">
        <v>59.67</v>
      </c>
      <c r="H203" s="58">
        <v>62.64</v>
      </c>
      <c r="I203" s="19"/>
    </row>
    <row r="204" spans="1:9" s="1" customFormat="1" ht="13.5" customHeight="1">
      <c r="A204" s="1" t="s">
        <v>103</v>
      </c>
      <c r="B204" s="35" t="s">
        <v>7</v>
      </c>
      <c r="C204" s="240">
        <v>65</v>
      </c>
      <c r="D204" s="240">
        <v>65</v>
      </c>
      <c r="E204" s="240">
        <v>66</v>
      </c>
      <c r="F204" s="240">
        <v>66</v>
      </c>
      <c r="G204" s="240">
        <v>66</v>
      </c>
      <c r="H204" s="240">
        <v>66</v>
      </c>
      <c r="I204" s="19"/>
    </row>
    <row r="205" spans="1:9" s="1" customFormat="1" ht="13.5" customHeight="1">
      <c r="A205" s="1" t="s">
        <v>37</v>
      </c>
      <c r="B205" s="35"/>
      <c r="C205" s="61"/>
      <c r="D205" s="61"/>
      <c r="E205" s="61"/>
      <c r="F205" s="239"/>
      <c r="G205" s="61"/>
      <c r="H205" s="61"/>
      <c r="I205" s="19"/>
    </row>
    <row r="206" spans="1:9" s="1" customFormat="1" ht="13.5" customHeight="1">
      <c r="A206" s="1" t="s">
        <v>158</v>
      </c>
      <c r="B206" s="35" t="s">
        <v>124</v>
      </c>
      <c r="C206" s="26">
        <v>284</v>
      </c>
      <c r="D206" s="26">
        <v>297</v>
      </c>
      <c r="E206" s="26">
        <v>333</v>
      </c>
      <c r="F206" s="55">
        <v>355</v>
      </c>
      <c r="G206" s="26">
        <v>373</v>
      </c>
      <c r="H206" s="26">
        <v>391</v>
      </c>
      <c r="I206" s="19"/>
    </row>
    <row r="207" spans="1:9" s="1" customFormat="1" ht="13.5" customHeight="1">
      <c r="A207" s="1" t="s">
        <v>159</v>
      </c>
      <c r="B207" s="35"/>
      <c r="C207" s="26"/>
      <c r="D207" s="26"/>
      <c r="E207" s="26"/>
      <c r="F207" s="26"/>
      <c r="G207" s="26"/>
      <c r="H207" s="26"/>
      <c r="I207" s="26"/>
    </row>
    <row r="208" spans="1:9" s="1" customFormat="1" ht="13.5" customHeight="1">
      <c r="A208" s="1" t="s">
        <v>151</v>
      </c>
      <c r="B208" s="35"/>
      <c r="C208" s="26"/>
      <c r="D208" s="26"/>
      <c r="E208" s="26"/>
      <c r="F208" s="55"/>
      <c r="G208" s="26"/>
      <c r="H208" s="26"/>
      <c r="I208" s="19"/>
    </row>
    <row r="209" spans="1:10" s="1" customFormat="1" ht="13.5" customHeight="1">
      <c r="A209" s="1" t="s">
        <v>158</v>
      </c>
      <c r="B209" s="35" t="s">
        <v>124</v>
      </c>
      <c r="C209" s="26">
        <v>12</v>
      </c>
      <c r="D209" s="26">
        <v>14</v>
      </c>
      <c r="E209" s="26">
        <v>36</v>
      </c>
      <c r="F209" s="55">
        <v>22</v>
      </c>
      <c r="G209" s="26">
        <v>18</v>
      </c>
      <c r="H209" s="26">
        <v>18</v>
      </c>
      <c r="I209" s="19"/>
    </row>
    <row r="210" spans="1:10" s="1" customFormat="1" ht="13.5" customHeight="1">
      <c r="A210" s="1" t="s">
        <v>159</v>
      </c>
      <c r="B210" s="35"/>
      <c r="C210" s="61"/>
      <c r="D210" s="61"/>
      <c r="E210" s="61"/>
      <c r="F210" s="239"/>
      <c r="G210" s="61"/>
      <c r="H210" s="61"/>
      <c r="I210" s="19"/>
    </row>
    <row r="211" spans="1:10" s="1" customFormat="1" ht="13.5" customHeight="1">
      <c r="A211" s="1" t="s">
        <v>152</v>
      </c>
      <c r="B211" s="35"/>
      <c r="C211" s="61"/>
      <c r="D211" s="61"/>
      <c r="E211" s="61"/>
      <c r="F211" s="239"/>
      <c r="G211" s="61"/>
      <c r="H211" s="61"/>
      <c r="I211" s="19"/>
    </row>
    <row r="212" spans="1:10" s="1" customFormat="1" ht="7.5" customHeight="1">
      <c r="B212" s="35"/>
      <c r="C212" s="61"/>
      <c r="D212" s="61"/>
      <c r="E212" s="61"/>
      <c r="F212" s="239"/>
      <c r="G212" s="61"/>
      <c r="H212" s="61"/>
      <c r="I212" s="19"/>
    </row>
    <row r="213" spans="1:10" s="1" customFormat="1" ht="12.75" customHeight="1">
      <c r="A213" s="16" t="s">
        <v>434</v>
      </c>
      <c r="B213" s="243" t="s">
        <v>124</v>
      </c>
      <c r="C213" s="55">
        <v>446</v>
      </c>
      <c r="D213" s="55">
        <v>464</v>
      </c>
      <c r="E213" s="55">
        <v>486</v>
      </c>
      <c r="F213" s="55">
        <v>528</v>
      </c>
      <c r="G213" s="55">
        <v>557</v>
      </c>
      <c r="H213" s="55">
        <v>585</v>
      </c>
      <c r="I213" s="19"/>
      <c r="J213" s="26"/>
    </row>
    <row r="214" spans="1:10" s="1" customFormat="1" ht="12.75" customHeight="1">
      <c r="A214" s="1" t="s">
        <v>149</v>
      </c>
      <c r="B214" s="243"/>
      <c r="C214" s="55"/>
      <c r="D214" s="55"/>
      <c r="E214" s="55"/>
      <c r="F214" s="55"/>
      <c r="G214" s="55"/>
      <c r="H214" s="55"/>
      <c r="I214" s="19"/>
    </row>
    <row r="215" spans="1:10" s="1" customFormat="1">
      <c r="B215" s="35"/>
      <c r="C215" s="26"/>
      <c r="D215" s="26"/>
      <c r="E215" s="26"/>
      <c r="F215" s="55"/>
      <c r="G215" s="26"/>
      <c r="H215" s="26"/>
      <c r="I215" s="19"/>
    </row>
    <row r="216" spans="1:10" s="1" customFormat="1" ht="12.75" customHeight="1">
      <c r="A216" s="16" t="s">
        <v>160</v>
      </c>
      <c r="B216" s="243" t="s">
        <v>124</v>
      </c>
      <c r="C216" s="241">
        <v>149</v>
      </c>
      <c r="D216" s="241">
        <v>176</v>
      </c>
      <c r="E216" s="241">
        <v>206</v>
      </c>
      <c r="F216" s="241">
        <v>225</v>
      </c>
      <c r="G216" s="241">
        <v>238</v>
      </c>
      <c r="H216" s="241">
        <v>250</v>
      </c>
      <c r="I216" s="19"/>
    </row>
    <row r="217" spans="1:10" s="1" customFormat="1" ht="13.9" customHeight="1">
      <c r="A217" s="1" t="s">
        <v>40</v>
      </c>
      <c r="B217" s="35" t="s">
        <v>9</v>
      </c>
      <c r="C217" s="240">
        <v>63</v>
      </c>
      <c r="D217" s="240">
        <v>82</v>
      </c>
      <c r="E217" s="240">
        <v>85</v>
      </c>
      <c r="F217" s="241">
        <v>85</v>
      </c>
      <c r="G217" s="240">
        <v>85</v>
      </c>
      <c r="H217" s="240">
        <v>85</v>
      </c>
      <c r="I217" s="19"/>
    </row>
    <row r="218" spans="1:10" s="1" customFormat="1" ht="13.9" customHeight="1">
      <c r="A218" s="1" t="s">
        <v>41</v>
      </c>
      <c r="B218" s="35" t="s">
        <v>4</v>
      </c>
      <c r="C218" s="242">
        <v>2003.08</v>
      </c>
      <c r="D218" s="242">
        <v>1930.79</v>
      </c>
      <c r="E218" s="242">
        <v>2257.23</v>
      </c>
      <c r="F218" s="244">
        <v>2463.5300000000002</v>
      </c>
      <c r="G218" s="242">
        <v>2604.0500000000002</v>
      </c>
      <c r="H218" s="242">
        <v>2733.33</v>
      </c>
      <c r="I218" s="19"/>
    </row>
    <row r="219" spans="1:10" s="1" customFormat="1" ht="13.9" customHeight="1">
      <c r="A219" s="1" t="s">
        <v>42</v>
      </c>
      <c r="B219" s="35" t="s">
        <v>9</v>
      </c>
      <c r="C219" s="240">
        <v>6</v>
      </c>
      <c r="D219" s="240">
        <v>3</v>
      </c>
      <c r="E219" s="240">
        <v>4</v>
      </c>
      <c r="F219" s="241">
        <v>4</v>
      </c>
      <c r="G219" s="240">
        <v>4</v>
      </c>
      <c r="H219" s="240">
        <v>4</v>
      </c>
      <c r="I219" s="19"/>
    </row>
    <row r="220" spans="1:10" s="1" customFormat="1" ht="13.9" customHeight="1">
      <c r="A220" s="1" t="s">
        <v>41</v>
      </c>
      <c r="B220" s="35" t="s">
        <v>4</v>
      </c>
      <c r="C220" s="58">
        <v>3777.16</v>
      </c>
      <c r="D220" s="58">
        <v>5978.1</v>
      </c>
      <c r="E220" s="58">
        <v>3611.57</v>
      </c>
      <c r="F220" s="59">
        <v>3941.66</v>
      </c>
      <c r="G220" s="58">
        <v>4166.4799999999996</v>
      </c>
      <c r="H220" s="58">
        <v>4373.32</v>
      </c>
      <c r="I220" s="19"/>
    </row>
    <row r="221" spans="1:10" s="1" customFormat="1" ht="9" customHeight="1">
      <c r="B221" s="35"/>
      <c r="C221" s="61"/>
      <c r="D221" s="61"/>
      <c r="E221" s="61"/>
      <c r="F221" s="239"/>
      <c r="G221" s="61"/>
      <c r="H221" s="61"/>
      <c r="I221" s="19"/>
    </row>
    <row r="222" spans="1:10" s="1" customFormat="1" ht="12" customHeight="1">
      <c r="A222" s="16" t="s">
        <v>161</v>
      </c>
      <c r="B222" s="243" t="s">
        <v>124</v>
      </c>
      <c r="C222" s="55">
        <v>313</v>
      </c>
      <c r="D222" s="55">
        <v>286</v>
      </c>
      <c r="E222" s="55">
        <v>274</v>
      </c>
      <c r="F222" s="55">
        <v>299</v>
      </c>
      <c r="G222" s="55">
        <v>316</v>
      </c>
      <c r="H222" s="55">
        <v>332</v>
      </c>
      <c r="I222" s="19"/>
    </row>
    <row r="223" spans="1:10" s="1" customFormat="1" ht="13.9" customHeight="1">
      <c r="A223" s="1" t="s">
        <v>40</v>
      </c>
      <c r="B223" s="35" t="s">
        <v>9</v>
      </c>
      <c r="C223" s="240">
        <v>69</v>
      </c>
      <c r="D223" s="240">
        <v>62</v>
      </c>
      <c r="E223" s="240">
        <v>50</v>
      </c>
      <c r="F223" s="241">
        <v>50</v>
      </c>
      <c r="G223" s="240">
        <v>50</v>
      </c>
      <c r="H223" s="240">
        <v>50</v>
      </c>
      <c r="I223" s="19"/>
    </row>
    <row r="224" spans="1:10" s="1" customFormat="1" ht="13.9" customHeight="1">
      <c r="A224" s="1" t="s">
        <v>41</v>
      </c>
      <c r="B224" s="35" t="s">
        <v>4</v>
      </c>
      <c r="C224" s="58">
        <v>3944.1</v>
      </c>
      <c r="D224" s="58">
        <v>3641.17</v>
      </c>
      <c r="E224" s="58">
        <v>4063.01</v>
      </c>
      <c r="F224" s="59">
        <v>4434.3599999999997</v>
      </c>
      <c r="G224" s="58">
        <v>4687.3</v>
      </c>
      <c r="H224" s="58">
        <v>4919.99</v>
      </c>
      <c r="I224" s="19"/>
    </row>
    <row r="225" spans="1:9" s="1" customFormat="1" ht="13.9" customHeight="1">
      <c r="A225" s="1" t="s">
        <v>42</v>
      </c>
      <c r="B225" s="35" t="s">
        <v>9</v>
      </c>
      <c r="C225" s="240">
        <v>4</v>
      </c>
      <c r="D225" s="240">
        <v>8</v>
      </c>
      <c r="E225" s="240">
        <v>8</v>
      </c>
      <c r="F225" s="240">
        <v>8</v>
      </c>
      <c r="G225" s="240">
        <v>8</v>
      </c>
      <c r="H225" s="240">
        <v>8</v>
      </c>
      <c r="I225" s="19"/>
    </row>
    <row r="226" spans="1:9" s="1" customFormat="1" ht="13.9" customHeight="1">
      <c r="A226" s="1" t="s">
        <v>41</v>
      </c>
      <c r="B226" s="35" t="s">
        <v>4</v>
      </c>
      <c r="C226" s="58">
        <v>10189.209999999999</v>
      </c>
      <c r="D226" s="58">
        <v>7469.3</v>
      </c>
      <c r="E226" s="58">
        <v>8835</v>
      </c>
      <c r="F226" s="59">
        <v>9642.5</v>
      </c>
      <c r="G226" s="58">
        <v>10192.5</v>
      </c>
      <c r="H226" s="58">
        <v>10698.49</v>
      </c>
      <c r="I226" s="19"/>
    </row>
    <row r="227" spans="1:9" s="1" customFormat="1" ht="13.9" customHeight="1">
      <c r="A227" s="1" t="s">
        <v>150</v>
      </c>
      <c r="B227" s="35" t="s">
        <v>124</v>
      </c>
      <c r="C227" s="240">
        <v>46</v>
      </c>
      <c r="D227" s="240">
        <v>48</v>
      </c>
      <c r="E227" s="240">
        <v>54</v>
      </c>
      <c r="F227" s="241">
        <v>58</v>
      </c>
      <c r="G227" s="240">
        <v>61</v>
      </c>
      <c r="H227" s="240">
        <v>64</v>
      </c>
      <c r="I227" s="19"/>
    </row>
    <row r="228" spans="1:9" s="1" customFormat="1" ht="13.9" customHeight="1">
      <c r="A228" s="1" t="s">
        <v>151</v>
      </c>
      <c r="B228" s="35"/>
      <c r="C228" s="58"/>
      <c r="D228" s="58"/>
      <c r="E228" s="58"/>
      <c r="F228" s="59"/>
      <c r="G228" s="58"/>
      <c r="H228" s="58"/>
      <c r="I228" s="19"/>
    </row>
    <row r="229" spans="1:9" s="1" customFormat="1" ht="13.9" customHeight="1">
      <c r="A229" s="1" t="s">
        <v>150</v>
      </c>
      <c r="B229" s="35" t="s">
        <v>124</v>
      </c>
      <c r="C229" s="240">
        <v>-15</v>
      </c>
      <c r="D229" s="240">
        <v>2</v>
      </c>
      <c r="E229" s="240">
        <v>6</v>
      </c>
      <c r="F229" s="241">
        <v>4</v>
      </c>
      <c r="G229" s="240">
        <v>3</v>
      </c>
      <c r="H229" s="240">
        <v>3</v>
      </c>
      <c r="I229" s="19"/>
    </row>
    <row r="230" spans="1:9" s="1" customFormat="1" ht="13.9" customHeight="1">
      <c r="A230" s="1" t="s">
        <v>152</v>
      </c>
      <c r="B230" s="35"/>
      <c r="C230" s="58"/>
      <c r="D230" s="58"/>
      <c r="E230" s="58"/>
      <c r="F230" s="58"/>
      <c r="G230" s="58"/>
      <c r="H230" s="58"/>
      <c r="I230" s="19"/>
    </row>
    <row r="231" spans="1:9" s="1" customFormat="1" ht="10.5" customHeight="1">
      <c r="B231" s="35"/>
      <c r="C231" s="61"/>
      <c r="D231" s="61"/>
      <c r="E231" s="61"/>
      <c r="F231" s="62"/>
      <c r="G231" s="63"/>
      <c r="H231" s="63"/>
      <c r="I231" s="19"/>
    </row>
    <row r="232" spans="1:9" s="1" customFormat="1" ht="13.9" customHeight="1">
      <c r="A232" s="16" t="s">
        <v>435</v>
      </c>
      <c r="B232" s="243" t="s">
        <v>124</v>
      </c>
      <c r="C232" s="245">
        <v>17389</v>
      </c>
      <c r="D232" s="245">
        <v>19021</v>
      </c>
      <c r="E232" s="245">
        <v>21206</v>
      </c>
      <c r="F232" s="245">
        <v>22361</v>
      </c>
      <c r="G232" s="245">
        <v>23235</v>
      </c>
      <c r="H232" s="245">
        <v>24145</v>
      </c>
      <c r="I232" s="19"/>
    </row>
    <row r="233" spans="1:9" s="16" customFormat="1" ht="14.25" customHeight="1">
      <c r="A233" s="1" t="s">
        <v>43</v>
      </c>
      <c r="B233" s="35" t="s">
        <v>9</v>
      </c>
      <c r="C233" s="240">
        <v>6269</v>
      </c>
      <c r="D233" s="240">
        <v>6130</v>
      </c>
      <c r="E233" s="240">
        <v>6070</v>
      </c>
      <c r="F233" s="241">
        <v>6010</v>
      </c>
      <c r="G233" s="240">
        <v>5950</v>
      </c>
      <c r="H233" s="240">
        <v>5890</v>
      </c>
      <c r="I233" s="20"/>
    </row>
    <row r="234" spans="1:9" s="1" customFormat="1" ht="13.9" customHeight="1">
      <c r="A234" s="1" t="s">
        <v>44</v>
      </c>
      <c r="B234" s="35" t="s">
        <v>2</v>
      </c>
      <c r="C234" s="246">
        <v>70022</v>
      </c>
      <c r="D234" s="246">
        <v>69730</v>
      </c>
      <c r="E234" s="246">
        <v>69805</v>
      </c>
      <c r="F234" s="247">
        <v>69115</v>
      </c>
      <c r="G234" s="246">
        <v>68425</v>
      </c>
      <c r="H234" s="246">
        <v>67735</v>
      </c>
      <c r="I234" s="19"/>
    </row>
    <row r="235" spans="1:9" s="1" customFormat="1" ht="13.9" customHeight="1">
      <c r="A235" s="1" t="s">
        <v>45</v>
      </c>
      <c r="B235" s="35" t="s">
        <v>4</v>
      </c>
      <c r="C235" s="58">
        <v>248.34</v>
      </c>
      <c r="D235" s="58">
        <v>272.77999999999997</v>
      </c>
      <c r="E235" s="58">
        <v>303.8</v>
      </c>
      <c r="F235" s="59">
        <v>323.52999999999997</v>
      </c>
      <c r="G235" s="58">
        <v>339.58</v>
      </c>
      <c r="H235" s="58">
        <v>356.47</v>
      </c>
      <c r="I235" s="19"/>
    </row>
    <row r="236" spans="1:9" s="1" customFormat="1" ht="9" customHeight="1">
      <c r="B236" s="35"/>
      <c r="C236" s="61"/>
      <c r="D236" s="61"/>
      <c r="E236" s="61"/>
      <c r="F236" s="239"/>
      <c r="G236" s="61"/>
      <c r="H236" s="61"/>
      <c r="I236" s="19"/>
    </row>
    <row r="237" spans="1:9" s="1" customFormat="1" ht="13.9" customHeight="1">
      <c r="A237" s="16" t="s">
        <v>436</v>
      </c>
      <c r="B237" s="243" t="s">
        <v>124</v>
      </c>
      <c r="C237" s="245">
        <v>1983</v>
      </c>
      <c r="D237" s="245">
        <v>3116</v>
      </c>
      <c r="E237" s="245">
        <v>2635</v>
      </c>
      <c r="F237" s="245">
        <v>3010</v>
      </c>
      <c r="G237" s="245">
        <v>3153</v>
      </c>
      <c r="H237" s="245">
        <v>3309</v>
      </c>
      <c r="I237" s="19"/>
    </row>
    <row r="238" spans="1:9" s="1" customFormat="1" ht="13.9" customHeight="1">
      <c r="A238" s="16" t="s">
        <v>437</v>
      </c>
      <c r="B238" s="243"/>
      <c r="C238" s="245"/>
      <c r="D238" s="245"/>
      <c r="E238" s="245"/>
      <c r="F238" s="245"/>
      <c r="G238" s="245"/>
      <c r="H238" s="245"/>
      <c r="I238" s="19"/>
    </row>
    <row r="239" spans="1:9" s="1" customFormat="1" ht="9.75" customHeight="1">
      <c r="A239" s="16"/>
      <c r="B239" s="243"/>
      <c r="C239" s="245"/>
      <c r="D239" s="245"/>
      <c r="E239" s="245"/>
      <c r="F239" s="245"/>
      <c r="G239" s="245"/>
      <c r="H239" s="245"/>
      <c r="I239" s="19"/>
    </row>
    <row r="240" spans="1:9" s="1" customFormat="1" ht="13.9" customHeight="1">
      <c r="A240" s="1" t="s">
        <v>46</v>
      </c>
      <c r="B240" s="35" t="s">
        <v>9</v>
      </c>
      <c r="C240" s="240">
        <v>34</v>
      </c>
      <c r="D240" s="240">
        <v>49</v>
      </c>
      <c r="E240" s="240">
        <v>37</v>
      </c>
      <c r="F240" s="241">
        <v>40</v>
      </c>
      <c r="G240" s="240">
        <v>40</v>
      </c>
      <c r="H240" s="240">
        <v>40</v>
      </c>
      <c r="I240" s="19"/>
    </row>
    <row r="241" spans="1:9" s="1" customFormat="1" ht="13.9" customHeight="1">
      <c r="A241" s="1" t="s">
        <v>47</v>
      </c>
      <c r="B241" s="35" t="s">
        <v>4</v>
      </c>
      <c r="C241" s="242">
        <v>57570.1</v>
      </c>
      <c r="D241" s="242">
        <v>61815.08</v>
      </c>
      <c r="E241" s="242">
        <v>70017.02</v>
      </c>
      <c r="F241" s="244">
        <v>74566.12</v>
      </c>
      <c r="G241" s="242">
        <v>78263.350000000006</v>
      </c>
      <c r="H241" s="242">
        <v>82156.100000000006</v>
      </c>
      <c r="I241" s="19"/>
    </row>
    <row r="242" spans="1:9" s="1" customFormat="1" ht="13.9" customHeight="1">
      <c r="A242" s="1" t="s">
        <v>153</v>
      </c>
      <c r="B242" s="35" t="s">
        <v>124</v>
      </c>
      <c r="C242" s="240">
        <v>277</v>
      </c>
      <c r="D242" s="240">
        <v>364</v>
      </c>
      <c r="E242" s="240">
        <v>408</v>
      </c>
      <c r="F242" s="241">
        <v>435</v>
      </c>
      <c r="G242" s="240">
        <v>457</v>
      </c>
      <c r="H242" s="240">
        <v>480</v>
      </c>
      <c r="I242" s="19"/>
    </row>
    <row r="243" spans="1:9" s="1" customFormat="1" ht="13.9" customHeight="1">
      <c r="A243" s="1" t="s">
        <v>154</v>
      </c>
      <c r="B243" s="35"/>
      <c r="C243" s="58"/>
      <c r="D243" s="58"/>
      <c r="E243" s="58"/>
      <c r="F243" s="58"/>
      <c r="G243" s="58"/>
      <c r="H243" s="58"/>
      <c r="I243" s="19"/>
    </row>
    <row r="244" spans="1:9" s="1" customFormat="1" ht="13.9" customHeight="1">
      <c r="A244" s="1" t="s">
        <v>153</v>
      </c>
      <c r="B244" s="35" t="s">
        <v>124</v>
      </c>
      <c r="C244" s="240">
        <v>26</v>
      </c>
      <c r="D244" s="240">
        <v>87</v>
      </c>
      <c r="E244" s="240">
        <v>44</v>
      </c>
      <c r="F244" s="241">
        <v>27</v>
      </c>
      <c r="G244" s="240">
        <v>22</v>
      </c>
      <c r="H244" s="240">
        <v>23</v>
      </c>
      <c r="I244" s="19"/>
    </row>
    <row r="245" spans="1:9" s="1" customFormat="1">
      <c r="A245" s="1" t="s">
        <v>155</v>
      </c>
      <c r="B245" s="35"/>
      <c r="C245" s="61"/>
      <c r="D245" s="61"/>
      <c r="E245" s="61"/>
      <c r="F245" s="61"/>
      <c r="G245" s="61"/>
      <c r="H245" s="61"/>
      <c r="I245" s="19"/>
    </row>
    <row r="246" spans="1:9" s="31" customFormat="1" ht="7.5" customHeight="1">
      <c r="A246" s="52"/>
      <c r="B246" s="50"/>
      <c r="C246" s="54"/>
      <c r="D246" s="54"/>
      <c r="E246" s="54"/>
      <c r="F246" s="54"/>
      <c r="G246" s="54"/>
      <c r="H246" s="7"/>
      <c r="I246" s="34"/>
    </row>
    <row r="247" spans="1:9" s="1" customFormat="1" ht="13.9" customHeight="1">
      <c r="A247" s="16" t="s">
        <v>438</v>
      </c>
      <c r="B247" s="243" t="s">
        <v>124</v>
      </c>
      <c r="C247" s="55">
        <v>389</v>
      </c>
      <c r="D247" s="55">
        <v>385</v>
      </c>
      <c r="E247" s="55">
        <v>402</v>
      </c>
      <c r="F247" s="55">
        <v>387</v>
      </c>
      <c r="G247" s="55">
        <v>364</v>
      </c>
      <c r="H247" s="55">
        <v>337</v>
      </c>
      <c r="I247" s="19"/>
    </row>
    <row r="248" spans="1:9" s="1" customFormat="1" ht="13.9" customHeight="1">
      <c r="A248" s="1" t="s">
        <v>48</v>
      </c>
      <c r="B248" s="35" t="s">
        <v>9</v>
      </c>
      <c r="C248" s="246">
        <v>277</v>
      </c>
      <c r="D248" s="246">
        <v>231</v>
      </c>
      <c r="E248" s="240">
        <v>210</v>
      </c>
      <c r="F248" s="241">
        <v>190</v>
      </c>
      <c r="G248" s="240">
        <v>170</v>
      </c>
      <c r="H248" s="240">
        <v>150</v>
      </c>
      <c r="I248" s="19"/>
    </row>
    <row r="249" spans="1:9" s="1" customFormat="1" ht="13.9" customHeight="1">
      <c r="A249" s="1" t="s">
        <v>49</v>
      </c>
      <c r="B249" s="35" t="s">
        <v>2</v>
      </c>
      <c r="C249" s="246">
        <v>1435</v>
      </c>
      <c r="D249" s="246">
        <v>1351</v>
      </c>
      <c r="E249" s="246">
        <v>1260</v>
      </c>
      <c r="F249" s="247">
        <v>1140</v>
      </c>
      <c r="G249" s="246">
        <v>1020</v>
      </c>
      <c r="H249" s="246">
        <v>900</v>
      </c>
      <c r="I249" s="19"/>
    </row>
    <row r="250" spans="1:9" s="1" customFormat="1" ht="13.9" customHeight="1">
      <c r="A250" s="1" t="s">
        <v>45</v>
      </c>
      <c r="B250" s="35" t="s">
        <v>4</v>
      </c>
      <c r="C250" s="58">
        <v>271.24</v>
      </c>
      <c r="D250" s="58">
        <v>284.58999999999997</v>
      </c>
      <c r="E250" s="58">
        <v>319.02999999999997</v>
      </c>
      <c r="F250" s="59">
        <v>339.76</v>
      </c>
      <c r="G250" s="58">
        <v>356.61</v>
      </c>
      <c r="H250" s="58">
        <v>374.34</v>
      </c>
      <c r="I250" s="19"/>
    </row>
    <row r="251" spans="1:9" s="1" customFormat="1" ht="13.9" customHeight="1">
      <c r="B251" s="35"/>
      <c r="C251" s="58"/>
      <c r="D251" s="58"/>
      <c r="E251" s="58"/>
      <c r="F251" s="59"/>
      <c r="G251" s="58"/>
      <c r="H251" s="58"/>
      <c r="I251" s="19"/>
    </row>
    <row r="252" spans="1:9" s="1" customFormat="1" ht="15.75" customHeight="1">
      <c r="B252" s="35"/>
      <c r="C252" s="58"/>
      <c r="D252" s="58"/>
      <c r="E252" s="58"/>
      <c r="F252" s="59"/>
      <c r="G252" s="58"/>
      <c r="H252" s="58"/>
      <c r="I252" s="19"/>
    </row>
    <row r="253" spans="1:9" s="31" customFormat="1" ht="15" customHeight="1">
      <c r="A253" s="49"/>
      <c r="B253" s="50"/>
      <c r="C253" s="53"/>
      <c r="D253" s="53"/>
      <c r="E253" s="53"/>
      <c r="F253" s="53"/>
      <c r="G253" s="53"/>
      <c r="H253" s="7" t="s">
        <v>5</v>
      </c>
      <c r="I253" s="34"/>
    </row>
    <row r="254" spans="1:9" s="31" customFormat="1" ht="17.25" customHeight="1">
      <c r="A254" s="52"/>
      <c r="B254" s="50"/>
      <c r="C254" s="54"/>
      <c r="D254" s="54"/>
      <c r="E254" s="54"/>
      <c r="F254" s="54"/>
      <c r="G254" s="54"/>
      <c r="H254" s="7" t="s">
        <v>0</v>
      </c>
      <c r="I254" s="34"/>
    </row>
    <row r="255" spans="1:9" ht="21" customHeight="1">
      <c r="A255" s="56"/>
      <c r="B255" s="484" t="s">
        <v>1</v>
      </c>
      <c r="C255" s="482" t="s">
        <v>222</v>
      </c>
      <c r="D255" s="482" t="s">
        <v>230</v>
      </c>
      <c r="E255" s="482" t="s">
        <v>231</v>
      </c>
      <c r="F255" s="487" t="s">
        <v>232</v>
      </c>
      <c r="G255" s="482" t="s">
        <v>223</v>
      </c>
      <c r="H255" s="482" t="s">
        <v>233</v>
      </c>
    </row>
    <row r="256" spans="1:9" ht="14.25" customHeight="1">
      <c r="A256" s="57"/>
      <c r="B256" s="485" t="s">
        <v>2</v>
      </c>
      <c r="C256" s="486"/>
      <c r="D256" s="486"/>
      <c r="E256" s="486"/>
      <c r="F256" s="488"/>
      <c r="G256" s="483"/>
      <c r="H256" s="483"/>
    </row>
    <row r="257" spans="1:17" s="1" customFormat="1">
      <c r="B257" s="35"/>
      <c r="C257" s="61"/>
      <c r="D257" s="61"/>
      <c r="E257" s="26"/>
      <c r="F257" s="62"/>
      <c r="G257" s="63"/>
      <c r="H257" s="63"/>
      <c r="I257" s="19"/>
    </row>
    <row r="258" spans="1:17" ht="14.25">
      <c r="A258" s="248" t="s">
        <v>623</v>
      </c>
      <c r="B258" s="181" t="s">
        <v>124</v>
      </c>
      <c r="C258" s="249">
        <v>104</v>
      </c>
      <c r="D258" s="249">
        <v>34.9</v>
      </c>
      <c r="E258" s="78" t="s">
        <v>125</v>
      </c>
      <c r="F258" s="78" t="s">
        <v>125</v>
      </c>
      <c r="G258" s="78" t="s">
        <v>125</v>
      </c>
      <c r="H258" s="78" t="s">
        <v>125</v>
      </c>
      <c r="I258" s="24"/>
    </row>
    <row r="259" spans="1:17" ht="17.25" customHeight="1">
      <c r="A259" s="250" t="s">
        <v>439</v>
      </c>
      <c r="B259" s="9"/>
    </row>
    <row r="260" spans="1:17" ht="13.5" customHeight="1">
      <c r="A260" s="251"/>
      <c r="B260" s="181"/>
      <c r="C260" s="64"/>
      <c r="D260" s="64"/>
      <c r="E260" s="64"/>
      <c r="F260" s="64"/>
      <c r="G260" s="64"/>
      <c r="H260" s="64"/>
      <c r="I260" s="24"/>
    </row>
    <row r="261" spans="1:17" ht="14.25">
      <c r="A261" s="250" t="s">
        <v>624</v>
      </c>
      <c r="B261" s="181" t="s">
        <v>124</v>
      </c>
      <c r="C261" s="249">
        <v>2981</v>
      </c>
      <c r="D261" s="249">
        <v>10953.8</v>
      </c>
      <c r="E261" s="249">
        <v>11000</v>
      </c>
      <c r="F261" s="249">
        <v>10000</v>
      </c>
      <c r="G261" s="249">
        <v>8000</v>
      </c>
      <c r="H261" s="249">
        <v>7000</v>
      </c>
      <c r="I261" s="24"/>
    </row>
    <row r="262" spans="1:17" ht="14.25" customHeight="1">
      <c r="A262" s="250" t="s">
        <v>439</v>
      </c>
      <c r="B262" s="9"/>
    </row>
    <row r="263" spans="1:17" ht="9.75" customHeight="1">
      <c r="B263" s="4"/>
      <c r="C263" s="65"/>
      <c r="D263" s="65"/>
      <c r="E263" s="65"/>
      <c r="F263" s="252"/>
      <c r="G263" s="65"/>
      <c r="H263" s="65"/>
    </row>
    <row r="264" spans="1:17" ht="15.75">
      <c r="A264" s="253" t="s">
        <v>625</v>
      </c>
      <c r="B264" s="254" t="s">
        <v>124</v>
      </c>
      <c r="C264" s="255">
        <v>89981</v>
      </c>
      <c r="D264" s="255">
        <v>99504.2</v>
      </c>
      <c r="E264" s="255">
        <v>114659</v>
      </c>
      <c r="F264" s="255">
        <v>122585</v>
      </c>
      <c r="G264" s="255">
        <v>125437</v>
      </c>
      <c r="H264" s="255">
        <v>128357</v>
      </c>
      <c r="Q264" s="10"/>
    </row>
    <row r="265" spans="1:17" s="5" customFormat="1" ht="10.5" customHeight="1">
      <c r="A265" s="256"/>
      <c r="B265" s="257"/>
      <c r="C265" s="89"/>
      <c r="D265" s="89"/>
      <c r="E265" s="89"/>
      <c r="F265" s="90"/>
      <c r="G265" s="89"/>
      <c r="H265" s="89"/>
    </row>
    <row r="266" spans="1:17" s="2" customFormat="1" ht="15.75" customHeight="1">
      <c r="A266" s="258" t="s">
        <v>626</v>
      </c>
      <c r="B266" s="254" t="s">
        <v>124</v>
      </c>
      <c r="C266" s="255">
        <v>79552</v>
      </c>
      <c r="D266" s="255">
        <v>88206</v>
      </c>
      <c r="E266" s="255">
        <v>107505</v>
      </c>
      <c r="F266" s="255">
        <v>114005</v>
      </c>
      <c r="G266" s="255">
        <v>116857</v>
      </c>
      <c r="H266" s="255">
        <v>119777</v>
      </c>
    </row>
    <row r="267" spans="1:17" ht="12.75" customHeight="1">
      <c r="A267" s="259" t="s">
        <v>227</v>
      </c>
      <c r="B267" s="260"/>
      <c r="C267" s="261"/>
      <c r="D267" s="261"/>
      <c r="E267" s="261"/>
      <c r="F267" s="262"/>
      <c r="G267" s="261"/>
      <c r="H267" s="261"/>
    </row>
    <row r="268" spans="1:17" ht="12.75" customHeight="1">
      <c r="A268" s="259"/>
      <c r="B268" s="260"/>
      <c r="C268" s="261"/>
      <c r="D268" s="261"/>
      <c r="E268" s="261"/>
      <c r="F268" s="262"/>
      <c r="G268" s="261"/>
      <c r="H268" s="261"/>
    </row>
    <row r="269" spans="1:17" ht="20.25" customHeight="1">
      <c r="A269" s="266" t="s">
        <v>627</v>
      </c>
      <c r="B269" s="254" t="s">
        <v>124</v>
      </c>
      <c r="C269" s="66">
        <v>5727</v>
      </c>
      <c r="D269" s="66">
        <v>5967</v>
      </c>
      <c r="E269" s="66">
        <v>124</v>
      </c>
      <c r="F269" s="66">
        <v>150</v>
      </c>
      <c r="G269" s="66">
        <v>150</v>
      </c>
      <c r="H269" s="66">
        <v>150</v>
      </c>
    </row>
    <row r="270" spans="1:17" ht="6.75" customHeight="1">
      <c r="A270" s="266"/>
      <c r="B270" s="254"/>
      <c r="C270" s="66"/>
      <c r="D270" s="66"/>
      <c r="E270" s="66"/>
      <c r="F270" s="66"/>
      <c r="G270" s="66"/>
      <c r="H270" s="66"/>
    </row>
    <row r="271" spans="1:17" s="2" customFormat="1" ht="12" customHeight="1">
      <c r="A271" s="258" t="s">
        <v>629</v>
      </c>
      <c r="B271" s="254" t="s">
        <v>124</v>
      </c>
      <c r="C271" s="66">
        <v>4702</v>
      </c>
      <c r="D271" s="66">
        <v>5331</v>
      </c>
      <c r="E271" s="66">
        <v>7030</v>
      </c>
      <c r="F271" s="66">
        <v>8430</v>
      </c>
      <c r="G271" s="66">
        <v>8430</v>
      </c>
      <c r="H271" s="66">
        <v>8430</v>
      </c>
    </row>
    <row r="272" spans="1:17" ht="7.5" customHeight="1">
      <c r="A272" s="258"/>
      <c r="B272" s="260"/>
      <c r="C272" s="263"/>
      <c r="D272" s="263"/>
      <c r="E272" s="263"/>
      <c r="F272" s="264"/>
      <c r="G272" s="265"/>
      <c r="H272" s="265"/>
    </row>
    <row r="273" spans="1:9">
      <c r="A273" s="267"/>
      <c r="B273" s="268"/>
      <c r="C273" s="269"/>
      <c r="D273" s="269"/>
      <c r="E273" s="67"/>
      <c r="F273" s="67"/>
      <c r="G273" s="7"/>
      <c r="H273" s="7"/>
    </row>
    <row r="274" spans="1:9" ht="21" customHeight="1">
      <c r="A274" s="270" t="s">
        <v>628</v>
      </c>
      <c r="B274" s="271" t="s">
        <v>124</v>
      </c>
      <c r="C274" s="272">
        <v>5565686.0759999994</v>
      </c>
      <c r="D274" s="272">
        <v>5583113.7000000002</v>
      </c>
      <c r="E274" s="272">
        <f>E264+E261+E186+E176+E131+E111+E15</f>
        <v>6362083.8760000002</v>
      </c>
      <c r="F274" s="272">
        <f>F264+F261+F186+F176+F131+F111+F15</f>
        <v>7061623.5</v>
      </c>
      <c r="G274" s="272">
        <f>G264+G261+G186+G176+G131+G111+G15</f>
        <v>7623396</v>
      </c>
      <c r="H274" s="272">
        <f>H264+H261+H186+H176+H131+H111+H15</f>
        <v>8165124</v>
      </c>
    </row>
    <row r="275" spans="1:9">
      <c r="B275" s="9"/>
      <c r="G275" s="11"/>
    </row>
    <row r="276" spans="1:9">
      <c r="B276" s="9"/>
    </row>
    <row r="277" spans="1:9">
      <c r="B277" s="9"/>
      <c r="C277" s="145"/>
      <c r="D277" s="145"/>
      <c r="E277" s="145"/>
      <c r="F277" s="145"/>
      <c r="G277" s="145"/>
      <c r="H277" s="145"/>
    </row>
    <row r="278" spans="1:9">
      <c r="B278" s="9"/>
    </row>
    <row r="279" spans="1:9">
      <c r="B279" s="9"/>
    </row>
    <row r="280" spans="1:9">
      <c r="B280" s="9"/>
    </row>
    <row r="281" spans="1:9" ht="6" customHeight="1">
      <c r="B281" s="9"/>
    </row>
    <row r="282" spans="1:9" ht="14.25" customHeight="1">
      <c r="B282" s="9"/>
    </row>
    <row r="283" spans="1:9" ht="6" customHeight="1">
      <c r="B283" s="9"/>
    </row>
    <row r="284" spans="1:9" ht="26.25" customHeight="1">
      <c r="B284" s="9"/>
    </row>
    <row r="285" spans="1:9" ht="6" customHeight="1">
      <c r="B285" s="9"/>
    </row>
    <row r="286" spans="1:9" ht="12" customHeight="1">
      <c r="B286" s="9"/>
    </row>
    <row r="287" spans="1:9" s="2" customFormat="1" ht="12" customHeight="1">
      <c r="A287" s="3"/>
      <c r="B287" s="9"/>
      <c r="G287" s="3"/>
      <c r="H287" s="3"/>
      <c r="I287" s="3"/>
    </row>
    <row r="288" spans="1:9" s="2" customFormat="1" ht="12" customHeight="1">
      <c r="A288" s="3"/>
      <c r="B288" s="9"/>
      <c r="G288" s="3"/>
      <c r="H288" s="3"/>
      <c r="I288" s="3"/>
    </row>
    <row r="289" spans="1:9" s="2" customFormat="1" ht="6.75" customHeight="1">
      <c r="A289" s="3"/>
      <c r="B289" s="9"/>
      <c r="G289" s="3"/>
      <c r="H289" s="3"/>
      <c r="I289" s="3"/>
    </row>
    <row r="290" spans="1:9" s="2" customFormat="1" ht="6.75" customHeight="1">
      <c r="A290" s="3"/>
      <c r="B290" s="9"/>
      <c r="G290" s="3"/>
      <c r="H290" s="3"/>
      <c r="I290" s="3"/>
    </row>
    <row r="291" spans="1:9" s="2" customFormat="1" ht="36" customHeight="1">
      <c r="A291" s="3"/>
      <c r="B291" s="9"/>
      <c r="G291" s="3"/>
      <c r="H291" s="3"/>
      <c r="I291" s="3"/>
    </row>
    <row r="292" spans="1:9" s="2" customFormat="1" ht="7.5" customHeight="1">
      <c r="A292" s="3"/>
      <c r="B292" s="9"/>
      <c r="G292" s="3"/>
      <c r="H292" s="3"/>
      <c r="I292" s="3"/>
    </row>
    <row r="293" spans="1:9" s="2" customFormat="1" ht="12" customHeight="1">
      <c r="A293" s="3"/>
      <c r="B293" s="9"/>
      <c r="G293" s="3"/>
      <c r="H293" s="3"/>
      <c r="I293" s="3"/>
    </row>
    <row r="294" spans="1:9" s="2" customFormat="1" ht="12" customHeight="1">
      <c r="A294" s="3"/>
      <c r="B294" s="9"/>
      <c r="G294" s="3"/>
      <c r="H294" s="3"/>
      <c r="I294" s="3"/>
    </row>
    <row r="295" spans="1:9" s="2" customFormat="1" ht="12" customHeight="1">
      <c r="A295" s="3"/>
      <c r="B295" s="9"/>
      <c r="G295" s="3"/>
      <c r="H295" s="3"/>
      <c r="I295" s="3"/>
    </row>
    <row r="296" spans="1:9" s="2" customFormat="1" ht="6.75" customHeight="1">
      <c r="A296" s="3"/>
      <c r="B296" s="9"/>
      <c r="G296" s="3"/>
      <c r="H296" s="3"/>
      <c r="I296" s="3"/>
    </row>
    <row r="297" spans="1:9" s="2" customFormat="1">
      <c r="A297" s="3"/>
      <c r="B297" s="9"/>
      <c r="G297" s="3"/>
      <c r="H297" s="3"/>
      <c r="I297" s="3"/>
    </row>
    <row r="298" spans="1:9" s="2" customFormat="1" ht="5.25" customHeight="1">
      <c r="A298" s="3"/>
      <c r="B298" s="9"/>
      <c r="G298" s="3"/>
      <c r="H298" s="3"/>
      <c r="I298" s="3"/>
    </row>
  </sheetData>
  <mergeCells count="30">
    <mergeCell ref="F89:F90"/>
    <mergeCell ref="G89:G90"/>
    <mergeCell ref="B89:B90"/>
    <mergeCell ref="C89:C90"/>
    <mergeCell ref="D89:D90"/>
    <mergeCell ref="H5:H6"/>
    <mergeCell ref="A2:G2"/>
    <mergeCell ref="A3:G3"/>
    <mergeCell ref="B5:B6"/>
    <mergeCell ref="C5:C6"/>
    <mergeCell ref="D5:D6"/>
    <mergeCell ref="E5:E6"/>
    <mergeCell ref="F5:F6"/>
    <mergeCell ref="G5:G6"/>
    <mergeCell ref="H89:H90"/>
    <mergeCell ref="B255:B256"/>
    <mergeCell ref="C255:C256"/>
    <mergeCell ref="D255:D256"/>
    <mergeCell ref="E255:E256"/>
    <mergeCell ref="F255:F256"/>
    <mergeCell ref="G255:G256"/>
    <mergeCell ref="H255:H256"/>
    <mergeCell ref="E173:E174"/>
    <mergeCell ref="H173:H174"/>
    <mergeCell ref="B173:B174"/>
    <mergeCell ref="C173:C174"/>
    <mergeCell ref="D173:D174"/>
    <mergeCell ref="F173:F174"/>
    <mergeCell ref="G173:G174"/>
    <mergeCell ref="E89:E90"/>
  </mergeCells>
  <pageMargins left="0.62992125984251968" right="0.23622047244094491" top="0.23622047244094491" bottom="0.19685039370078741" header="0.27559055118110237"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workbookViewId="0">
      <selection activeCell="B45" sqref="B45"/>
    </sheetView>
  </sheetViews>
  <sheetFormatPr defaultRowHeight="12.75"/>
  <cols>
    <col min="1" max="1" width="53.42578125" style="22" customWidth="1"/>
    <col min="2" max="2" width="11.5703125" style="22" customWidth="1"/>
    <col min="3" max="3" width="11.7109375" style="22" customWidth="1"/>
    <col min="4" max="4" width="11.140625" style="22" customWidth="1"/>
    <col min="5" max="5" width="11.28515625" style="22" customWidth="1"/>
    <col min="6" max="6" width="10.28515625" style="22" customWidth="1"/>
    <col min="7" max="7" width="12.5703125" style="22" customWidth="1"/>
    <col min="8" max="228" width="9.140625" style="22"/>
    <col min="229" max="237" width="0" style="22" hidden="1" customWidth="1"/>
    <col min="238" max="238" width="74.42578125" style="22" customWidth="1"/>
    <col min="239" max="245" width="0" style="22" hidden="1" customWidth="1"/>
    <col min="246" max="246" width="0.140625" style="22" customWidth="1"/>
    <col min="247" max="247" width="0" style="22" hidden="1" customWidth="1"/>
    <col min="248" max="248" width="13.85546875" style="22" customWidth="1"/>
    <col min="249" max="249" width="14.7109375" style="22" customWidth="1"/>
    <col min="250" max="250" width="14" style="22" customWidth="1"/>
    <col min="251" max="251" width="14.42578125" style="22" customWidth="1"/>
    <col min="252" max="484" width="9.140625" style="22"/>
    <col min="485" max="493" width="0" style="22" hidden="1" customWidth="1"/>
    <col min="494" max="494" width="74.42578125" style="22" customWidth="1"/>
    <col min="495" max="501" width="0" style="22" hidden="1" customWidth="1"/>
    <col min="502" max="502" width="0.140625" style="22" customWidth="1"/>
    <col min="503" max="503" width="0" style="22" hidden="1" customWidth="1"/>
    <col min="504" max="504" width="13.85546875" style="22" customWidth="1"/>
    <col min="505" max="505" width="14.7109375" style="22" customWidth="1"/>
    <col min="506" max="506" width="14" style="22" customWidth="1"/>
    <col min="507" max="507" width="14.42578125" style="22" customWidth="1"/>
    <col min="508" max="740" width="9.140625" style="22"/>
    <col min="741" max="749" width="0" style="22" hidden="1" customWidth="1"/>
    <col min="750" max="750" width="74.42578125" style="22" customWidth="1"/>
    <col min="751" max="757" width="0" style="22" hidden="1" customWidth="1"/>
    <col min="758" max="758" width="0.140625" style="22" customWidth="1"/>
    <col min="759" max="759" width="0" style="22" hidden="1" customWidth="1"/>
    <col min="760" max="760" width="13.85546875" style="22" customWidth="1"/>
    <col min="761" max="761" width="14.7109375" style="22" customWidth="1"/>
    <col min="762" max="762" width="14" style="22" customWidth="1"/>
    <col min="763" max="763" width="14.42578125" style="22" customWidth="1"/>
    <col min="764" max="996" width="9.140625" style="22"/>
    <col min="997" max="1005" width="0" style="22" hidden="1" customWidth="1"/>
    <col min="1006" max="1006" width="74.42578125" style="22" customWidth="1"/>
    <col min="1007" max="1013" width="0" style="22" hidden="1" customWidth="1"/>
    <col min="1014" max="1014" width="0.140625" style="22" customWidth="1"/>
    <col min="1015" max="1015" width="0" style="22" hidden="1" customWidth="1"/>
    <col min="1016" max="1016" width="13.85546875" style="22" customWidth="1"/>
    <col min="1017" max="1017" width="14.7109375" style="22" customWidth="1"/>
    <col min="1018" max="1018" width="14" style="22" customWidth="1"/>
    <col min="1019" max="1019" width="14.42578125" style="22" customWidth="1"/>
    <col min="1020" max="1252" width="9.140625" style="22"/>
    <col min="1253" max="1261" width="0" style="22" hidden="1" customWidth="1"/>
    <col min="1262" max="1262" width="74.42578125" style="22" customWidth="1"/>
    <col min="1263" max="1269" width="0" style="22" hidden="1" customWidth="1"/>
    <col min="1270" max="1270" width="0.140625" style="22" customWidth="1"/>
    <col min="1271" max="1271" width="0" style="22" hidden="1" customWidth="1"/>
    <col min="1272" max="1272" width="13.85546875" style="22" customWidth="1"/>
    <col min="1273" max="1273" width="14.7109375" style="22" customWidth="1"/>
    <col min="1274" max="1274" width="14" style="22" customWidth="1"/>
    <col min="1275" max="1275" width="14.42578125" style="22" customWidth="1"/>
    <col min="1276" max="1508" width="9.140625" style="22"/>
    <col min="1509" max="1517" width="0" style="22" hidden="1" customWidth="1"/>
    <col min="1518" max="1518" width="74.42578125" style="22" customWidth="1"/>
    <col min="1519" max="1525" width="0" style="22" hidden="1" customWidth="1"/>
    <col min="1526" max="1526" width="0.140625" style="22" customWidth="1"/>
    <col min="1527" max="1527" width="0" style="22" hidden="1" customWidth="1"/>
    <col min="1528" max="1528" width="13.85546875" style="22" customWidth="1"/>
    <col min="1529" max="1529" width="14.7109375" style="22" customWidth="1"/>
    <col min="1530" max="1530" width="14" style="22" customWidth="1"/>
    <col min="1531" max="1531" width="14.42578125" style="22" customWidth="1"/>
    <col min="1532" max="1764" width="9.140625" style="22"/>
    <col min="1765" max="1773" width="0" style="22" hidden="1" customWidth="1"/>
    <col min="1774" max="1774" width="74.42578125" style="22" customWidth="1"/>
    <col min="1775" max="1781" width="0" style="22" hidden="1" customWidth="1"/>
    <col min="1782" max="1782" width="0.140625" style="22" customWidth="1"/>
    <col min="1783" max="1783" width="0" style="22" hidden="1" customWidth="1"/>
    <col min="1784" max="1784" width="13.85546875" style="22" customWidth="1"/>
    <col min="1785" max="1785" width="14.7109375" style="22" customWidth="1"/>
    <col min="1786" max="1786" width="14" style="22" customWidth="1"/>
    <col min="1787" max="1787" width="14.42578125" style="22" customWidth="1"/>
    <col min="1788" max="2020" width="9.140625" style="22"/>
    <col min="2021" max="2029" width="0" style="22" hidden="1" customWidth="1"/>
    <col min="2030" max="2030" width="74.42578125" style="22" customWidth="1"/>
    <col min="2031" max="2037" width="0" style="22" hidden="1" customWidth="1"/>
    <col min="2038" max="2038" width="0.140625" style="22" customWidth="1"/>
    <col min="2039" max="2039" width="0" style="22" hidden="1" customWidth="1"/>
    <col min="2040" max="2040" width="13.85546875" style="22" customWidth="1"/>
    <col min="2041" max="2041" width="14.7109375" style="22" customWidth="1"/>
    <col min="2042" max="2042" width="14" style="22" customWidth="1"/>
    <col min="2043" max="2043" width="14.42578125" style="22" customWidth="1"/>
    <col min="2044" max="2276" width="9.140625" style="22"/>
    <col min="2277" max="2285" width="0" style="22" hidden="1" customWidth="1"/>
    <col min="2286" max="2286" width="74.42578125" style="22" customWidth="1"/>
    <col min="2287" max="2293" width="0" style="22" hidden="1" customWidth="1"/>
    <col min="2294" max="2294" width="0.140625" style="22" customWidth="1"/>
    <col min="2295" max="2295" width="0" style="22" hidden="1" customWidth="1"/>
    <col min="2296" max="2296" width="13.85546875" style="22" customWidth="1"/>
    <col min="2297" max="2297" width="14.7109375" style="22" customWidth="1"/>
    <col min="2298" max="2298" width="14" style="22" customWidth="1"/>
    <col min="2299" max="2299" width="14.42578125" style="22" customWidth="1"/>
    <col min="2300" max="2532" width="9.140625" style="22"/>
    <col min="2533" max="2541" width="0" style="22" hidden="1" customWidth="1"/>
    <col min="2542" max="2542" width="74.42578125" style="22" customWidth="1"/>
    <col min="2543" max="2549" width="0" style="22" hidden="1" customWidth="1"/>
    <col min="2550" max="2550" width="0.140625" style="22" customWidth="1"/>
    <col min="2551" max="2551" width="0" style="22" hidden="1" customWidth="1"/>
    <col min="2552" max="2552" width="13.85546875" style="22" customWidth="1"/>
    <col min="2553" max="2553" width="14.7109375" style="22" customWidth="1"/>
    <col min="2554" max="2554" width="14" style="22" customWidth="1"/>
    <col min="2555" max="2555" width="14.42578125" style="22" customWidth="1"/>
    <col min="2556" max="2788" width="9.140625" style="22"/>
    <col min="2789" max="2797" width="0" style="22" hidden="1" customWidth="1"/>
    <col min="2798" max="2798" width="74.42578125" style="22" customWidth="1"/>
    <col min="2799" max="2805" width="0" style="22" hidden="1" customWidth="1"/>
    <col min="2806" max="2806" width="0.140625" style="22" customWidth="1"/>
    <col min="2807" max="2807" width="0" style="22" hidden="1" customWidth="1"/>
    <col min="2808" max="2808" width="13.85546875" style="22" customWidth="1"/>
    <col min="2809" max="2809" width="14.7109375" style="22" customWidth="1"/>
    <col min="2810" max="2810" width="14" style="22" customWidth="1"/>
    <col min="2811" max="2811" width="14.42578125" style="22" customWidth="1"/>
    <col min="2812" max="3044" width="9.140625" style="22"/>
    <col min="3045" max="3053" width="0" style="22" hidden="1" customWidth="1"/>
    <col min="3054" max="3054" width="74.42578125" style="22" customWidth="1"/>
    <col min="3055" max="3061" width="0" style="22" hidden="1" customWidth="1"/>
    <col min="3062" max="3062" width="0.140625" style="22" customWidth="1"/>
    <col min="3063" max="3063" width="0" style="22" hidden="1" customWidth="1"/>
    <col min="3064" max="3064" width="13.85546875" style="22" customWidth="1"/>
    <col min="3065" max="3065" width="14.7109375" style="22" customWidth="1"/>
    <col min="3066" max="3066" width="14" style="22" customWidth="1"/>
    <col min="3067" max="3067" width="14.42578125" style="22" customWidth="1"/>
    <col min="3068" max="3300" width="9.140625" style="22"/>
    <col min="3301" max="3309" width="0" style="22" hidden="1" customWidth="1"/>
    <col min="3310" max="3310" width="74.42578125" style="22" customWidth="1"/>
    <col min="3311" max="3317" width="0" style="22" hidden="1" customWidth="1"/>
    <col min="3318" max="3318" width="0.140625" style="22" customWidth="1"/>
    <col min="3319" max="3319" width="0" style="22" hidden="1" customWidth="1"/>
    <col min="3320" max="3320" width="13.85546875" style="22" customWidth="1"/>
    <col min="3321" max="3321" width="14.7109375" style="22" customWidth="1"/>
    <col min="3322" max="3322" width="14" style="22" customWidth="1"/>
    <col min="3323" max="3323" width="14.42578125" style="22" customWidth="1"/>
    <col min="3324" max="3556" width="9.140625" style="22"/>
    <col min="3557" max="3565" width="0" style="22" hidden="1" customWidth="1"/>
    <col min="3566" max="3566" width="74.42578125" style="22" customWidth="1"/>
    <col min="3567" max="3573" width="0" style="22" hidden="1" customWidth="1"/>
    <col min="3574" max="3574" width="0.140625" style="22" customWidth="1"/>
    <col min="3575" max="3575" width="0" style="22" hidden="1" customWidth="1"/>
    <col min="3576" max="3576" width="13.85546875" style="22" customWidth="1"/>
    <col min="3577" max="3577" width="14.7109375" style="22" customWidth="1"/>
    <col min="3578" max="3578" width="14" style="22" customWidth="1"/>
    <col min="3579" max="3579" width="14.42578125" style="22" customWidth="1"/>
    <col min="3580" max="3812" width="9.140625" style="22"/>
    <col min="3813" max="3821" width="0" style="22" hidden="1" customWidth="1"/>
    <col min="3822" max="3822" width="74.42578125" style="22" customWidth="1"/>
    <col min="3823" max="3829" width="0" style="22" hidden="1" customWidth="1"/>
    <col min="3830" max="3830" width="0.140625" style="22" customWidth="1"/>
    <col min="3831" max="3831" width="0" style="22" hidden="1" customWidth="1"/>
    <col min="3832" max="3832" width="13.85546875" style="22" customWidth="1"/>
    <col min="3833" max="3833" width="14.7109375" style="22" customWidth="1"/>
    <col min="3834" max="3834" width="14" style="22" customWidth="1"/>
    <col min="3835" max="3835" width="14.42578125" style="22" customWidth="1"/>
    <col min="3836" max="4068" width="9.140625" style="22"/>
    <col min="4069" max="4077" width="0" style="22" hidden="1" customWidth="1"/>
    <col min="4078" max="4078" width="74.42578125" style="22" customWidth="1"/>
    <col min="4079" max="4085" width="0" style="22" hidden="1" customWidth="1"/>
    <col min="4086" max="4086" width="0.140625" style="22" customWidth="1"/>
    <col min="4087" max="4087" width="0" style="22" hidden="1" customWidth="1"/>
    <col min="4088" max="4088" width="13.85546875" style="22" customWidth="1"/>
    <col min="4089" max="4089" width="14.7109375" style="22" customWidth="1"/>
    <col min="4090" max="4090" width="14" style="22" customWidth="1"/>
    <col min="4091" max="4091" width="14.42578125" style="22" customWidth="1"/>
    <col min="4092" max="4324" width="9.140625" style="22"/>
    <col min="4325" max="4333" width="0" style="22" hidden="1" customWidth="1"/>
    <col min="4334" max="4334" width="74.42578125" style="22" customWidth="1"/>
    <col min="4335" max="4341" width="0" style="22" hidden="1" customWidth="1"/>
    <col min="4342" max="4342" width="0.140625" style="22" customWidth="1"/>
    <col min="4343" max="4343" width="0" style="22" hidden="1" customWidth="1"/>
    <col min="4344" max="4344" width="13.85546875" style="22" customWidth="1"/>
    <col min="4345" max="4345" width="14.7109375" style="22" customWidth="1"/>
    <col min="4346" max="4346" width="14" style="22" customWidth="1"/>
    <col min="4347" max="4347" width="14.42578125" style="22" customWidth="1"/>
    <col min="4348" max="4580" width="9.140625" style="22"/>
    <col min="4581" max="4589" width="0" style="22" hidden="1" customWidth="1"/>
    <col min="4590" max="4590" width="74.42578125" style="22" customWidth="1"/>
    <col min="4591" max="4597" width="0" style="22" hidden="1" customWidth="1"/>
    <col min="4598" max="4598" width="0.140625" style="22" customWidth="1"/>
    <col min="4599" max="4599" width="0" style="22" hidden="1" customWidth="1"/>
    <col min="4600" max="4600" width="13.85546875" style="22" customWidth="1"/>
    <col min="4601" max="4601" width="14.7109375" style="22" customWidth="1"/>
    <col min="4602" max="4602" width="14" style="22" customWidth="1"/>
    <col min="4603" max="4603" width="14.42578125" style="22" customWidth="1"/>
    <col min="4604" max="4836" width="9.140625" style="22"/>
    <col min="4837" max="4845" width="0" style="22" hidden="1" customWidth="1"/>
    <col min="4846" max="4846" width="74.42578125" style="22" customWidth="1"/>
    <col min="4847" max="4853" width="0" style="22" hidden="1" customWidth="1"/>
    <col min="4854" max="4854" width="0.140625" style="22" customWidth="1"/>
    <col min="4855" max="4855" width="0" style="22" hidden="1" customWidth="1"/>
    <col min="4856" max="4856" width="13.85546875" style="22" customWidth="1"/>
    <col min="4857" max="4857" width="14.7109375" style="22" customWidth="1"/>
    <col min="4858" max="4858" width="14" style="22" customWidth="1"/>
    <col min="4859" max="4859" width="14.42578125" style="22" customWidth="1"/>
    <col min="4860" max="5092" width="9.140625" style="22"/>
    <col min="5093" max="5101" width="0" style="22" hidden="1" customWidth="1"/>
    <col min="5102" max="5102" width="74.42578125" style="22" customWidth="1"/>
    <col min="5103" max="5109" width="0" style="22" hidden="1" customWidth="1"/>
    <col min="5110" max="5110" width="0.140625" style="22" customWidth="1"/>
    <col min="5111" max="5111" width="0" style="22" hidden="1" customWidth="1"/>
    <col min="5112" max="5112" width="13.85546875" style="22" customWidth="1"/>
    <col min="5113" max="5113" width="14.7109375" style="22" customWidth="1"/>
    <col min="5114" max="5114" width="14" style="22" customWidth="1"/>
    <col min="5115" max="5115" width="14.42578125" style="22" customWidth="1"/>
    <col min="5116" max="5348" width="9.140625" style="22"/>
    <col min="5349" max="5357" width="0" style="22" hidden="1" customWidth="1"/>
    <col min="5358" max="5358" width="74.42578125" style="22" customWidth="1"/>
    <col min="5359" max="5365" width="0" style="22" hidden="1" customWidth="1"/>
    <col min="5366" max="5366" width="0.140625" style="22" customWidth="1"/>
    <col min="5367" max="5367" width="0" style="22" hidden="1" customWidth="1"/>
    <col min="5368" max="5368" width="13.85546875" style="22" customWidth="1"/>
    <col min="5369" max="5369" width="14.7109375" style="22" customWidth="1"/>
    <col min="5370" max="5370" width="14" style="22" customWidth="1"/>
    <col min="5371" max="5371" width="14.42578125" style="22" customWidth="1"/>
    <col min="5372" max="5604" width="9.140625" style="22"/>
    <col min="5605" max="5613" width="0" style="22" hidden="1" customWidth="1"/>
    <col min="5614" max="5614" width="74.42578125" style="22" customWidth="1"/>
    <col min="5615" max="5621" width="0" style="22" hidden="1" customWidth="1"/>
    <col min="5622" max="5622" width="0.140625" style="22" customWidth="1"/>
    <col min="5623" max="5623" width="0" style="22" hidden="1" customWidth="1"/>
    <col min="5624" max="5624" width="13.85546875" style="22" customWidth="1"/>
    <col min="5625" max="5625" width="14.7109375" style="22" customWidth="1"/>
    <col min="5626" max="5626" width="14" style="22" customWidth="1"/>
    <col min="5627" max="5627" width="14.42578125" style="22" customWidth="1"/>
    <col min="5628" max="5860" width="9.140625" style="22"/>
    <col min="5861" max="5869" width="0" style="22" hidden="1" customWidth="1"/>
    <col min="5870" max="5870" width="74.42578125" style="22" customWidth="1"/>
    <col min="5871" max="5877" width="0" style="22" hidden="1" customWidth="1"/>
    <col min="5878" max="5878" width="0.140625" style="22" customWidth="1"/>
    <col min="5879" max="5879" width="0" style="22" hidden="1" customWidth="1"/>
    <col min="5880" max="5880" width="13.85546875" style="22" customWidth="1"/>
    <col min="5881" max="5881" width="14.7109375" style="22" customWidth="1"/>
    <col min="5882" max="5882" width="14" style="22" customWidth="1"/>
    <col min="5883" max="5883" width="14.42578125" style="22" customWidth="1"/>
    <col min="5884" max="6116" width="9.140625" style="22"/>
    <col min="6117" max="6125" width="0" style="22" hidden="1" customWidth="1"/>
    <col min="6126" max="6126" width="74.42578125" style="22" customWidth="1"/>
    <col min="6127" max="6133" width="0" style="22" hidden="1" customWidth="1"/>
    <col min="6134" max="6134" width="0.140625" style="22" customWidth="1"/>
    <col min="6135" max="6135" width="0" style="22" hidden="1" customWidth="1"/>
    <col min="6136" max="6136" width="13.85546875" style="22" customWidth="1"/>
    <col min="6137" max="6137" width="14.7109375" style="22" customWidth="1"/>
    <col min="6138" max="6138" width="14" style="22" customWidth="1"/>
    <col min="6139" max="6139" width="14.42578125" style="22" customWidth="1"/>
    <col min="6140" max="6372" width="9.140625" style="22"/>
    <col min="6373" max="6381" width="0" style="22" hidden="1" customWidth="1"/>
    <col min="6382" max="6382" width="74.42578125" style="22" customWidth="1"/>
    <col min="6383" max="6389" width="0" style="22" hidden="1" customWidth="1"/>
    <col min="6390" max="6390" width="0.140625" style="22" customWidth="1"/>
    <col min="6391" max="6391" width="0" style="22" hidden="1" customWidth="1"/>
    <col min="6392" max="6392" width="13.85546875" style="22" customWidth="1"/>
    <col min="6393" max="6393" width="14.7109375" style="22" customWidth="1"/>
    <col min="6394" max="6394" width="14" style="22" customWidth="1"/>
    <col min="6395" max="6395" width="14.42578125" style="22" customWidth="1"/>
    <col min="6396" max="6628" width="9.140625" style="22"/>
    <col min="6629" max="6637" width="0" style="22" hidden="1" customWidth="1"/>
    <col min="6638" max="6638" width="74.42578125" style="22" customWidth="1"/>
    <col min="6639" max="6645" width="0" style="22" hidden="1" customWidth="1"/>
    <col min="6646" max="6646" width="0.140625" style="22" customWidth="1"/>
    <col min="6647" max="6647" width="0" style="22" hidden="1" customWidth="1"/>
    <col min="6648" max="6648" width="13.85546875" style="22" customWidth="1"/>
    <col min="6649" max="6649" width="14.7109375" style="22" customWidth="1"/>
    <col min="6650" max="6650" width="14" style="22" customWidth="1"/>
    <col min="6651" max="6651" width="14.42578125" style="22" customWidth="1"/>
    <col min="6652" max="6884" width="9.140625" style="22"/>
    <col min="6885" max="6893" width="0" style="22" hidden="1" customWidth="1"/>
    <col min="6894" max="6894" width="74.42578125" style="22" customWidth="1"/>
    <col min="6895" max="6901" width="0" style="22" hidden="1" customWidth="1"/>
    <col min="6902" max="6902" width="0.140625" style="22" customWidth="1"/>
    <col min="6903" max="6903" width="0" style="22" hidden="1" customWidth="1"/>
    <col min="6904" max="6904" width="13.85546875" style="22" customWidth="1"/>
    <col min="6905" max="6905" width="14.7109375" style="22" customWidth="1"/>
    <col min="6906" max="6906" width="14" style="22" customWidth="1"/>
    <col min="6907" max="6907" width="14.42578125" style="22" customWidth="1"/>
    <col min="6908" max="7140" width="9.140625" style="22"/>
    <col min="7141" max="7149" width="0" style="22" hidden="1" customWidth="1"/>
    <col min="7150" max="7150" width="74.42578125" style="22" customWidth="1"/>
    <col min="7151" max="7157" width="0" style="22" hidden="1" customWidth="1"/>
    <col min="7158" max="7158" width="0.140625" style="22" customWidth="1"/>
    <col min="7159" max="7159" width="0" style="22" hidden="1" customWidth="1"/>
    <col min="7160" max="7160" width="13.85546875" style="22" customWidth="1"/>
    <col min="7161" max="7161" width="14.7109375" style="22" customWidth="1"/>
    <col min="7162" max="7162" width="14" style="22" customWidth="1"/>
    <col min="7163" max="7163" width="14.42578125" style="22" customWidth="1"/>
    <col min="7164" max="7396" width="9.140625" style="22"/>
    <col min="7397" max="7405" width="0" style="22" hidden="1" customWidth="1"/>
    <col min="7406" max="7406" width="74.42578125" style="22" customWidth="1"/>
    <col min="7407" max="7413" width="0" style="22" hidden="1" customWidth="1"/>
    <col min="7414" max="7414" width="0.140625" style="22" customWidth="1"/>
    <col min="7415" max="7415" width="0" style="22" hidden="1" customWidth="1"/>
    <col min="7416" max="7416" width="13.85546875" style="22" customWidth="1"/>
    <col min="7417" max="7417" width="14.7109375" style="22" customWidth="1"/>
    <col min="7418" max="7418" width="14" style="22" customWidth="1"/>
    <col min="7419" max="7419" width="14.42578125" style="22" customWidth="1"/>
    <col min="7420" max="7652" width="9.140625" style="22"/>
    <col min="7653" max="7661" width="0" style="22" hidden="1" customWidth="1"/>
    <col min="7662" max="7662" width="74.42578125" style="22" customWidth="1"/>
    <col min="7663" max="7669" width="0" style="22" hidden="1" customWidth="1"/>
    <col min="7670" max="7670" width="0.140625" style="22" customWidth="1"/>
    <col min="7671" max="7671" width="0" style="22" hidden="1" customWidth="1"/>
    <col min="7672" max="7672" width="13.85546875" style="22" customWidth="1"/>
    <col min="7673" max="7673" width="14.7109375" style="22" customWidth="1"/>
    <col min="7674" max="7674" width="14" style="22" customWidth="1"/>
    <col min="7675" max="7675" width="14.42578125" style="22" customWidth="1"/>
    <col min="7676" max="7908" width="9.140625" style="22"/>
    <col min="7909" max="7917" width="0" style="22" hidden="1" customWidth="1"/>
    <col min="7918" max="7918" width="74.42578125" style="22" customWidth="1"/>
    <col min="7919" max="7925" width="0" style="22" hidden="1" customWidth="1"/>
    <col min="7926" max="7926" width="0.140625" style="22" customWidth="1"/>
    <col min="7927" max="7927" width="0" style="22" hidden="1" customWidth="1"/>
    <col min="7928" max="7928" width="13.85546875" style="22" customWidth="1"/>
    <col min="7929" max="7929" width="14.7109375" style="22" customWidth="1"/>
    <col min="7930" max="7930" width="14" style="22" customWidth="1"/>
    <col min="7931" max="7931" width="14.42578125" style="22" customWidth="1"/>
    <col min="7932" max="8164" width="9.140625" style="22"/>
    <col min="8165" max="8173" width="0" style="22" hidden="1" customWidth="1"/>
    <col min="8174" max="8174" width="74.42578125" style="22" customWidth="1"/>
    <col min="8175" max="8181" width="0" style="22" hidden="1" customWidth="1"/>
    <col min="8182" max="8182" width="0.140625" style="22" customWidth="1"/>
    <col min="8183" max="8183" width="0" style="22" hidden="1" customWidth="1"/>
    <col min="8184" max="8184" width="13.85546875" style="22" customWidth="1"/>
    <col min="8185" max="8185" width="14.7109375" style="22" customWidth="1"/>
    <col min="8186" max="8186" width="14" style="22" customWidth="1"/>
    <col min="8187" max="8187" width="14.42578125" style="22" customWidth="1"/>
    <col min="8188" max="8420" width="9.140625" style="22"/>
    <col min="8421" max="8429" width="0" style="22" hidden="1" customWidth="1"/>
    <col min="8430" max="8430" width="74.42578125" style="22" customWidth="1"/>
    <col min="8431" max="8437" width="0" style="22" hidden="1" customWidth="1"/>
    <col min="8438" max="8438" width="0.140625" style="22" customWidth="1"/>
    <col min="8439" max="8439" width="0" style="22" hidden="1" customWidth="1"/>
    <col min="8440" max="8440" width="13.85546875" style="22" customWidth="1"/>
    <col min="8441" max="8441" width="14.7109375" style="22" customWidth="1"/>
    <col min="8442" max="8442" width="14" style="22" customWidth="1"/>
    <col min="8443" max="8443" width="14.42578125" style="22" customWidth="1"/>
    <col min="8444" max="8676" width="9.140625" style="22"/>
    <col min="8677" max="8685" width="0" style="22" hidden="1" customWidth="1"/>
    <col min="8686" max="8686" width="74.42578125" style="22" customWidth="1"/>
    <col min="8687" max="8693" width="0" style="22" hidden="1" customWidth="1"/>
    <col min="8694" max="8694" width="0.140625" style="22" customWidth="1"/>
    <col min="8695" max="8695" width="0" style="22" hidden="1" customWidth="1"/>
    <col min="8696" max="8696" width="13.85546875" style="22" customWidth="1"/>
    <col min="8697" max="8697" width="14.7109375" style="22" customWidth="1"/>
    <col min="8698" max="8698" width="14" style="22" customWidth="1"/>
    <col min="8699" max="8699" width="14.42578125" style="22" customWidth="1"/>
    <col min="8700" max="8932" width="9.140625" style="22"/>
    <col min="8933" max="8941" width="0" style="22" hidden="1" customWidth="1"/>
    <col min="8942" max="8942" width="74.42578125" style="22" customWidth="1"/>
    <col min="8943" max="8949" width="0" style="22" hidden="1" customWidth="1"/>
    <col min="8950" max="8950" width="0.140625" style="22" customWidth="1"/>
    <col min="8951" max="8951" width="0" style="22" hidden="1" customWidth="1"/>
    <col min="8952" max="8952" width="13.85546875" style="22" customWidth="1"/>
    <col min="8953" max="8953" width="14.7109375" style="22" customWidth="1"/>
    <col min="8954" max="8954" width="14" style="22" customWidth="1"/>
    <col min="8955" max="8955" width="14.42578125" style="22" customWidth="1"/>
    <col min="8956" max="9188" width="9.140625" style="22"/>
    <col min="9189" max="9197" width="0" style="22" hidden="1" customWidth="1"/>
    <col min="9198" max="9198" width="74.42578125" style="22" customWidth="1"/>
    <col min="9199" max="9205" width="0" style="22" hidden="1" customWidth="1"/>
    <col min="9206" max="9206" width="0.140625" style="22" customWidth="1"/>
    <col min="9207" max="9207" width="0" style="22" hidden="1" customWidth="1"/>
    <col min="9208" max="9208" width="13.85546875" style="22" customWidth="1"/>
    <col min="9209" max="9209" width="14.7109375" style="22" customWidth="1"/>
    <col min="9210" max="9210" width="14" style="22" customWidth="1"/>
    <col min="9211" max="9211" width="14.42578125" style="22" customWidth="1"/>
    <col min="9212" max="9444" width="9.140625" style="22"/>
    <col min="9445" max="9453" width="0" style="22" hidden="1" customWidth="1"/>
    <col min="9454" max="9454" width="74.42578125" style="22" customWidth="1"/>
    <col min="9455" max="9461" width="0" style="22" hidden="1" customWidth="1"/>
    <col min="9462" max="9462" width="0.140625" style="22" customWidth="1"/>
    <col min="9463" max="9463" width="0" style="22" hidden="1" customWidth="1"/>
    <col min="9464" max="9464" width="13.85546875" style="22" customWidth="1"/>
    <col min="9465" max="9465" width="14.7109375" style="22" customWidth="1"/>
    <col min="9466" max="9466" width="14" style="22" customWidth="1"/>
    <col min="9467" max="9467" width="14.42578125" style="22" customWidth="1"/>
    <col min="9468" max="9700" width="9.140625" style="22"/>
    <col min="9701" max="9709" width="0" style="22" hidden="1" customWidth="1"/>
    <col min="9710" max="9710" width="74.42578125" style="22" customWidth="1"/>
    <col min="9711" max="9717" width="0" style="22" hidden="1" customWidth="1"/>
    <col min="9718" max="9718" width="0.140625" style="22" customWidth="1"/>
    <col min="9719" max="9719" width="0" style="22" hidden="1" customWidth="1"/>
    <col min="9720" max="9720" width="13.85546875" style="22" customWidth="1"/>
    <col min="9721" max="9721" width="14.7109375" style="22" customWidth="1"/>
    <col min="9722" max="9722" width="14" style="22" customWidth="1"/>
    <col min="9723" max="9723" width="14.42578125" style="22" customWidth="1"/>
    <col min="9724" max="9956" width="9.140625" style="22"/>
    <col min="9957" max="9965" width="0" style="22" hidden="1" customWidth="1"/>
    <col min="9966" max="9966" width="74.42578125" style="22" customWidth="1"/>
    <col min="9967" max="9973" width="0" style="22" hidden="1" customWidth="1"/>
    <col min="9974" max="9974" width="0.140625" style="22" customWidth="1"/>
    <col min="9975" max="9975" width="0" style="22" hidden="1" customWidth="1"/>
    <col min="9976" max="9976" width="13.85546875" style="22" customWidth="1"/>
    <col min="9977" max="9977" width="14.7109375" style="22" customWidth="1"/>
    <col min="9978" max="9978" width="14" style="22" customWidth="1"/>
    <col min="9979" max="9979" width="14.42578125" style="22" customWidth="1"/>
    <col min="9980" max="10212" width="9.140625" style="22"/>
    <col min="10213" max="10221" width="0" style="22" hidden="1" customWidth="1"/>
    <col min="10222" max="10222" width="74.42578125" style="22" customWidth="1"/>
    <col min="10223" max="10229" width="0" style="22" hidden="1" customWidth="1"/>
    <col min="10230" max="10230" width="0.140625" style="22" customWidth="1"/>
    <col min="10231" max="10231" width="0" style="22" hidden="1" customWidth="1"/>
    <col min="10232" max="10232" width="13.85546875" style="22" customWidth="1"/>
    <col min="10233" max="10233" width="14.7109375" style="22" customWidth="1"/>
    <col min="10234" max="10234" width="14" style="22" customWidth="1"/>
    <col min="10235" max="10235" width="14.42578125" style="22" customWidth="1"/>
    <col min="10236" max="10468" width="9.140625" style="22"/>
    <col min="10469" max="10477" width="0" style="22" hidden="1" customWidth="1"/>
    <col min="10478" max="10478" width="74.42578125" style="22" customWidth="1"/>
    <col min="10479" max="10485" width="0" style="22" hidden="1" customWidth="1"/>
    <col min="10486" max="10486" width="0.140625" style="22" customWidth="1"/>
    <col min="10487" max="10487" width="0" style="22" hidden="1" customWidth="1"/>
    <col min="10488" max="10488" width="13.85546875" style="22" customWidth="1"/>
    <col min="10489" max="10489" width="14.7109375" style="22" customWidth="1"/>
    <col min="10490" max="10490" width="14" style="22" customWidth="1"/>
    <col min="10491" max="10491" width="14.42578125" style="22" customWidth="1"/>
    <col min="10492" max="10724" width="9.140625" style="22"/>
    <col min="10725" max="10733" width="0" style="22" hidden="1" customWidth="1"/>
    <col min="10734" max="10734" width="74.42578125" style="22" customWidth="1"/>
    <col min="10735" max="10741" width="0" style="22" hidden="1" customWidth="1"/>
    <col min="10742" max="10742" width="0.140625" style="22" customWidth="1"/>
    <col min="10743" max="10743" width="0" style="22" hidden="1" customWidth="1"/>
    <col min="10744" max="10744" width="13.85546875" style="22" customWidth="1"/>
    <col min="10745" max="10745" width="14.7109375" style="22" customWidth="1"/>
    <col min="10746" max="10746" width="14" style="22" customWidth="1"/>
    <col min="10747" max="10747" width="14.42578125" style="22" customWidth="1"/>
    <col min="10748" max="10980" width="9.140625" style="22"/>
    <col min="10981" max="10989" width="0" style="22" hidden="1" customWidth="1"/>
    <col min="10990" max="10990" width="74.42578125" style="22" customWidth="1"/>
    <col min="10991" max="10997" width="0" style="22" hidden="1" customWidth="1"/>
    <col min="10998" max="10998" width="0.140625" style="22" customWidth="1"/>
    <col min="10999" max="10999" width="0" style="22" hidden="1" customWidth="1"/>
    <col min="11000" max="11000" width="13.85546875" style="22" customWidth="1"/>
    <col min="11001" max="11001" width="14.7109375" style="22" customWidth="1"/>
    <col min="11002" max="11002" width="14" style="22" customWidth="1"/>
    <col min="11003" max="11003" width="14.42578125" style="22" customWidth="1"/>
    <col min="11004" max="11236" width="9.140625" style="22"/>
    <col min="11237" max="11245" width="0" style="22" hidden="1" customWidth="1"/>
    <col min="11246" max="11246" width="74.42578125" style="22" customWidth="1"/>
    <col min="11247" max="11253" width="0" style="22" hidden="1" customWidth="1"/>
    <col min="11254" max="11254" width="0.140625" style="22" customWidth="1"/>
    <col min="11255" max="11255" width="0" style="22" hidden="1" customWidth="1"/>
    <col min="11256" max="11256" width="13.85546875" style="22" customWidth="1"/>
    <col min="11257" max="11257" width="14.7109375" style="22" customWidth="1"/>
    <col min="11258" max="11258" width="14" style="22" customWidth="1"/>
    <col min="11259" max="11259" width="14.42578125" style="22" customWidth="1"/>
    <col min="11260" max="11492" width="9.140625" style="22"/>
    <col min="11493" max="11501" width="0" style="22" hidden="1" customWidth="1"/>
    <col min="11502" max="11502" width="74.42578125" style="22" customWidth="1"/>
    <col min="11503" max="11509" width="0" style="22" hidden="1" customWidth="1"/>
    <col min="11510" max="11510" width="0.140625" style="22" customWidth="1"/>
    <col min="11511" max="11511" width="0" style="22" hidden="1" customWidth="1"/>
    <col min="11512" max="11512" width="13.85546875" style="22" customWidth="1"/>
    <col min="11513" max="11513" width="14.7109375" style="22" customWidth="1"/>
    <col min="11514" max="11514" width="14" style="22" customWidth="1"/>
    <col min="11515" max="11515" width="14.42578125" style="22" customWidth="1"/>
    <col min="11516" max="11748" width="9.140625" style="22"/>
    <col min="11749" max="11757" width="0" style="22" hidden="1" customWidth="1"/>
    <col min="11758" max="11758" width="74.42578125" style="22" customWidth="1"/>
    <col min="11759" max="11765" width="0" style="22" hidden="1" customWidth="1"/>
    <col min="11766" max="11766" width="0.140625" style="22" customWidth="1"/>
    <col min="11767" max="11767" width="0" style="22" hidden="1" customWidth="1"/>
    <col min="11768" max="11768" width="13.85546875" style="22" customWidth="1"/>
    <col min="11769" max="11769" width="14.7109375" style="22" customWidth="1"/>
    <col min="11770" max="11770" width="14" style="22" customWidth="1"/>
    <col min="11771" max="11771" width="14.42578125" style="22" customWidth="1"/>
    <col min="11772" max="12004" width="9.140625" style="22"/>
    <col min="12005" max="12013" width="0" style="22" hidden="1" customWidth="1"/>
    <col min="12014" max="12014" width="74.42578125" style="22" customWidth="1"/>
    <col min="12015" max="12021" width="0" style="22" hidden="1" customWidth="1"/>
    <col min="12022" max="12022" width="0.140625" style="22" customWidth="1"/>
    <col min="12023" max="12023" width="0" style="22" hidden="1" customWidth="1"/>
    <col min="12024" max="12024" width="13.85546875" style="22" customWidth="1"/>
    <col min="12025" max="12025" width="14.7109375" style="22" customWidth="1"/>
    <col min="12026" max="12026" width="14" style="22" customWidth="1"/>
    <col min="12027" max="12027" width="14.42578125" style="22" customWidth="1"/>
    <col min="12028" max="12260" width="9.140625" style="22"/>
    <col min="12261" max="12269" width="0" style="22" hidden="1" customWidth="1"/>
    <col min="12270" max="12270" width="74.42578125" style="22" customWidth="1"/>
    <col min="12271" max="12277" width="0" style="22" hidden="1" customWidth="1"/>
    <col min="12278" max="12278" width="0.140625" style="22" customWidth="1"/>
    <col min="12279" max="12279" width="0" style="22" hidden="1" customWidth="1"/>
    <col min="12280" max="12280" width="13.85546875" style="22" customWidth="1"/>
    <col min="12281" max="12281" width="14.7109375" style="22" customWidth="1"/>
    <col min="12282" max="12282" width="14" style="22" customWidth="1"/>
    <col min="12283" max="12283" width="14.42578125" style="22" customWidth="1"/>
    <col min="12284" max="12516" width="9.140625" style="22"/>
    <col min="12517" max="12525" width="0" style="22" hidden="1" customWidth="1"/>
    <col min="12526" max="12526" width="74.42578125" style="22" customWidth="1"/>
    <col min="12527" max="12533" width="0" style="22" hidden="1" customWidth="1"/>
    <col min="12534" max="12534" width="0.140625" style="22" customWidth="1"/>
    <col min="12535" max="12535" width="0" style="22" hidden="1" customWidth="1"/>
    <col min="12536" max="12536" width="13.85546875" style="22" customWidth="1"/>
    <col min="12537" max="12537" width="14.7109375" style="22" customWidth="1"/>
    <col min="12538" max="12538" width="14" style="22" customWidth="1"/>
    <col min="12539" max="12539" width="14.42578125" style="22" customWidth="1"/>
    <col min="12540" max="12772" width="9.140625" style="22"/>
    <col min="12773" max="12781" width="0" style="22" hidden="1" customWidth="1"/>
    <col min="12782" max="12782" width="74.42578125" style="22" customWidth="1"/>
    <col min="12783" max="12789" width="0" style="22" hidden="1" customWidth="1"/>
    <col min="12790" max="12790" width="0.140625" style="22" customWidth="1"/>
    <col min="12791" max="12791" width="0" style="22" hidden="1" customWidth="1"/>
    <col min="12792" max="12792" width="13.85546875" style="22" customWidth="1"/>
    <col min="12793" max="12793" width="14.7109375" style="22" customWidth="1"/>
    <col min="12794" max="12794" width="14" style="22" customWidth="1"/>
    <col min="12795" max="12795" width="14.42578125" style="22" customWidth="1"/>
    <col min="12796" max="13028" width="9.140625" style="22"/>
    <col min="13029" max="13037" width="0" style="22" hidden="1" customWidth="1"/>
    <col min="13038" max="13038" width="74.42578125" style="22" customWidth="1"/>
    <col min="13039" max="13045" width="0" style="22" hidden="1" customWidth="1"/>
    <col min="13046" max="13046" width="0.140625" style="22" customWidth="1"/>
    <col min="13047" max="13047" width="0" style="22" hidden="1" customWidth="1"/>
    <col min="13048" max="13048" width="13.85546875" style="22" customWidth="1"/>
    <col min="13049" max="13049" width="14.7109375" style="22" customWidth="1"/>
    <col min="13050" max="13050" width="14" style="22" customWidth="1"/>
    <col min="13051" max="13051" width="14.42578125" style="22" customWidth="1"/>
    <col min="13052" max="13284" width="9.140625" style="22"/>
    <col min="13285" max="13293" width="0" style="22" hidden="1" customWidth="1"/>
    <col min="13294" max="13294" width="74.42578125" style="22" customWidth="1"/>
    <col min="13295" max="13301" width="0" style="22" hidden="1" customWidth="1"/>
    <col min="13302" max="13302" width="0.140625" style="22" customWidth="1"/>
    <col min="13303" max="13303" width="0" style="22" hidden="1" customWidth="1"/>
    <col min="13304" max="13304" width="13.85546875" style="22" customWidth="1"/>
    <col min="13305" max="13305" width="14.7109375" style="22" customWidth="1"/>
    <col min="13306" max="13306" width="14" style="22" customWidth="1"/>
    <col min="13307" max="13307" width="14.42578125" style="22" customWidth="1"/>
    <col min="13308" max="13540" width="9.140625" style="22"/>
    <col min="13541" max="13549" width="0" style="22" hidden="1" customWidth="1"/>
    <col min="13550" max="13550" width="74.42578125" style="22" customWidth="1"/>
    <col min="13551" max="13557" width="0" style="22" hidden="1" customWidth="1"/>
    <col min="13558" max="13558" width="0.140625" style="22" customWidth="1"/>
    <col min="13559" max="13559" width="0" style="22" hidden="1" customWidth="1"/>
    <col min="13560" max="13560" width="13.85546875" style="22" customWidth="1"/>
    <col min="13561" max="13561" width="14.7109375" style="22" customWidth="1"/>
    <col min="13562" max="13562" width="14" style="22" customWidth="1"/>
    <col min="13563" max="13563" width="14.42578125" style="22" customWidth="1"/>
    <col min="13564" max="13796" width="9.140625" style="22"/>
    <col min="13797" max="13805" width="0" style="22" hidden="1" customWidth="1"/>
    <col min="13806" max="13806" width="74.42578125" style="22" customWidth="1"/>
    <col min="13807" max="13813" width="0" style="22" hidden="1" customWidth="1"/>
    <col min="13814" max="13814" width="0.140625" style="22" customWidth="1"/>
    <col min="13815" max="13815" width="0" style="22" hidden="1" customWidth="1"/>
    <col min="13816" max="13816" width="13.85546875" style="22" customWidth="1"/>
    <col min="13817" max="13817" width="14.7109375" style="22" customWidth="1"/>
    <col min="13818" max="13818" width="14" style="22" customWidth="1"/>
    <col min="13819" max="13819" width="14.42578125" style="22" customWidth="1"/>
    <col min="13820" max="14052" width="9.140625" style="22"/>
    <col min="14053" max="14061" width="0" style="22" hidden="1" customWidth="1"/>
    <col min="14062" max="14062" width="74.42578125" style="22" customWidth="1"/>
    <col min="14063" max="14069" width="0" style="22" hidden="1" customWidth="1"/>
    <col min="14070" max="14070" width="0.140625" style="22" customWidth="1"/>
    <col min="14071" max="14071" width="0" style="22" hidden="1" customWidth="1"/>
    <col min="14072" max="14072" width="13.85546875" style="22" customWidth="1"/>
    <col min="14073" max="14073" width="14.7109375" style="22" customWidth="1"/>
    <col min="14074" max="14074" width="14" style="22" customWidth="1"/>
    <col min="14075" max="14075" width="14.42578125" style="22" customWidth="1"/>
    <col min="14076" max="14308" width="9.140625" style="22"/>
    <col min="14309" max="14317" width="0" style="22" hidden="1" customWidth="1"/>
    <col min="14318" max="14318" width="74.42578125" style="22" customWidth="1"/>
    <col min="14319" max="14325" width="0" style="22" hidden="1" customWidth="1"/>
    <col min="14326" max="14326" width="0.140625" style="22" customWidth="1"/>
    <col min="14327" max="14327" width="0" style="22" hidden="1" customWidth="1"/>
    <col min="14328" max="14328" width="13.85546875" style="22" customWidth="1"/>
    <col min="14329" max="14329" width="14.7109375" style="22" customWidth="1"/>
    <col min="14330" max="14330" width="14" style="22" customWidth="1"/>
    <col min="14331" max="14331" width="14.42578125" style="22" customWidth="1"/>
    <col min="14332" max="14563" width="9.140625" style="22"/>
    <col min="14564" max="14572" width="0" style="22" hidden="1" customWidth="1"/>
    <col min="14573" max="14573" width="74.42578125" style="22" customWidth="1"/>
    <col min="14574" max="14580" width="0" style="22" hidden="1" customWidth="1"/>
    <col min="14581" max="14581" width="0.140625" style="22" customWidth="1"/>
    <col min="14582" max="14582" width="0" style="22" hidden="1" customWidth="1"/>
    <col min="14583" max="14583" width="13.85546875" style="22" customWidth="1"/>
    <col min="14584" max="14584" width="14.7109375" style="22" customWidth="1"/>
    <col min="14585" max="14585" width="14" style="22" customWidth="1"/>
    <col min="14586" max="14586" width="14.42578125" style="22" customWidth="1"/>
    <col min="14587" max="14819" width="9.140625" style="22"/>
    <col min="14820" max="14828" width="0" style="22" hidden="1" customWidth="1"/>
    <col min="14829" max="14829" width="74.42578125" style="22" customWidth="1"/>
    <col min="14830" max="14836" width="0" style="22" hidden="1" customWidth="1"/>
    <col min="14837" max="14837" width="0.140625" style="22" customWidth="1"/>
    <col min="14838" max="14838" width="0" style="22" hidden="1" customWidth="1"/>
    <col min="14839" max="14839" width="13.85546875" style="22" customWidth="1"/>
    <col min="14840" max="14840" width="14.7109375" style="22" customWidth="1"/>
    <col min="14841" max="14841" width="14" style="22" customWidth="1"/>
    <col min="14842" max="14842" width="14.42578125" style="22" customWidth="1"/>
    <col min="14843" max="15075" width="9.140625" style="22"/>
    <col min="15076" max="15084" width="0" style="22" hidden="1" customWidth="1"/>
    <col min="15085" max="15085" width="74.42578125" style="22" customWidth="1"/>
    <col min="15086" max="15092" width="0" style="22" hidden="1" customWidth="1"/>
    <col min="15093" max="15093" width="0.140625" style="22" customWidth="1"/>
    <col min="15094" max="15094" width="0" style="22" hidden="1" customWidth="1"/>
    <col min="15095" max="15095" width="13.85546875" style="22" customWidth="1"/>
    <col min="15096" max="15096" width="14.7109375" style="22" customWidth="1"/>
    <col min="15097" max="15097" width="14" style="22" customWidth="1"/>
    <col min="15098" max="15098" width="14.42578125" style="22" customWidth="1"/>
    <col min="15099" max="15331" width="9.140625" style="22"/>
    <col min="15332" max="15340" width="0" style="22" hidden="1" customWidth="1"/>
    <col min="15341" max="15341" width="74.42578125" style="22" customWidth="1"/>
    <col min="15342" max="15348" width="0" style="22" hidden="1" customWidth="1"/>
    <col min="15349" max="15349" width="0.140625" style="22" customWidth="1"/>
    <col min="15350" max="15350" width="0" style="22" hidden="1" customWidth="1"/>
    <col min="15351" max="15351" width="13.85546875" style="22" customWidth="1"/>
    <col min="15352" max="15352" width="14.7109375" style="22" customWidth="1"/>
    <col min="15353" max="15353" width="14" style="22" customWidth="1"/>
    <col min="15354" max="15354" width="14.42578125" style="22" customWidth="1"/>
    <col min="15355" max="15587" width="9.140625" style="22"/>
    <col min="15588" max="15596" width="0" style="22" hidden="1" customWidth="1"/>
    <col min="15597" max="15597" width="74.42578125" style="22" customWidth="1"/>
    <col min="15598" max="15604" width="0" style="22" hidden="1" customWidth="1"/>
    <col min="15605" max="15605" width="0.140625" style="22" customWidth="1"/>
    <col min="15606" max="15606" width="0" style="22" hidden="1" customWidth="1"/>
    <col min="15607" max="15607" width="13.85546875" style="22" customWidth="1"/>
    <col min="15608" max="15608" width="14.7109375" style="22" customWidth="1"/>
    <col min="15609" max="15609" width="14" style="22" customWidth="1"/>
    <col min="15610" max="15610" width="14.42578125" style="22" customWidth="1"/>
    <col min="15611" max="15843" width="9.140625" style="22"/>
    <col min="15844" max="15852" width="0" style="22" hidden="1" customWidth="1"/>
    <col min="15853" max="15853" width="74.42578125" style="22" customWidth="1"/>
    <col min="15854" max="15860" width="0" style="22" hidden="1" customWidth="1"/>
    <col min="15861" max="15861" width="0.140625" style="22" customWidth="1"/>
    <col min="15862" max="15862" width="0" style="22" hidden="1" customWidth="1"/>
    <col min="15863" max="15863" width="13.85546875" style="22" customWidth="1"/>
    <col min="15864" max="15864" width="14.7109375" style="22" customWidth="1"/>
    <col min="15865" max="15865" width="14" style="22" customWidth="1"/>
    <col min="15866" max="15866" width="14.42578125" style="22" customWidth="1"/>
    <col min="15867" max="16099" width="9.140625" style="22"/>
    <col min="16100" max="16108" width="0" style="22" hidden="1" customWidth="1"/>
    <col min="16109" max="16109" width="74.42578125" style="22" customWidth="1"/>
    <col min="16110" max="16116" width="0" style="22" hidden="1" customWidth="1"/>
    <col min="16117" max="16117" width="0.140625" style="22" customWidth="1"/>
    <col min="16118" max="16118" width="0" style="22" hidden="1" customWidth="1"/>
    <col min="16119" max="16119" width="13.85546875" style="22" customWidth="1"/>
    <col min="16120" max="16120" width="14.7109375" style="22" customWidth="1"/>
    <col min="16121" max="16121" width="14" style="22" customWidth="1"/>
    <col min="16122" max="16122" width="14.42578125" style="22" customWidth="1"/>
    <col min="16123" max="16384" width="9.140625" style="22"/>
  </cols>
  <sheetData>
    <row r="1" spans="1:7" ht="44.25" customHeight="1">
      <c r="A1" s="490" t="s">
        <v>512</v>
      </c>
      <c r="B1" s="490"/>
      <c r="C1" s="490"/>
      <c r="D1" s="490"/>
      <c r="E1" s="490"/>
      <c r="G1" s="118" t="s">
        <v>347</v>
      </c>
    </row>
    <row r="2" spans="1:7" ht="12" customHeight="1">
      <c r="A2" s="119"/>
      <c r="B2" s="119"/>
      <c r="C2" s="119"/>
    </row>
    <row r="3" spans="1:7" s="23" customFormat="1" ht="18" customHeight="1">
      <c r="A3" s="119"/>
      <c r="B3" s="119"/>
      <c r="C3" s="119"/>
      <c r="D3" s="22"/>
      <c r="E3" s="22"/>
      <c r="F3" s="22"/>
      <c r="G3" s="120" t="s">
        <v>124</v>
      </c>
    </row>
    <row r="4" spans="1:7" s="23" customFormat="1" ht="18" customHeight="1">
      <c r="A4" s="121"/>
      <c r="B4" s="122" t="s">
        <v>190</v>
      </c>
      <c r="C4" s="122" t="s">
        <v>204</v>
      </c>
      <c r="D4" s="122" t="s">
        <v>218</v>
      </c>
      <c r="E4" s="123" t="s">
        <v>220</v>
      </c>
      <c r="F4" s="122" t="s">
        <v>224</v>
      </c>
      <c r="G4" s="122" t="s">
        <v>236</v>
      </c>
    </row>
    <row r="5" spans="1:7" s="23" customFormat="1" ht="18" customHeight="1">
      <c r="A5" s="124"/>
      <c r="B5" s="125" t="s">
        <v>57</v>
      </c>
      <c r="C5" s="125" t="s">
        <v>57</v>
      </c>
      <c r="D5" s="125" t="s">
        <v>3</v>
      </c>
      <c r="E5" s="126" t="s">
        <v>58</v>
      </c>
      <c r="F5" s="125" t="s">
        <v>59</v>
      </c>
      <c r="G5" s="125" t="s">
        <v>59</v>
      </c>
    </row>
    <row r="6" spans="1:7" s="23" customFormat="1" ht="15.75">
      <c r="A6" s="38" t="s">
        <v>75</v>
      </c>
      <c r="B6" s="127">
        <f>B7+B64</f>
        <v>538711</v>
      </c>
      <c r="C6" s="127">
        <f t="shared" ref="C6:G6" si="0">C7+C64</f>
        <v>784635.40000000037</v>
      </c>
      <c r="D6" s="127">
        <f t="shared" si="0"/>
        <v>632851</v>
      </c>
      <c r="E6" s="127">
        <f t="shared" si="0"/>
        <v>579957</v>
      </c>
      <c r="F6" s="127">
        <f t="shared" si="0"/>
        <v>558399</v>
      </c>
      <c r="G6" s="127">
        <f t="shared" si="0"/>
        <v>453849</v>
      </c>
    </row>
    <row r="7" spans="1:7" s="128" customFormat="1" ht="31.5" customHeight="1">
      <c r="A7" s="135" t="s">
        <v>383</v>
      </c>
      <c r="B7" s="127">
        <f>B8+B47</f>
        <v>542445</v>
      </c>
      <c r="C7" s="127">
        <f t="shared" ref="C7:G7" si="1">C8+C47</f>
        <v>706511.40000000037</v>
      </c>
      <c r="D7" s="127">
        <f t="shared" si="1"/>
        <v>632851</v>
      </c>
      <c r="E7" s="127">
        <f t="shared" si="1"/>
        <v>579957</v>
      </c>
      <c r="F7" s="127">
        <f t="shared" si="1"/>
        <v>558399</v>
      </c>
      <c r="G7" s="127">
        <f t="shared" si="1"/>
        <v>453849</v>
      </c>
    </row>
    <row r="8" spans="1:7" s="128" customFormat="1" ht="14.25">
      <c r="A8" s="129" t="s">
        <v>581</v>
      </c>
      <c r="B8" s="478">
        <f>B9+B13+B17+B21+B24+B26+B27+B30+B33+B44+B45</f>
        <v>5500723</v>
      </c>
      <c r="C8" s="478">
        <f t="shared" ref="C8:G8" si="2">C9+C13+C17+C21+C24+C26+C27+C30+C33+C44+C45</f>
        <v>6281000.4000000004</v>
      </c>
      <c r="D8" s="478">
        <f t="shared" si="2"/>
        <v>6972931</v>
      </c>
      <c r="E8" s="478">
        <f t="shared" si="2"/>
        <v>7619535</v>
      </c>
      <c r="F8" s="478">
        <f t="shared" si="2"/>
        <v>8162838</v>
      </c>
      <c r="G8" s="478">
        <f t="shared" si="2"/>
        <v>8601045</v>
      </c>
    </row>
    <row r="9" spans="1:7" s="128" customFormat="1" ht="14.25">
      <c r="A9" s="130" t="s">
        <v>582</v>
      </c>
      <c r="B9" s="164">
        <f t="shared" ref="B9:G9" si="3">B10+B11+B12</f>
        <v>2018642</v>
      </c>
      <c r="C9" s="164">
        <f t="shared" si="3"/>
        <v>2356435.2999999998</v>
      </c>
      <c r="D9" s="164">
        <f t="shared" si="3"/>
        <v>2674623</v>
      </c>
      <c r="E9" s="164">
        <f t="shared" si="3"/>
        <v>2862073</v>
      </c>
      <c r="F9" s="164">
        <f t="shared" si="3"/>
        <v>3000578</v>
      </c>
      <c r="G9" s="164">
        <f t="shared" si="3"/>
        <v>3138207</v>
      </c>
    </row>
    <row r="10" spans="1:7" s="128" customFormat="1" ht="15">
      <c r="A10" s="132" t="s">
        <v>583</v>
      </c>
      <c r="B10" s="133">
        <f>'[1]2023 DARBINIS -NEW'!AE68</f>
        <v>31484</v>
      </c>
      <c r="C10" s="133">
        <f>'[1]2023 DARBINIS -NEW'!AH68</f>
        <v>37479.300000000003</v>
      </c>
      <c r="D10" s="133">
        <f>'[1]2023 DARBINIS -NEW'!AK68</f>
        <v>41250</v>
      </c>
      <c r="E10" s="133">
        <f>'[1]2023 DARBINIS -NEW'!AN68</f>
        <v>44410</v>
      </c>
      <c r="F10" s="133">
        <f>'[1]2023 DARBINIS -NEW'!AQ68</f>
        <v>44410</v>
      </c>
      <c r="G10" s="133">
        <f>'[1]2023 DARBINIS -NEW'!AT68</f>
        <v>44410</v>
      </c>
    </row>
    <row r="11" spans="1:7" s="128" customFormat="1" ht="15.75" customHeight="1">
      <c r="A11" s="132" t="s">
        <v>584</v>
      </c>
      <c r="B11" s="133">
        <f>'[1]2023 DARBINIS -NEW'!AE75</f>
        <v>1915412</v>
      </c>
      <c r="C11" s="133">
        <f>'[1]2023 DARBINIS -NEW'!AH75</f>
        <v>2239924.1</v>
      </c>
      <c r="D11" s="133">
        <f>'[1]2023 DARBINIS -NEW'!AK75</f>
        <v>2530684</v>
      </c>
      <c r="E11" s="133">
        <f>'[1]2023 DARBINIS -NEW'!AN75</f>
        <v>2703181</v>
      </c>
      <c r="F11" s="133">
        <f>'[1]2023 DARBINIS -NEW'!AQ75</f>
        <v>2837771</v>
      </c>
      <c r="G11" s="133">
        <f>'[1]2023 DARBINIS -NEW'!AT75</f>
        <v>2971280</v>
      </c>
    </row>
    <row r="12" spans="1:7" s="128" customFormat="1" ht="15.75" customHeight="1">
      <c r="A12" s="132" t="s">
        <v>585</v>
      </c>
      <c r="B12" s="133">
        <f>'[1]2023 DARBINIS -NEW'!AE84</f>
        <v>71746</v>
      </c>
      <c r="C12" s="133">
        <f>'[1]2023 DARBINIS -NEW'!AH84</f>
        <v>79031.899999999994</v>
      </c>
      <c r="D12" s="133">
        <f>'[1]2023 DARBINIS -NEW'!AK84</f>
        <v>102689</v>
      </c>
      <c r="E12" s="133">
        <f>'[1]2023 DARBINIS -NEW'!AN84</f>
        <v>114482</v>
      </c>
      <c r="F12" s="133">
        <f>'[1]2023 DARBINIS -NEW'!AQ84</f>
        <v>118397</v>
      </c>
      <c r="G12" s="133">
        <f>'[1]2023 DARBINIS -NEW'!AT84</f>
        <v>122517</v>
      </c>
    </row>
    <row r="13" spans="1:7" s="128" customFormat="1" ht="15.75" customHeight="1">
      <c r="A13" s="134" t="s">
        <v>586</v>
      </c>
      <c r="B13" s="131">
        <f t="shared" ref="B13:G13" si="4">B14+B15+B16</f>
        <v>474879</v>
      </c>
      <c r="C13" s="131">
        <f t="shared" si="4"/>
        <v>537996.6</v>
      </c>
      <c r="D13" s="131">
        <f t="shared" si="4"/>
        <v>596567</v>
      </c>
      <c r="E13" s="131">
        <f t="shared" si="4"/>
        <v>638106</v>
      </c>
      <c r="F13" s="131">
        <f t="shared" si="4"/>
        <v>669613</v>
      </c>
      <c r="G13" s="131">
        <f t="shared" si="4"/>
        <v>700916</v>
      </c>
    </row>
    <row r="14" spans="1:7" s="128" customFormat="1" ht="15.75" customHeight="1">
      <c r="A14" s="132" t="s">
        <v>587</v>
      </c>
      <c r="B14" s="133">
        <f>'[1]2023 DARBINIS -NEW'!AE91</f>
        <v>301</v>
      </c>
      <c r="C14" s="133">
        <f>'[1]2023 DARBINIS -NEW'!AH91</f>
        <v>5455.7</v>
      </c>
      <c r="D14" s="133">
        <f>'[1]2023 DARBINIS -NEW'!AK91</f>
        <v>401</v>
      </c>
      <c r="E14" s="133">
        <f>'[1]2023 DARBINIS -NEW'!AN91</f>
        <v>441</v>
      </c>
      <c r="F14" s="133">
        <f>'[1]2023 DARBINIS -NEW'!AQ91</f>
        <v>441</v>
      </c>
      <c r="G14" s="133">
        <f>'[1]2023 DARBINIS -NEW'!AT91</f>
        <v>441</v>
      </c>
    </row>
    <row r="15" spans="1:7" s="128" customFormat="1" ht="15.75" customHeight="1">
      <c r="A15" s="132" t="s">
        <v>588</v>
      </c>
      <c r="B15" s="133">
        <f>'[1]2023 DARBINIS -NEW'!AE95</f>
        <v>458972</v>
      </c>
      <c r="C15" s="133">
        <f>'[1]2023 DARBINIS -NEW'!AH95</f>
        <v>515603.7</v>
      </c>
      <c r="D15" s="133">
        <f>'[1]2023 DARBINIS -NEW'!AK95</f>
        <v>576335</v>
      </c>
      <c r="E15" s="133">
        <f>'[1]2023 DARBINIS -NEW'!AN95</f>
        <v>615602</v>
      </c>
      <c r="F15" s="133">
        <f>'[1]2023 DARBINIS -NEW'!AQ95</f>
        <v>646284</v>
      </c>
      <c r="G15" s="133">
        <f>'[1]2023 DARBINIS -NEW'!AT95</f>
        <v>676719</v>
      </c>
    </row>
    <row r="16" spans="1:7" s="128" customFormat="1" ht="15.75" customHeight="1">
      <c r="A16" s="132" t="s">
        <v>589</v>
      </c>
      <c r="B16" s="133">
        <f>'[1]2023 DARBINIS -NEW'!AE100</f>
        <v>15606</v>
      </c>
      <c r="C16" s="133">
        <f>'[1]2023 DARBINIS -NEW'!AH100</f>
        <v>16937.2</v>
      </c>
      <c r="D16" s="133">
        <f>'[1]2023 DARBINIS -NEW'!AK100</f>
        <v>19831</v>
      </c>
      <c r="E16" s="133">
        <f>'[1]2023 DARBINIS -NEW'!AN100</f>
        <v>22063</v>
      </c>
      <c r="F16" s="133">
        <f>'[1]2023 DARBINIS -NEW'!AQ100</f>
        <v>22888</v>
      </c>
      <c r="G16" s="133">
        <f>'[1]2023 DARBINIS -NEW'!AT100</f>
        <v>23756</v>
      </c>
    </row>
    <row r="17" spans="1:7" s="128" customFormat="1" ht="15.75" customHeight="1">
      <c r="A17" s="134" t="s">
        <v>590</v>
      </c>
      <c r="B17" s="131">
        <f t="shared" ref="B17:G17" si="5">B18+B19+B20</f>
        <v>401506</v>
      </c>
      <c r="C17" s="131">
        <f t="shared" si="5"/>
        <v>484030.7</v>
      </c>
      <c r="D17" s="131">
        <f t="shared" si="5"/>
        <v>540394</v>
      </c>
      <c r="E17" s="131">
        <f t="shared" si="5"/>
        <v>577928</v>
      </c>
      <c r="F17" s="131">
        <f t="shared" si="5"/>
        <v>606461</v>
      </c>
      <c r="G17" s="131">
        <f t="shared" si="5"/>
        <v>634800</v>
      </c>
    </row>
    <row r="18" spans="1:7" s="128" customFormat="1" ht="15.75" customHeight="1">
      <c r="A18" s="132" t="s">
        <v>591</v>
      </c>
      <c r="B18" s="133">
        <f>'[1]2023 DARBINIS -NEW'!AE106</f>
        <v>675</v>
      </c>
      <c r="C18" s="133">
        <f>'[1]2023 DARBINIS -NEW'!AH106</f>
        <v>5431.2</v>
      </c>
      <c r="D18" s="133">
        <f>'[1]2023 DARBINIS -NEW'!AK106</f>
        <v>365</v>
      </c>
      <c r="E18" s="133">
        <f>'[1]2023 DARBINIS -NEW'!AN106</f>
        <v>401</v>
      </c>
      <c r="F18" s="133">
        <f>'[1]2023 DARBINIS -NEW'!AQ106</f>
        <v>401</v>
      </c>
      <c r="G18" s="133">
        <f>'[1]2023 DARBINIS -NEW'!AT106</f>
        <v>401</v>
      </c>
    </row>
    <row r="19" spans="1:7" s="128" customFormat="1" ht="15.75" customHeight="1">
      <c r="A19" s="132" t="s">
        <v>592</v>
      </c>
      <c r="B19" s="133">
        <f>'[1]2023 DARBINIS -NEW'!AE109</f>
        <v>388076</v>
      </c>
      <c r="C19" s="133">
        <f>'[1]2023 DARBINIS -NEW'!AH109</f>
        <v>464474</v>
      </c>
      <c r="D19" s="133">
        <f>'[1]2023 DARBINIS -NEW'!AK109</f>
        <v>524747</v>
      </c>
      <c r="E19" s="133">
        <f>'[1]2023 DARBINIS -NEW'!AN109</f>
        <v>560517</v>
      </c>
      <c r="F19" s="133">
        <f>'[1]2023 DARBINIS -NEW'!AQ109</f>
        <v>588425</v>
      </c>
      <c r="G19" s="133">
        <f>'[1]2023 DARBINIS -NEW'!AT109</f>
        <v>616107</v>
      </c>
    </row>
    <row r="20" spans="1:7" s="128" customFormat="1" ht="15.75" customHeight="1">
      <c r="A20" s="132" t="s">
        <v>593</v>
      </c>
      <c r="B20" s="133">
        <f>'[1]2023 DARBINIS -NEW'!AE115</f>
        <v>12755</v>
      </c>
      <c r="C20" s="133">
        <f>'[1]2023 DARBINIS -NEW'!AH115</f>
        <v>14125.5</v>
      </c>
      <c r="D20" s="133">
        <f>'[1]2023 DARBINIS -NEW'!AK115</f>
        <v>15282</v>
      </c>
      <c r="E20" s="133">
        <f>'[1]2023 DARBINIS -NEW'!AN115</f>
        <v>17010</v>
      </c>
      <c r="F20" s="133">
        <f>'[1]2023 DARBINIS -NEW'!AQ115</f>
        <v>17635</v>
      </c>
      <c r="G20" s="133">
        <f>'[1]2023 DARBINIS -NEW'!AT115</f>
        <v>18292</v>
      </c>
    </row>
    <row r="21" spans="1:7" s="128" customFormat="1" ht="14.25">
      <c r="A21" s="134" t="s">
        <v>594</v>
      </c>
      <c r="B21" s="131">
        <f t="shared" ref="B21:G21" si="6">B22+B23</f>
        <v>303322</v>
      </c>
      <c r="C21" s="131">
        <f t="shared" si="6"/>
        <v>355801.5</v>
      </c>
      <c r="D21" s="131">
        <f t="shared" si="6"/>
        <v>387306</v>
      </c>
      <c r="E21" s="131">
        <f t="shared" si="6"/>
        <v>413960</v>
      </c>
      <c r="F21" s="131">
        <f t="shared" si="6"/>
        <v>434157</v>
      </c>
      <c r="G21" s="131">
        <f t="shared" si="6"/>
        <v>454192</v>
      </c>
    </row>
    <row r="22" spans="1:7" s="128" customFormat="1" ht="15.75" customHeight="1">
      <c r="A22" s="132" t="s">
        <v>595</v>
      </c>
      <c r="B22" s="133">
        <f>'[1]2023 DARBINIS -NEW'!AE121</f>
        <v>302576</v>
      </c>
      <c r="C22" s="133">
        <f>'[1]2023 DARBINIS -NEW'!AH121</f>
        <v>355117.2</v>
      </c>
      <c r="D22" s="133">
        <f>'[1]2023 DARBINIS -NEW'!AK121</f>
        <v>385427</v>
      </c>
      <c r="E22" s="133">
        <f>'[1]2023 DARBINIS -NEW'!AN121</f>
        <v>411818</v>
      </c>
      <c r="F22" s="133">
        <f>'[1]2023 DARBINIS -NEW'!AQ121</f>
        <v>432015</v>
      </c>
      <c r="G22" s="133">
        <f>'[1]2023 DARBINIS -NEW'!AT121</f>
        <v>452050</v>
      </c>
    </row>
    <row r="23" spans="1:7" s="128" customFormat="1" ht="15.75" customHeight="1">
      <c r="A23" s="132" t="s">
        <v>596</v>
      </c>
      <c r="B23" s="133">
        <f>'[1]2023 DARBINIS -NEW'!AE127</f>
        <v>746</v>
      </c>
      <c r="C23" s="133">
        <f>'[1]2023 DARBINIS -NEW'!AH127</f>
        <v>684.3</v>
      </c>
      <c r="D23" s="133">
        <f>'[1]2023 DARBINIS -NEW'!AK127</f>
        <v>1879</v>
      </c>
      <c r="E23" s="133">
        <f>'[1]2023 DARBINIS -NEW'!AN127</f>
        <v>2142</v>
      </c>
      <c r="F23" s="133">
        <f>'[1]2023 DARBINIS -NEW'!AQ127</f>
        <v>2142</v>
      </c>
      <c r="G23" s="133">
        <f>'[1]2023 DARBINIS -NEW'!AT127</f>
        <v>2142</v>
      </c>
    </row>
    <row r="24" spans="1:7" s="128" customFormat="1" ht="31.5" customHeight="1">
      <c r="A24" s="134" t="s">
        <v>597</v>
      </c>
      <c r="B24" s="131">
        <f t="shared" ref="B24:G24" si="7">B25</f>
        <v>34685</v>
      </c>
      <c r="C24" s="131">
        <f t="shared" si="7"/>
        <v>40451.700000000004</v>
      </c>
      <c r="D24" s="131">
        <f t="shared" si="7"/>
        <v>46433</v>
      </c>
      <c r="E24" s="131">
        <f t="shared" si="7"/>
        <v>49602</v>
      </c>
      <c r="F24" s="131">
        <f t="shared" si="7"/>
        <v>52070</v>
      </c>
      <c r="G24" s="131">
        <f t="shared" si="7"/>
        <v>54517</v>
      </c>
    </row>
    <row r="25" spans="1:7" s="23" customFormat="1" ht="19.5" customHeight="1">
      <c r="A25" s="132" t="s">
        <v>598</v>
      </c>
      <c r="B25" s="133">
        <f>'[1]2023 DARBINIS -NEW'!AE130</f>
        <v>34685</v>
      </c>
      <c r="C25" s="133">
        <f>'[1]2023 DARBINIS -NEW'!AH130</f>
        <v>40451.700000000004</v>
      </c>
      <c r="D25" s="133">
        <f>'[1]2023 DARBINIS -NEW'!AK130</f>
        <v>46433</v>
      </c>
      <c r="E25" s="133">
        <f>'[1]2023 DARBINIS -NEW'!AN130</f>
        <v>49602</v>
      </c>
      <c r="F25" s="133">
        <f>'[1]2023 DARBINIS -NEW'!AQ130</f>
        <v>52070</v>
      </c>
      <c r="G25" s="133">
        <f>'[1]2023 DARBINIS -NEW'!AT130</f>
        <v>54517</v>
      </c>
    </row>
    <row r="26" spans="1:7" s="23" customFormat="1" ht="22.5" customHeight="1">
      <c r="A26" s="135" t="s">
        <v>599</v>
      </c>
      <c r="B26" s="131">
        <f>'[1]2023 DARBINIS -NEW'!AE135</f>
        <v>-1</v>
      </c>
      <c r="C26" s="131">
        <f>'[1]2023 DARBINIS -NEW'!AH135</f>
        <v>2.5</v>
      </c>
      <c r="D26" s="131">
        <f>'[1]2023 DARBINIS -NEW'!AK135</f>
        <v>3</v>
      </c>
      <c r="E26" s="131">
        <f>'[1]2023 DARBINIS -NEW'!AN135</f>
        <v>4</v>
      </c>
      <c r="F26" s="131">
        <f>'[1]2023 DARBINIS -NEW'!AQ135</f>
        <v>4</v>
      </c>
      <c r="G26" s="131">
        <f>'[1]2023 DARBINIS -NEW'!AT135</f>
        <v>4</v>
      </c>
    </row>
    <row r="27" spans="1:7" s="23" customFormat="1" ht="19.5" customHeight="1">
      <c r="A27" s="129" t="s">
        <v>348</v>
      </c>
      <c r="B27" s="131">
        <f t="shared" ref="B27:G27" si="8">B28+B29</f>
        <v>465</v>
      </c>
      <c r="C27" s="131">
        <f t="shared" si="8"/>
        <v>3926.9</v>
      </c>
      <c r="D27" s="131">
        <f t="shared" si="8"/>
        <v>9463</v>
      </c>
      <c r="E27" s="131">
        <f t="shared" si="8"/>
        <v>1463</v>
      </c>
      <c r="F27" s="131">
        <f t="shared" si="8"/>
        <v>1463</v>
      </c>
      <c r="G27" s="131">
        <f t="shared" si="8"/>
        <v>1463</v>
      </c>
    </row>
    <row r="28" spans="1:7" s="128" customFormat="1" ht="32.25" customHeight="1">
      <c r="A28" s="136" t="s">
        <v>600</v>
      </c>
      <c r="B28" s="133">
        <f>'[1]2023 DARBINIS -NEW'!AE137</f>
        <v>465</v>
      </c>
      <c r="C28" s="133">
        <f>'[1]2023 DARBINIS -NEW'!AH139</f>
        <v>3262.5</v>
      </c>
      <c r="D28" s="133">
        <f>'[1]2023 DARBINIS -NEW'!AK139</f>
        <v>8000</v>
      </c>
      <c r="E28" s="133">
        <f>'[1]2023 DARBINIS -NEW'!AN137</f>
        <v>663</v>
      </c>
      <c r="F28" s="133">
        <f>'[1]2023 DARBINIS -NEW'!AQ137</f>
        <v>663</v>
      </c>
      <c r="G28" s="133">
        <f>'[1]2023 DARBINIS -NEW'!AT137</f>
        <v>663</v>
      </c>
    </row>
    <row r="29" spans="1:7" s="128" customFormat="1" ht="26.25" customHeight="1">
      <c r="A29" s="36" t="s">
        <v>601</v>
      </c>
      <c r="B29" s="133">
        <f>'[1]2023 DARBINIS -NEW'!AE138</f>
        <v>0</v>
      </c>
      <c r="C29" s="133">
        <f>'[1]2023 DARBINIS -NEW'!AH137+'[1]2023 DARBINIS -NEW'!AH140</f>
        <v>664.40000000000009</v>
      </c>
      <c r="D29" s="133">
        <f>'[1]2023 DARBINIS -NEW'!AK137+'[1]2023 DARBINIS -NEW'!AK140</f>
        <v>1463</v>
      </c>
      <c r="E29" s="133">
        <f>'[1]2023 DARBINIS -NEW'!AN138</f>
        <v>800</v>
      </c>
      <c r="F29" s="133">
        <f>'[1]2023 DARBINIS -NEW'!AQ138</f>
        <v>800</v>
      </c>
      <c r="G29" s="133">
        <f>'[1]2023 DARBINIS -NEW'!AT138</f>
        <v>800</v>
      </c>
    </row>
    <row r="30" spans="1:7" s="128" customFormat="1" ht="36.75" customHeight="1">
      <c r="A30" s="135" t="s">
        <v>602</v>
      </c>
      <c r="B30" s="131">
        <f t="shared" ref="B30:G30" si="9">B31+B32</f>
        <v>2254722</v>
      </c>
      <c r="C30" s="131">
        <f t="shared" si="9"/>
        <v>2486928</v>
      </c>
      <c r="D30" s="131">
        <f t="shared" si="9"/>
        <v>2698833</v>
      </c>
      <c r="E30" s="131">
        <f t="shared" si="9"/>
        <v>3062676</v>
      </c>
      <c r="F30" s="131">
        <f t="shared" si="9"/>
        <v>3384100</v>
      </c>
      <c r="G30" s="131">
        <f t="shared" si="9"/>
        <v>3601968</v>
      </c>
    </row>
    <row r="31" spans="1:7" s="128" customFormat="1" ht="33.75" customHeight="1">
      <c r="A31" s="136" t="s">
        <v>349</v>
      </c>
      <c r="B31" s="133">
        <f>'[1]2023 DARBINIS -NEW'!AE142</f>
        <v>2159832</v>
      </c>
      <c r="C31" s="133">
        <f>'[1]2023 DARBINIS -NEW'!AH142</f>
        <v>2441731</v>
      </c>
      <c r="D31" s="133">
        <f>'[1]2023 DARBINIS -NEW'!AK142</f>
        <v>2698833</v>
      </c>
      <c r="E31" s="133">
        <f>'[1]2023 DARBINIS -NEW'!AN142</f>
        <v>3062646</v>
      </c>
      <c r="F31" s="133">
        <f>'[1]2023 DARBINIS -NEW'!AQ142</f>
        <v>3378312</v>
      </c>
      <c r="G31" s="133">
        <f>'[1]2023 DARBINIS -NEW'!AT142</f>
        <v>3595649</v>
      </c>
    </row>
    <row r="32" spans="1:7" s="128" customFormat="1" ht="31.5" customHeight="1">
      <c r="A32" s="136" t="s">
        <v>603</v>
      </c>
      <c r="B32" s="133">
        <f>'[1]2023 DARBINIS -NEW'!AE143</f>
        <v>94890</v>
      </c>
      <c r="C32" s="133">
        <f>'[1]2023 DARBINIS -NEW'!AH143</f>
        <v>45197</v>
      </c>
      <c r="D32" s="133">
        <f>'[1]2023 DARBINIS -NEW'!AK143</f>
        <v>0</v>
      </c>
      <c r="E32" s="133">
        <f>'[1]2023 DARBINIS -NEW'!AN143</f>
        <v>30</v>
      </c>
      <c r="F32" s="133">
        <f>'[1]2023 DARBINIS -NEW'!AQ143</f>
        <v>5788</v>
      </c>
      <c r="G32" s="133">
        <f>'[1]2023 DARBINIS -NEW'!AT143</f>
        <v>6319</v>
      </c>
    </row>
    <row r="33" spans="1:7" s="128" customFormat="1" ht="26.25" customHeight="1">
      <c r="A33" s="135" t="s">
        <v>604</v>
      </c>
      <c r="B33" s="131">
        <f t="shared" ref="B33:G33" si="10">B34+B41</f>
        <v>12503</v>
      </c>
      <c r="C33" s="131">
        <f t="shared" si="10"/>
        <v>15427.2</v>
      </c>
      <c r="D33" s="131">
        <f t="shared" si="10"/>
        <v>19309</v>
      </c>
      <c r="E33" s="131">
        <f t="shared" si="10"/>
        <v>13723</v>
      </c>
      <c r="F33" s="131">
        <f t="shared" si="10"/>
        <v>14392</v>
      </c>
      <c r="G33" s="131">
        <f t="shared" si="10"/>
        <v>14978</v>
      </c>
    </row>
    <row r="34" spans="1:7" s="128" customFormat="1" ht="33.75" customHeight="1">
      <c r="A34" s="136" t="s">
        <v>350</v>
      </c>
      <c r="B34" s="136">
        <f t="shared" ref="B34:G34" si="11">B35+B36+B37+B38+B39+B40</f>
        <v>8309</v>
      </c>
      <c r="C34" s="136">
        <f t="shared" si="11"/>
        <v>9987.7999999999993</v>
      </c>
      <c r="D34" s="136">
        <f t="shared" si="11"/>
        <v>11309</v>
      </c>
      <c r="E34" s="136">
        <f t="shared" si="11"/>
        <v>12723</v>
      </c>
      <c r="F34" s="136">
        <f t="shared" si="11"/>
        <v>13392</v>
      </c>
      <c r="G34" s="136">
        <f t="shared" si="11"/>
        <v>13978</v>
      </c>
    </row>
    <row r="35" spans="1:7" s="128" customFormat="1" ht="20.25" customHeight="1">
      <c r="A35" s="136" t="s">
        <v>605</v>
      </c>
      <c r="B35" s="136">
        <f>'[1]2023 DARBINIS -NEW'!AE146</f>
        <v>707</v>
      </c>
      <c r="C35" s="136">
        <f>'[1]2023 DARBINIS -NEW'!AH146</f>
        <v>628</v>
      </c>
      <c r="D35" s="136">
        <f>'[1]2023 DARBINIS -NEW'!AK146</f>
        <v>797</v>
      </c>
      <c r="E35" s="136">
        <f>'[1]2023 DARBINIS -NEW'!AN146</f>
        <v>932</v>
      </c>
      <c r="F35" s="136">
        <f>'[1]2023 DARBINIS -NEW'!AQ146</f>
        <v>1041</v>
      </c>
      <c r="G35" s="136">
        <f>'[1]2023 DARBINIS -NEW'!AT146</f>
        <v>1113</v>
      </c>
    </row>
    <row r="36" spans="1:7" s="128" customFormat="1" ht="21" customHeight="1">
      <c r="A36" s="136" t="s">
        <v>351</v>
      </c>
      <c r="B36" s="136">
        <f>'[1]2023 DARBINIS -NEW'!AE147</f>
        <v>2021</v>
      </c>
      <c r="C36" s="136">
        <f>'[1]2023 DARBINIS -NEW'!AH147</f>
        <v>2291</v>
      </c>
      <c r="D36" s="136">
        <f>'[1]2023 DARBINIS -NEW'!AK147</f>
        <v>2618</v>
      </c>
      <c r="E36" s="136">
        <f>'[1]2023 DARBINIS -NEW'!AN147</f>
        <v>2954</v>
      </c>
      <c r="F36" s="136">
        <f>'[1]2023 DARBINIS -NEW'!AQ147</f>
        <v>3186</v>
      </c>
      <c r="G36" s="136">
        <f>'[1]2023 DARBINIS -NEW'!AT147</f>
        <v>3344</v>
      </c>
    </row>
    <row r="37" spans="1:7" s="128" customFormat="1" ht="17.25" customHeight="1">
      <c r="A37" s="136" t="s">
        <v>352</v>
      </c>
      <c r="B37" s="136">
        <f>'[1]2023 DARBINIS -NEW'!AE148</f>
        <v>186</v>
      </c>
      <c r="C37" s="136">
        <f>'[1]2023 DARBINIS -NEW'!AH148</f>
        <v>208.1</v>
      </c>
      <c r="D37" s="136">
        <f>'[1]2023 DARBINIS -NEW'!AK148</f>
        <v>241</v>
      </c>
      <c r="E37" s="136">
        <f>'[1]2023 DARBINIS -NEW'!AN148</f>
        <v>260</v>
      </c>
      <c r="F37" s="136">
        <f>'[1]2023 DARBINIS -NEW'!AQ148</f>
        <v>277</v>
      </c>
      <c r="G37" s="136">
        <f>'[1]2023 DARBINIS -NEW'!AT148</f>
        <v>291</v>
      </c>
    </row>
    <row r="38" spans="1:7" s="128" customFormat="1" ht="21.75" customHeight="1">
      <c r="A38" s="136" t="s">
        <v>606</v>
      </c>
      <c r="B38" s="136">
        <f>'[1]2023 DARBINIS -NEW'!AE149</f>
        <v>186</v>
      </c>
      <c r="C38" s="136">
        <f>'[1]2023 DARBINIS -NEW'!AH149</f>
        <v>208.6</v>
      </c>
      <c r="D38" s="136">
        <f>'[1]2023 DARBINIS -NEW'!AK149</f>
        <v>241</v>
      </c>
      <c r="E38" s="136">
        <f>'[1]2023 DARBINIS -NEW'!AN149</f>
        <v>260</v>
      </c>
      <c r="F38" s="136">
        <f>'[1]2023 DARBINIS -NEW'!AQ149</f>
        <v>277</v>
      </c>
      <c r="G38" s="136">
        <f>'[1]2023 DARBINIS -NEW'!AT149</f>
        <v>291</v>
      </c>
    </row>
    <row r="39" spans="1:7" s="138" customFormat="1" ht="15" customHeight="1">
      <c r="A39" s="136" t="s">
        <v>353</v>
      </c>
      <c r="B39" s="136">
        <f>'[1]2023 DARBINIS -NEW'!AE150</f>
        <v>316</v>
      </c>
      <c r="C39" s="136">
        <f>'[1]2023 DARBINIS -NEW'!AH150</f>
        <v>348.1</v>
      </c>
      <c r="D39" s="136">
        <f>'[1]2023 DARBINIS -NEW'!AK150</f>
        <v>524</v>
      </c>
      <c r="E39" s="136">
        <f>'[1]2023 DARBINIS -NEW'!AN150</f>
        <v>589</v>
      </c>
      <c r="F39" s="136">
        <f>'[1]2023 DARBINIS -NEW'!AQ150</f>
        <v>654</v>
      </c>
      <c r="G39" s="136">
        <f>'[1]2023 DARBINIS -NEW'!AT150</f>
        <v>761</v>
      </c>
    </row>
    <row r="40" spans="1:7" s="138" customFormat="1" ht="15" customHeight="1">
      <c r="A40" s="136" t="s">
        <v>354</v>
      </c>
      <c r="B40" s="136">
        <f>'[1]2023 DARBINIS -NEW'!AE151</f>
        <v>4893</v>
      </c>
      <c r="C40" s="136">
        <f>'[1]2023 DARBINIS -NEW'!AH151</f>
        <v>6304</v>
      </c>
      <c r="D40" s="136">
        <f>'[1]2023 DARBINIS -NEW'!AK151</f>
        <v>6888</v>
      </c>
      <c r="E40" s="136">
        <f>'[1]2023 DARBINIS -NEW'!AN151</f>
        <v>7728</v>
      </c>
      <c r="F40" s="136">
        <f>'[1]2023 DARBINIS -NEW'!AQ151</f>
        <v>7957</v>
      </c>
      <c r="G40" s="136">
        <f>'[1]2023 DARBINIS -NEW'!AT151</f>
        <v>8178</v>
      </c>
    </row>
    <row r="41" spans="1:7" s="138" customFormat="1" ht="15" customHeight="1">
      <c r="A41" s="136" t="s">
        <v>355</v>
      </c>
      <c r="B41" s="136">
        <f>B42+B43+B44</f>
        <v>4194</v>
      </c>
      <c r="C41" s="136">
        <f t="shared" ref="C41:G41" si="12">C42+C43+C44</f>
        <v>5439.4000000000005</v>
      </c>
      <c r="D41" s="136">
        <f t="shared" si="12"/>
        <v>8000</v>
      </c>
      <c r="E41" s="136">
        <f t="shared" si="12"/>
        <v>1000</v>
      </c>
      <c r="F41" s="136">
        <f t="shared" si="12"/>
        <v>1000</v>
      </c>
      <c r="G41" s="136">
        <f t="shared" si="12"/>
        <v>1000</v>
      </c>
    </row>
    <row r="42" spans="1:7" s="138" customFormat="1" ht="42" customHeight="1">
      <c r="A42" s="136" t="s">
        <v>356</v>
      </c>
      <c r="B42" s="136">
        <f>'[1]2023 DARBINIS -NEW'!AE154</f>
        <v>0</v>
      </c>
      <c r="C42" s="136">
        <f>'[1]2023 DARBINIS -NEW'!AH154</f>
        <v>315.60000000000002</v>
      </c>
      <c r="D42" s="136">
        <f>'[1]2023 DARBINIS -NEW'!AK154</f>
        <v>7000</v>
      </c>
      <c r="E42" s="136">
        <f>'[1]2023 DARBINIS -NEW'!AN154</f>
        <v>0</v>
      </c>
      <c r="F42" s="136">
        <f>'[1]2023 DARBINIS -NEW'!AQ154</f>
        <v>0</v>
      </c>
      <c r="G42" s="136">
        <f>'[1]2023 DARBINIS -NEW'!AT154</f>
        <v>0</v>
      </c>
    </row>
    <row r="43" spans="1:7" s="23" customFormat="1" ht="33.75" customHeight="1">
      <c r="A43" s="136" t="s">
        <v>607</v>
      </c>
      <c r="B43" s="136">
        <f>'[1]2023 DARBINIS -NEW'!AE155</f>
        <v>4194</v>
      </c>
      <c r="C43" s="136">
        <f>'[1]2023 DARBINIS -NEW'!AH155</f>
        <v>5123.8</v>
      </c>
      <c r="D43" s="136">
        <f>'[1]2023 DARBINIS -NEW'!AK155</f>
        <v>1000</v>
      </c>
      <c r="E43" s="136">
        <f>'[1]2023 DARBINIS -NEW'!AN155</f>
        <v>1000</v>
      </c>
      <c r="F43" s="136">
        <f>'[1]2023 DARBINIS -NEW'!AQ155</f>
        <v>1000</v>
      </c>
      <c r="G43" s="136">
        <f>'[1]2023 DARBINIS -NEW'!AT155</f>
        <v>1000</v>
      </c>
    </row>
    <row r="44" spans="1:7" s="23" customFormat="1" ht="33" customHeight="1">
      <c r="A44" s="136" t="s">
        <v>608</v>
      </c>
      <c r="B44" s="136">
        <f>'[1]2023 DARBINIS -NEW'!AE156</f>
        <v>0</v>
      </c>
      <c r="C44" s="136">
        <f>'[1]2023 DARBINIS -NEW'!AH156</f>
        <v>0</v>
      </c>
      <c r="D44" s="136">
        <f>'[1]2023 DARBINIS -NEW'!AK156</f>
        <v>0</v>
      </c>
      <c r="E44" s="136">
        <f>'[1]2023 DARBINIS -NEW'!AN156</f>
        <v>0</v>
      </c>
      <c r="F44" s="136">
        <f>'[1]2023 DARBINIS -NEW'!AQ156</f>
        <v>0</v>
      </c>
      <c r="G44" s="136">
        <f>'[1]2023 DARBINIS -NEW'!AT156</f>
        <v>0</v>
      </c>
    </row>
    <row r="45" spans="1:7" s="23" customFormat="1" ht="18.75" customHeight="1">
      <c r="A45" s="139" t="s">
        <v>609</v>
      </c>
      <c r="B45" s="136"/>
      <c r="C45" s="477"/>
    </row>
    <row r="46" spans="1:7" s="23" customFormat="1" ht="18.75" customHeight="1">
      <c r="A46" s="477" t="s">
        <v>610</v>
      </c>
      <c r="B46" s="136"/>
      <c r="C46" s="477"/>
    </row>
    <row r="47" spans="1:7" s="23" customFormat="1" ht="15.75" customHeight="1">
      <c r="A47" s="129" t="s">
        <v>384</v>
      </c>
      <c r="B47" s="127">
        <f>B48+B49+B50+B51+B54+B55+B56</f>
        <v>-4958278</v>
      </c>
      <c r="C47" s="127">
        <f t="shared" ref="C47:G47" si="13">C48+C49+C50+C51+C54+C55+C56</f>
        <v>-5574489</v>
      </c>
      <c r="D47" s="127">
        <f t="shared" si="13"/>
        <v>-6340080</v>
      </c>
      <c r="E47" s="127">
        <f t="shared" si="13"/>
        <v>-7039578</v>
      </c>
      <c r="F47" s="127">
        <f t="shared" si="13"/>
        <v>-7604439</v>
      </c>
      <c r="G47" s="127">
        <f t="shared" si="13"/>
        <v>-8147196</v>
      </c>
    </row>
    <row r="48" spans="1:7" s="23" customFormat="1" ht="15.75" customHeight="1">
      <c r="A48" s="36" t="s">
        <v>76</v>
      </c>
      <c r="B48" s="39">
        <f>-3767936-121</f>
        <v>-3768057</v>
      </c>
      <c r="C48" s="37">
        <f>-4304852-39</f>
        <v>-4304891</v>
      </c>
      <c r="D48" s="37">
        <v>-4911391</v>
      </c>
      <c r="E48" s="37">
        <v>-5501935</v>
      </c>
      <c r="F48" s="37">
        <v>-6008993</v>
      </c>
      <c r="G48" s="37">
        <v>-6486472</v>
      </c>
    </row>
    <row r="49" spans="1:7" s="23" customFormat="1" ht="15.75" customHeight="1">
      <c r="A49" s="129" t="s">
        <v>357</v>
      </c>
      <c r="B49" s="39">
        <v>-411852</v>
      </c>
      <c r="C49" s="37">
        <v>-443842</v>
      </c>
      <c r="D49" s="37">
        <v>-459062</v>
      </c>
      <c r="E49" s="37">
        <v>-501626</v>
      </c>
      <c r="F49" s="37">
        <v>-526141</v>
      </c>
      <c r="G49" s="37">
        <v>-550997</v>
      </c>
    </row>
    <row r="50" spans="1:7" s="23" customFormat="1" ht="15.75" customHeight="1">
      <c r="A50" s="129" t="s">
        <v>358</v>
      </c>
      <c r="B50" s="39">
        <v>-371756</v>
      </c>
      <c r="C50" s="37">
        <v>-400764</v>
      </c>
      <c r="D50" s="37">
        <v>-432232</v>
      </c>
      <c r="E50" s="37">
        <v>-474599</v>
      </c>
      <c r="F50" s="37">
        <v>-495096</v>
      </c>
      <c r="G50" s="37">
        <v>-515926</v>
      </c>
    </row>
    <row r="51" spans="1:7" s="23" customFormat="1" ht="15.75" customHeight="1">
      <c r="A51" s="36" t="s">
        <v>92</v>
      </c>
      <c r="B51" s="39">
        <f>B52+B53</f>
        <v>-290474</v>
      </c>
      <c r="C51" s="39">
        <f>C52+C53</f>
        <v>-295471</v>
      </c>
      <c r="D51" s="39">
        <f t="shared" ref="D51:G51" si="14">D52+D53</f>
        <v>-389928</v>
      </c>
      <c r="E51" s="39">
        <f t="shared" si="14"/>
        <v>-404068</v>
      </c>
      <c r="F51" s="39">
        <f t="shared" si="14"/>
        <v>-411251</v>
      </c>
      <c r="G51" s="39">
        <f t="shared" si="14"/>
        <v>-424946</v>
      </c>
    </row>
    <row r="52" spans="1:7" s="23" customFormat="1" ht="15.75" customHeight="1">
      <c r="A52" s="36" t="s">
        <v>93</v>
      </c>
      <c r="B52" s="37">
        <v>-290474</v>
      </c>
      <c r="C52" s="37">
        <v>-295471</v>
      </c>
      <c r="D52" s="37">
        <v>-389928</v>
      </c>
      <c r="E52" s="37">
        <v>-404068</v>
      </c>
      <c r="F52" s="37">
        <v>-411251</v>
      </c>
      <c r="G52" s="37">
        <v>-424946</v>
      </c>
    </row>
    <row r="53" spans="1:7" s="23" customFormat="1" ht="15.75" customHeight="1">
      <c r="A53" s="36" t="s">
        <v>94</v>
      </c>
      <c r="B53" s="37">
        <v>0</v>
      </c>
      <c r="C53" s="37">
        <v>0</v>
      </c>
      <c r="D53" s="37">
        <v>0</v>
      </c>
      <c r="E53" s="37">
        <v>0</v>
      </c>
      <c r="F53" s="37">
        <v>0</v>
      </c>
      <c r="G53" s="37">
        <v>0</v>
      </c>
    </row>
    <row r="54" spans="1:7" s="23" customFormat="1" ht="26.25" customHeight="1">
      <c r="A54" s="136" t="s">
        <v>95</v>
      </c>
      <c r="B54" s="39">
        <v>-29830</v>
      </c>
      <c r="C54" s="137">
        <v>-35325</v>
      </c>
      <c r="D54" s="37">
        <v>-39854</v>
      </c>
      <c r="E54" s="37">
        <v>-43212</v>
      </c>
      <c r="F54" s="37">
        <v>-45968</v>
      </c>
      <c r="G54" s="37">
        <v>-48945</v>
      </c>
    </row>
    <row r="55" spans="1:7" s="23" customFormat="1" ht="15.75" customHeight="1">
      <c r="A55" s="36" t="s">
        <v>359</v>
      </c>
      <c r="B55" s="39">
        <v>-81934</v>
      </c>
      <c r="C55" s="37">
        <v>-89192</v>
      </c>
      <c r="D55" s="37">
        <v>-107505</v>
      </c>
      <c r="E55" s="37">
        <v>-114005</v>
      </c>
      <c r="F55" s="37">
        <v>-116857</v>
      </c>
      <c r="G55" s="37">
        <v>-119777</v>
      </c>
    </row>
    <row r="56" spans="1:7" s="23" customFormat="1" ht="15.75" customHeight="1">
      <c r="A56" s="36" t="s">
        <v>360</v>
      </c>
      <c r="B56" s="39">
        <f>B57+B58</f>
        <v>-4375</v>
      </c>
      <c r="C56" s="39">
        <f t="shared" ref="C56:G56" si="15">C57+C58</f>
        <v>-5004</v>
      </c>
      <c r="D56" s="39">
        <f t="shared" si="15"/>
        <v>-108</v>
      </c>
      <c r="E56" s="39">
        <f t="shared" si="15"/>
        <v>-133</v>
      </c>
      <c r="F56" s="39">
        <f t="shared" si="15"/>
        <v>-133</v>
      </c>
      <c r="G56" s="39">
        <f t="shared" si="15"/>
        <v>-133</v>
      </c>
    </row>
    <row r="57" spans="1:7" ht="33.75" customHeight="1">
      <c r="A57" s="140" t="s">
        <v>361</v>
      </c>
      <c r="B57" s="39">
        <v>0</v>
      </c>
      <c r="C57" s="37">
        <v>0</v>
      </c>
      <c r="D57" s="37">
        <v>0</v>
      </c>
      <c r="E57" s="37">
        <v>0</v>
      </c>
      <c r="F57" s="37">
        <v>0</v>
      </c>
      <c r="G57" s="37">
        <v>0</v>
      </c>
    </row>
    <row r="58" spans="1:7" ht="15.75" customHeight="1">
      <c r="A58" s="36" t="s">
        <v>385</v>
      </c>
      <c r="B58" s="39">
        <v>-4375</v>
      </c>
      <c r="C58" s="37">
        <v>-5004</v>
      </c>
      <c r="D58" s="37">
        <f>-124+13+3</f>
        <v>-108</v>
      </c>
      <c r="E58" s="37">
        <f>-150+13+4</f>
        <v>-133</v>
      </c>
      <c r="F58" s="37">
        <f>-150+13+4</f>
        <v>-133</v>
      </c>
      <c r="G58" s="37">
        <f>-150+13+4</f>
        <v>-133</v>
      </c>
    </row>
    <row r="59" spans="1:7" ht="15.75" customHeight="1">
      <c r="A59" s="36"/>
      <c r="B59" s="39"/>
      <c r="C59" s="37"/>
      <c r="D59" s="37"/>
      <c r="E59" s="37"/>
      <c r="F59" s="37"/>
      <c r="G59" s="37"/>
    </row>
    <row r="60" spans="1:7" ht="15.75" customHeight="1">
      <c r="A60" s="36"/>
      <c r="B60" s="39"/>
      <c r="C60" s="37"/>
      <c r="D60" s="37"/>
      <c r="E60" s="37"/>
      <c r="F60" s="37"/>
      <c r="G60" s="141" t="s">
        <v>362</v>
      </c>
    </row>
    <row r="61" spans="1:7" ht="15.75" customHeight="1">
      <c r="A61" s="119"/>
      <c r="B61" s="119"/>
      <c r="C61" s="119"/>
      <c r="G61" s="120" t="s">
        <v>124</v>
      </c>
    </row>
    <row r="62" spans="1:7" ht="15.75" customHeight="1">
      <c r="A62" s="121"/>
      <c r="B62" s="122" t="s">
        <v>190</v>
      </c>
      <c r="C62" s="122" t="s">
        <v>204</v>
      </c>
      <c r="D62" s="122" t="s">
        <v>218</v>
      </c>
      <c r="E62" s="123" t="s">
        <v>220</v>
      </c>
      <c r="F62" s="122" t="s">
        <v>224</v>
      </c>
      <c r="G62" s="122" t="s">
        <v>236</v>
      </c>
    </row>
    <row r="63" spans="1:7" ht="15.75" customHeight="1">
      <c r="A63" s="124"/>
      <c r="B63" s="125" t="s">
        <v>57</v>
      </c>
      <c r="C63" s="125" t="s">
        <v>57</v>
      </c>
      <c r="D63" s="125" t="s">
        <v>3</v>
      </c>
      <c r="E63" s="126" t="s">
        <v>58</v>
      </c>
      <c r="F63" s="125" t="s">
        <v>59</v>
      </c>
      <c r="G63" s="125" t="s">
        <v>59</v>
      </c>
    </row>
    <row r="64" spans="1:7" ht="15.75" customHeight="1">
      <c r="A64" s="38" t="s">
        <v>145</v>
      </c>
      <c r="B64" s="127">
        <f>B65+B73</f>
        <v>-3734</v>
      </c>
      <c r="C64" s="127">
        <f t="shared" ref="C64:G64" si="16">C65+C73</f>
        <v>78124</v>
      </c>
      <c r="D64" s="127">
        <f t="shared" si="16"/>
        <v>0</v>
      </c>
      <c r="E64" s="127">
        <f t="shared" si="16"/>
        <v>0</v>
      </c>
      <c r="F64" s="127">
        <f t="shared" si="16"/>
        <v>0</v>
      </c>
      <c r="G64" s="127">
        <f t="shared" si="16"/>
        <v>0</v>
      </c>
    </row>
    <row r="65" spans="1:7" ht="15.75" customHeight="1">
      <c r="A65" s="36" t="s">
        <v>386</v>
      </c>
      <c r="B65" s="37">
        <f>SUM(B66:B72)</f>
        <v>2625793</v>
      </c>
      <c r="C65" s="37">
        <f>SUM(C66:C72)</f>
        <v>3177498</v>
      </c>
      <c r="D65" s="37">
        <f t="shared" ref="D65:G65" si="17">SUM(D66:D72)</f>
        <v>3579007</v>
      </c>
      <c r="E65" s="37">
        <f t="shared" si="17"/>
        <v>3852968</v>
      </c>
      <c r="F65" s="37">
        <f t="shared" si="17"/>
        <v>1814756</v>
      </c>
      <c r="G65" s="37">
        <f t="shared" si="17"/>
        <v>4244594</v>
      </c>
    </row>
    <row r="66" spans="1:7" ht="27.75" customHeight="1">
      <c r="A66" s="36" t="s">
        <v>387</v>
      </c>
      <c r="B66" s="39">
        <v>355446</v>
      </c>
      <c r="C66" s="37">
        <v>452615</v>
      </c>
      <c r="D66" s="37">
        <v>516536</v>
      </c>
      <c r="E66" s="37">
        <v>551966</v>
      </c>
      <c r="F66" s="37">
        <v>568366</v>
      </c>
      <c r="G66" s="37">
        <v>584169</v>
      </c>
    </row>
    <row r="67" spans="1:7" ht="18.75" customHeight="1">
      <c r="A67" s="36" t="s">
        <v>77</v>
      </c>
      <c r="B67" s="39">
        <v>1683342</v>
      </c>
      <c r="C67" s="37">
        <v>1979796</v>
      </c>
      <c r="D67" s="142">
        <v>2225298</v>
      </c>
      <c r="E67" s="142">
        <v>2372884</v>
      </c>
      <c r="F67" s="142">
        <v>248840</v>
      </c>
      <c r="G67" s="142">
        <v>2600104</v>
      </c>
    </row>
    <row r="68" spans="1:7" ht="30.75" customHeight="1">
      <c r="A68" s="136" t="s">
        <v>78</v>
      </c>
      <c r="B68" s="39">
        <v>358194</v>
      </c>
      <c r="C68" s="137">
        <v>439185</v>
      </c>
      <c r="D68" s="37">
        <v>519831</v>
      </c>
      <c r="E68" s="37">
        <v>570591</v>
      </c>
      <c r="F68" s="37">
        <v>606802</v>
      </c>
      <c r="G68" s="37">
        <v>645206</v>
      </c>
    </row>
    <row r="69" spans="1:7" ht="29.25" customHeight="1">
      <c r="A69" s="136" t="s">
        <v>388</v>
      </c>
      <c r="B69" s="39">
        <v>153237</v>
      </c>
      <c r="C69" s="137">
        <v>188226</v>
      </c>
      <c r="D69" s="37">
        <v>226286</v>
      </c>
      <c r="E69" s="37">
        <v>261203</v>
      </c>
      <c r="F69" s="37">
        <v>290316</v>
      </c>
      <c r="G69" s="37">
        <v>310601</v>
      </c>
    </row>
    <row r="70" spans="1:7" s="23" customFormat="1" ht="15.75" customHeight="1">
      <c r="A70" s="36" t="s">
        <v>133</v>
      </c>
      <c r="B70" s="39">
        <v>29205</v>
      </c>
      <c r="C70" s="37">
        <v>34654</v>
      </c>
      <c r="D70" s="142">
        <v>38528</v>
      </c>
      <c r="E70" s="142">
        <v>41162</v>
      </c>
      <c r="F70" s="142">
        <v>43216</v>
      </c>
      <c r="G70" s="142">
        <v>45257</v>
      </c>
    </row>
    <row r="71" spans="1:7" s="23" customFormat="1" ht="23.25" customHeight="1">
      <c r="A71" s="36" t="s">
        <v>134</v>
      </c>
      <c r="B71" s="39">
        <v>29410</v>
      </c>
      <c r="C71" s="37">
        <v>34910</v>
      </c>
      <c r="D71" s="142">
        <v>38528</v>
      </c>
      <c r="E71" s="142">
        <v>41162</v>
      </c>
      <c r="F71" s="142">
        <v>43216</v>
      </c>
      <c r="G71" s="142">
        <v>45257</v>
      </c>
    </row>
    <row r="72" spans="1:7" s="23" customFormat="1" ht="15.75" customHeight="1">
      <c r="A72" s="36" t="s">
        <v>611</v>
      </c>
      <c r="B72" s="39">
        <v>16959</v>
      </c>
      <c r="C72" s="37">
        <v>48112</v>
      </c>
      <c r="D72" s="37">
        <v>14000</v>
      </c>
      <c r="E72" s="37">
        <v>14000</v>
      </c>
      <c r="F72" s="37">
        <v>14000</v>
      </c>
      <c r="G72" s="37">
        <v>14000</v>
      </c>
    </row>
    <row r="73" spans="1:7" s="23" customFormat="1" ht="15.75" customHeight="1">
      <c r="A73" s="36" t="s">
        <v>389</v>
      </c>
      <c r="B73" s="37">
        <f>SUM(B74:B80)</f>
        <v>-2629527</v>
      </c>
      <c r="C73" s="37">
        <f>SUM(C74:C80)</f>
        <v>-3099374</v>
      </c>
      <c r="D73" s="37">
        <f>SUM(D74:D80)</f>
        <v>-3579007</v>
      </c>
      <c r="E73" s="37">
        <f t="shared" ref="E73:G73" si="18">SUM(E74:E80)</f>
        <v>-3852968</v>
      </c>
      <c r="F73" s="37">
        <f t="shared" si="18"/>
        <v>-1814756</v>
      </c>
      <c r="G73" s="37">
        <f t="shared" si="18"/>
        <v>-4244594</v>
      </c>
    </row>
    <row r="74" spans="1:7" s="23" customFormat="1" ht="16.5" customHeight="1">
      <c r="A74" s="36" t="s">
        <v>612</v>
      </c>
      <c r="B74" s="39">
        <v>-358062</v>
      </c>
      <c r="C74" s="37">
        <v>-450563</v>
      </c>
      <c r="D74" s="37">
        <f t="shared" ref="D74:G80" si="19">-D66</f>
        <v>-516536</v>
      </c>
      <c r="E74" s="37">
        <f t="shared" si="19"/>
        <v>-551966</v>
      </c>
      <c r="F74" s="37">
        <f t="shared" si="19"/>
        <v>-568366</v>
      </c>
      <c r="G74" s="37">
        <f t="shared" si="19"/>
        <v>-584169</v>
      </c>
    </row>
    <row r="75" spans="1:7" s="23" customFormat="1" ht="31.5" customHeight="1">
      <c r="A75" s="36" t="s">
        <v>79</v>
      </c>
      <c r="B75" s="39">
        <v>-1706231</v>
      </c>
      <c r="C75" s="37">
        <v>-1928318</v>
      </c>
      <c r="D75" s="37">
        <f t="shared" si="19"/>
        <v>-2225298</v>
      </c>
      <c r="E75" s="37">
        <f t="shared" si="19"/>
        <v>-2372884</v>
      </c>
      <c r="F75" s="37">
        <f t="shared" si="19"/>
        <v>-248840</v>
      </c>
      <c r="G75" s="37">
        <f t="shared" si="19"/>
        <v>-2600104</v>
      </c>
    </row>
    <row r="76" spans="1:7" s="23" customFormat="1" ht="33" customHeight="1">
      <c r="A76" s="136" t="s">
        <v>148</v>
      </c>
      <c r="B76" s="39">
        <v>-348920</v>
      </c>
      <c r="C76" s="137">
        <v>-425734</v>
      </c>
      <c r="D76" s="37">
        <f t="shared" si="19"/>
        <v>-519831</v>
      </c>
      <c r="E76" s="37">
        <f t="shared" si="19"/>
        <v>-570591</v>
      </c>
      <c r="F76" s="37">
        <f t="shared" si="19"/>
        <v>-606802</v>
      </c>
      <c r="G76" s="37">
        <f t="shared" si="19"/>
        <v>-645206</v>
      </c>
    </row>
    <row r="77" spans="1:7" s="23" customFormat="1" ht="47.25" customHeight="1">
      <c r="A77" s="136" t="s">
        <v>390</v>
      </c>
      <c r="B77" s="39">
        <v>-153241</v>
      </c>
      <c r="C77" s="137">
        <v>-188240</v>
      </c>
      <c r="D77" s="37">
        <f t="shared" si="19"/>
        <v>-226286</v>
      </c>
      <c r="E77" s="37">
        <f t="shared" si="19"/>
        <v>-261203</v>
      </c>
      <c r="F77" s="37">
        <f t="shared" si="19"/>
        <v>-290316</v>
      </c>
      <c r="G77" s="37">
        <f t="shared" si="19"/>
        <v>-310601</v>
      </c>
    </row>
    <row r="78" spans="1:7" s="23" customFormat="1" ht="18.75" customHeight="1">
      <c r="A78" s="36" t="s">
        <v>135</v>
      </c>
      <c r="B78" s="39">
        <v>-28472</v>
      </c>
      <c r="C78" s="37">
        <v>-34186</v>
      </c>
      <c r="D78" s="37">
        <f t="shared" si="19"/>
        <v>-38528</v>
      </c>
      <c r="E78" s="37">
        <f t="shared" si="19"/>
        <v>-41162</v>
      </c>
      <c r="F78" s="37">
        <f t="shared" si="19"/>
        <v>-43216</v>
      </c>
      <c r="G78" s="37">
        <f t="shared" si="19"/>
        <v>-45257</v>
      </c>
    </row>
    <row r="79" spans="1:7" s="23" customFormat="1" ht="18.75" customHeight="1">
      <c r="A79" s="36" t="s">
        <v>173</v>
      </c>
      <c r="B79" s="39">
        <v>-28619</v>
      </c>
      <c r="C79" s="37">
        <v>-34495</v>
      </c>
      <c r="D79" s="37">
        <f t="shared" si="19"/>
        <v>-38528</v>
      </c>
      <c r="E79" s="37">
        <f t="shared" si="19"/>
        <v>-41162</v>
      </c>
      <c r="F79" s="37">
        <f t="shared" si="19"/>
        <v>-43216</v>
      </c>
      <c r="G79" s="37">
        <f t="shared" si="19"/>
        <v>-45257</v>
      </c>
    </row>
    <row r="80" spans="1:7" s="23" customFormat="1" ht="24" customHeight="1">
      <c r="A80" s="36" t="s">
        <v>613</v>
      </c>
      <c r="B80" s="39">
        <v>-5982</v>
      </c>
      <c r="C80" s="37">
        <v>-37838</v>
      </c>
      <c r="D80" s="37">
        <f t="shared" si="19"/>
        <v>-14000</v>
      </c>
      <c r="E80" s="37">
        <f t="shared" si="19"/>
        <v>-14000</v>
      </c>
      <c r="F80" s="37">
        <f t="shared" si="19"/>
        <v>-14000</v>
      </c>
      <c r="G80" s="37">
        <f t="shared" si="19"/>
        <v>-14000</v>
      </c>
    </row>
    <row r="81" spans="1:10" s="23" customFormat="1" ht="18.75" customHeight="1">
      <c r="A81" s="38" t="s">
        <v>80</v>
      </c>
      <c r="B81" s="127">
        <f t="shared" ref="B81:G81" si="20">B82+B83+B84+B85+B90</f>
        <v>-2605</v>
      </c>
      <c r="C81" s="127">
        <f t="shared" si="20"/>
        <v>95522</v>
      </c>
      <c r="D81" s="127">
        <f>D82+D83+D84+D85+D86+D90</f>
        <v>-346112</v>
      </c>
      <c r="E81" s="127">
        <f t="shared" si="20"/>
        <v>-15188</v>
      </c>
      <c r="F81" s="127">
        <f t="shared" si="20"/>
        <v>-11711</v>
      </c>
      <c r="G81" s="127">
        <f t="shared" si="20"/>
        <v>-9566</v>
      </c>
      <c r="J81" s="127"/>
    </row>
    <row r="82" spans="1:10" s="23" customFormat="1" ht="19.5" customHeight="1">
      <c r="A82" s="36" t="s">
        <v>202</v>
      </c>
      <c r="B82" s="39">
        <v>-2697</v>
      </c>
      <c r="C82" s="37">
        <v>-2628</v>
      </c>
      <c r="D82" s="37">
        <v>-8511</v>
      </c>
      <c r="E82" s="37">
        <v>-9918</v>
      </c>
      <c r="F82" s="37">
        <v>-9515</v>
      </c>
      <c r="G82" s="37">
        <v>-7370</v>
      </c>
    </row>
    <row r="83" spans="1:10" s="23" customFormat="1" ht="19.5" customHeight="1">
      <c r="A83" s="36" t="s">
        <v>203</v>
      </c>
      <c r="B83" s="39">
        <v>0</v>
      </c>
      <c r="C83" s="37">
        <v>0</v>
      </c>
      <c r="D83" s="37">
        <v>0</v>
      </c>
      <c r="E83" s="37">
        <v>0</v>
      </c>
      <c r="F83" s="37">
        <v>0</v>
      </c>
      <c r="G83" s="37">
        <v>0</v>
      </c>
    </row>
    <row r="84" spans="1:10" s="23" customFormat="1" ht="19.5" customHeight="1">
      <c r="A84" s="36" t="s">
        <v>81</v>
      </c>
      <c r="B84" s="39">
        <v>-355</v>
      </c>
      <c r="C84" s="37">
        <v>-1900</v>
      </c>
      <c r="D84" s="37">
        <v>-6275</v>
      </c>
      <c r="E84" s="37">
        <v>-5273</v>
      </c>
      <c r="F84" s="37">
        <v>-2200</v>
      </c>
      <c r="G84" s="37">
        <v>-2200</v>
      </c>
    </row>
    <row r="85" spans="1:10" s="23" customFormat="1" ht="19.5" customHeight="1">
      <c r="A85" s="36" t="s">
        <v>82</v>
      </c>
      <c r="B85" s="39">
        <v>447</v>
      </c>
      <c r="C85" s="37">
        <v>50</v>
      </c>
      <c r="D85" s="37">
        <v>150</v>
      </c>
      <c r="E85" s="37">
        <v>3</v>
      </c>
      <c r="F85" s="37">
        <v>4</v>
      </c>
      <c r="G85" s="37">
        <v>4</v>
      </c>
    </row>
    <row r="86" spans="1:10" s="23" customFormat="1" ht="29.25" customHeight="1">
      <c r="A86" s="36" t="s">
        <v>143</v>
      </c>
      <c r="B86" s="37">
        <v>0</v>
      </c>
      <c r="C86" s="37">
        <v>-1076568</v>
      </c>
      <c r="D86" s="37">
        <f>D87+D88+D89</f>
        <v>-533476</v>
      </c>
      <c r="E86" s="37">
        <f t="shared" ref="E86:G86" si="21">E87+E88+E89</f>
        <v>0</v>
      </c>
      <c r="F86" s="37">
        <f t="shared" si="21"/>
        <v>0</v>
      </c>
      <c r="G86" s="37">
        <f t="shared" si="21"/>
        <v>0</v>
      </c>
    </row>
    <row r="87" spans="1:10" s="23" customFormat="1" ht="21" customHeight="1">
      <c r="A87" s="36" t="s">
        <v>363</v>
      </c>
      <c r="B87" s="37">
        <v>0</v>
      </c>
      <c r="C87" s="37">
        <v>0</v>
      </c>
      <c r="D87" s="37">
        <v>0</v>
      </c>
      <c r="E87" s="37">
        <v>0</v>
      </c>
      <c r="F87" s="37">
        <v>0</v>
      </c>
      <c r="G87" s="37">
        <v>0</v>
      </c>
    </row>
    <row r="88" spans="1:10" s="23" customFormat="1" ht="14.25" customHeight="1">
      <c r="A88" s="36" t="s">
        <v>364</v>
      </c>
      <c r="B88" s="37">
        <v>0</v>
      </c>
      <c r="C88" s="37">
        <v>0</v>
      </c>
      <c r="D88" s="37">
        <v>-533476</v>
      </c>
      <c r="E88" s="37">
        <v>0</v>
      </c>
      <c r="F88" s="37">
        <v>0</v>
      </c>
      <c r="G88" s="37">
        <v>0</v>
      </c>
    </row>
    <row r="89" spans="1:10" s="23" customFormat="1" ht="33" customHeight="1">
      <c r="A89" s="140" t="s">
        <v>614</v>
      </c>
      <c r="B89" s="137">
        <v>0</v>
      </c>
      <c r="C89" s="137">
        <v>0</v>
      </c>
      <c r="D89" s="37">
        <v>0</v>
      </c>
      <c r="E89" s="37">
        <v>0</v>
      </c>
      <c r="F89" s="37">
        <v>0</v>
      </c>
      <c r="G89" s="37">
        <v>0</v>
      </c>
    </row>
    <row r="90" spans="1:10" s="23" customFormat="1" ht="31.5" customHeight="1">
      <c r="A90" s="143" t="s">
        <v>83</v>
      </c>
      <c r="B90" s="39">
        <v>0</v>
      </c>
      <c r="C90" s="39">
        <v>100000</v>
      </c>
      <c r="D90" s="37">
        <f>D91+D92+D93</f>
        <v>202000</v>
      </c>
      <c r="E90" s="37">
        <f t="shared" ref="E90:G90" si="22">E91+E92+E93</f>
        <v>0</v>
      </c>
      <c r="F90" s="37">
        <f t="shared" si="22"/>
        <v>0</v>
      </c>
      <c r="G90" s="37">
        <f t="shared" si="22"/>
        <v>0</v>
      </c>
    </row>
    <row r="91" spans="1:10" s="23" customFormat="1" ht="24" customHeight="1">
      <c r="A91" s="36" t="s">
        <v>365</v>
      </c>
      <c r="B91" s="37">
        <v>0</v>
      </c>
      <c r="C91" s="37">
        <v>0</v>
      </c>
      <c r="D91" s="37">
        <v>0</v>
      </c>
      <c r="E91" s="37">
        <v>0</v>
      </c>
      <c r="F91" s="37">
        <v>0</v>
      </c>
      <c r="G91" s="37">
        <v>0</v>
      </c>
    </row>
    <row r="92" spans="1:10" s="23" customFormat="1" ht="20.25" customHeight="1">
      <c r="A92" s="36" t="s">
        <v>366</v>
      </c>
      <c r="B92" s="37">
        <v>0</v>
      </c>
      <c r="C92" s="37">
        <v>0</v>
      </c>
      <c r="D92" s="37">
        <v>202000</v>
      </c>
      <c r="E92" s="37">
        <v>0</v>
      </c>
      <c r="F92" s="37">
        <v>0</v>
      </c>
      <c r="G92" s="37">
        <v>0</v>
      </c>
    </row>
    <row r="93" spans="1:10" s="23" customFormat="1" ht="32.25" customHeight="1">
      <c r="A93" s="140" t="s">
        <v>393</v>
      </c>
      <c r="B93" s="137">
        <v>0</v>
      </c>
      <c r="C93" s="137">
        <v>0</v>
      </c>
      <c r="D93" s="37">
        <v>0</v>
      </c>
      <c r="E93" s="37">
        <v>0</v>
      </c>
      <c r="F93" s="37">
        <v>0</v>
      </c>
      <c r="G93" s="37">
        <v>0</v>
      </c>
    </row>
    <row r="94" spans="1:10" s="23" customFormat="1" ht="20.25" customHeight="1">
      <c r="A94" s="41" t="s">
        <v>84</v>
      </c>
      <c r="B94" s="144">
        <f>SUM(B95:B99)</f>
        <v>-757</v>
      </c>
      <c r="C94" s="144">
        <f>SUM(C95:C99)</f>
        <v>-1318</v>
      </c>
      <c r="D94" s="144">
        <f>SUM(D95:D99)</f>
        <v>-967</v>
      </c>
      <c r="E94" s="144">
        <f t="shared" ref="E94:G94" si="23">SUM(E95:E99)</f>
        <v>-880</v>
      </c>
      <c r="F94" s="144">
        <f t="shared" si="23"/>
        <v>-1110</v>
      </c>
      <c r="G94" s="144">
        <f t="shared" si="23"/>
        <v>-1110</v>
      </c>
    </row>
    <row r="95" spans="1:10" s="23" customFormat="1" ht="20.25" customHeight="1">
      <c r="A95" s="40" t="s">
        <v>391</v>
      </c>
      <c r="B95" s="39"/>
      <c r="C95" s="39"/>
      <c r="D95" s="37"/>
      <c r="E95" s="37"/>
      <c r="F95" s="37"/>
      <c r="G95" s="37"/>
    </row>
    <row r="96" spans="1:10" s="23" customFormat="1" ht="20.25" customHeight="1">
      <c r="A96" s="40" t="s">
        <v>85</v>
      </c>
      <c r="B96" s="39"/>
      <c r="C96" s="39"/>
      <c r="D96" s="37"/>
      <c r="E96" s="37"/>
      <c r="F96" s="37"/>
      <c r="G96" s="37"/>
    </row>
    <row r="97" spans="1:8" s="23" customFormat="1" ht="20.25" customHeight="1">
      <c r="A97" s="40" t="s">
        <v>86</v>
      </c>
      <c r="B97" s="39"/>
      <c r="C97" s="39"/>
      <c r="D97" s="37"/>
      <c r="E97" s="37"/>
      <c r="F97" s="37"/>
      <c r="G97" s="37"/>
    </row>
    <row r="98" spans="1:8" s="23" customFormat="1" ht="18" customHeight="1">
      <c r="A98" s="40" t="s">
        <v>87</v>
      </c>
      <c r="B98" s="39"/>
      <c r="C98" s="39"/>
      <c r="D98" s="37"/>
      <c r="E98" s="37"/>
      <c r="F98" s="37"/>
      <c r="G98" s="37"/>
    </row>
    <row r="99" spans="1:8" s="23" customFormat="1" ht="29.25" customHeight="1">
      <c r="A99" s="143" t="s">
        <v>136</v>
      </c>
      <c r="B99" s="39">
        <v>-757</v>
      </c>
      <c r="C99" s="39">
        <v>-1318</v>
      </c>
      <c r="D99" s="37">
        <v>-967</v>
      </c>
      <c r="E99" s="37">
        <v>-880</v>
      </c>
      <c r="F99" s="37">
        <v>-1110</v>
      </c>
      <c r="G99" s="37">
        <v>-1110</v>
      </c>
    </row>
    <row r="100" spans="1:8" s="23" customFormat="1" ht="18.75" customHeight="1">
      <c r="A100" s="143" t="s">
        <v>392</v>
      </c>
      <c r="B100" s="39"/>
      <c r="C100" s="39"/>
      <c r="D100" s="37"/>
      <c r="E100" s="37"/>
      <c r="F100" s="37"/>
      <c r="G100" s="37"/>
    </row>
    <row r="101" spans="1:8" s="23" customFormat="1" ht="2.25" customHeight="1">
      <c r="A101" s="40"/>
      <c r="B101" s="39"/>
      <c r="C101" s="39"/>
      <c r="D101" s="37"/>
      <c r="E101" s="37"/>
      <c r="F101" s="37"/>
      <c r="G101" s="37"/>
    </row>
    <row r="102" spans="1:8" s="23" customFormat="1" ht="20.25" customHeight="1">
      <c r="A102" s="41" t="s">
        <v>144</v>
      </c>
      <c r="B102" s="144">
        <f>B107</f>
        <v>535349</v>
      </c>
      <c r="C102" s="144">
        <f t="shared" ref="C102:G102" si="24">C107</f>
        <v>-197729</v>
      </c>
      <c r="D102" s="144">
        <f>D107</f>
        <v>285772</v>
      </c>
      <c r="E102" s="144">
        <f>E107</f>
        <v>563889</v>
      </c>
      <c r="F102" s="144">
        <f t="shared" si="24"/>
        <v>545578</v>
      </c>
      <c r="G102" s="144">
        <f t="shared" si="24"/>
        <v>443173</v>
      </c>
    </row>
    <row r="103" spans="1:8" s="23" customFormat="1" ht="20.25" customHeight="1">
      <c r="A103" s="41" t="s">
        <v>394</v>
      </c>
      <c r="B103" s="144"/>
      <c r="C103" s="144"/>
      <c r="D103" s="37"/>
      <c r="E103" s="37"/>
      <c r="F103" s="37"/>
      <c r="G103" s="37"/>
    </row>
    <row r="104" spans="1:8" s="23" customFormat="1" ht="15">
      <c r="A104" s="40" t="s">
        <v>96</v>
      </c>
      <c r="B104" s="39">
        <f>B105+B106</f>
        <v>1032506</v>
      </c>
      <c r="C104" s="39">
        <f t="shared" ref="C104" si="25">C105+C106</f>
        <v>1567855</v>
      </c>
      <c r="D104" s="37">
        <f>D105+D106</f>
        <v>1370126</v>
      </c>
      <c r="E104" s="37">
        <f t="shared" ref="E104:G104" si="26">E105+E106</f>
        <v>1655898</v>
      </c>
      <c r="F104" s="37">
        <f t="shared" si="26"/>
        <v>2219787</v>
      </c>
      <c r="G104" s="37">
        <f t="shared" si="26"/>
        <v>2765365</v>
      </c>
    </row>
    <row r="105" spans="1:8" s="23" customFormat="1" ht="15">
      <c r="A105" s="40" t="s">
        <v>137</v>
      </c>
      <c r="B105" s="39">
        <v>0</v>
      </c>
      <c r="C105" s="39">
        <f>B111</f>
        <v>779379</v>
      </c>
      <c r="D105" s="37">
        <f>C111</f>
        <v>319037</v>
      </c>
      <c r="E105" s="37">
        <f t="shared" ref="E105:G105" si="27">D111</f>
        <v>667752</v>
      </c>
      <c r="F105" s="37">
        <f t="shared" si="27"/>
        <v>1241081</v>
      </c>
      <c r="G105" s="37">
        <f t="shared" si="27"/>
        <v>1781569</v>
      </c>
    </row>
    <row r="106" spans="1:8" s="23" customFormat="1" ht="17.25" customHeight="1">
      <c r="A106" s="40" t="s">
        <v>138</v>
      </c>
      <c r="B106" s="39">
        <v>1032506</v>
      </c>
      <c r="C106" s="39">
        <f>B112</f>
        <v>788476</v>
      </c>
      <c r="D106" s="37">
        <f>C112</f>
        <v>1051089</v>
      </c>
      <c r="E106" s="37">
        <f>D112</f>
        <v>988146</v>
      </c>
      <c r="F106" s="37">
        <f>E112</f>
        <v>978706</v>
      </c>
      <c r="G106" s="37">
        <f>F112</f>
        <v>983796</v>
      </c>
    </row>
    <row r="107" spans="1:8" s="23" customFormat="1" ht="21" customHeight="1">
      <c r="A107" s="40" t="s">
        <v>88</v>
      </c>
      <c r="B107" s="39">
        <f>B108+B109</f>
        <v>535349</v>
      </c>
      <c r="C107" s="39">
        <f t="shared" ref="C107" si="28">C108+C109</f>
        <v>-197729</v>
      </c>
      <c r="D107" s="37">
        <f>D6+D81+D94</f>
        <v>285772</v>
      </c>
      <c r="E107" s="37">
        <f t="shared" ref="E107:G107" si="29">E6+E81+E94</f>
        <v>563889</v>
      </c>
      <c r="F107" s="37">
        <f t="shared" si="29"/>
        <v>545578</v>
      </c>
      <c r="G107" s="37">
        <f t="shared" si="29"/>
        <v>443173</v>
      </c>
    </row>
    <row r="108" spans="1:8" s="23" customFormat="1" ht="15">
      <c r="A108" s="40" t="s">
        <v>139</v>
      </c>
      <c r="B108" s="39">
        <f>B111-B105</f>
        <v>779379</v>
      </c>
      <c r="C108" s="39">
        <f t="shared" ref="C108" si="30">C111-C105</f>
        <v>-460342</v>
      </c>
      <c r="D108" s="37">
        <f>665431+15000-240+202000-533476</f>
        <v>348715</v>
      </c>
      <c r="E108" s="37">
        <f>D6-15000+240+(D82+D84+D85)+D94-29159</f>
        <v>573329</v>
      </c>
      <c r="F108" s="37">
        <f>E6+(E82+E84+E85)+E94-23401</f>
        <v>540488</v>
      </c>
      <c r="G108" s="37">
        <f>F6+(F82+F84+F85)+F94-22526</f>
        <v>523052</v>
      </c>
    </row>
    <row r="109" spans="1:8" s="23" customFormat="1" ht="20.25" customHeight="1">
      <c r="A109" s="40" t="s">
        <v>140</v>
      </c>
      <c r="B109" s="39">
        <f>B112-B106</f>
        <v>-244030</v>
      </c>
      <c r="C109" s="39">
        <f>C112-C106</f>
        <v>262613</v>
      </c>
      <c r="D109" s="37">
        <f>D112-D106</f>
        <v>-62943</v>
      </c>
      <c r="E109" s="37">
        <f>E107-E108</f>
        <v>-9440</v>
      </c>
      <c r="F109" s="37">
        <f>F112-F106</f>
        <v>5090</v>
      </c>
      <c r="G109" s="37">
        <f>G112-G106</f>
        <v>-79879</v>
      </c>
    </row>
    <row r="110" spans="1:8" s="23" customFormat="1" ht="20.25" customHeight="1">
      <c r="A110" s="40" t="s">
        <v>89</v>
      </c>
      <c r="B110" s="39">
        <f>B111+B112</f>
        <v>1567855</v>
      </c>
      <c r="C110" s="39">
        <f>C111+C112</f>
        <v>1370126</v>
      </c>
      <c r="D110" s="37">
        <f>D6+D64+D81+D94+D104</f>
        <v>1655898</v>
      </c>
      <c r="E110" s="37">
        <f>E104+E107</f>
        <v>2219787</v>
      </c>
      <c r="F110" s="37">
        <v>2765365</v>
      </c>
      <c r="G110" s="37">
        <v>3208538</v>
      </c>
    </row>
    <row r="111" spans="1:8" s="23" customFormat="1" ht="14.25" customHeight="1">
      <c r="A111" s="40" t="s">
        <v>142</v>
      </c>
      <c r="B111" s="39">
        <v>779379</v>
      </c>
      <c r="C111" s="39">
        <v>319037</v>
      </c>
      <c r="D111" s="37">
        <f>D105+D108</f>
        <v>667752</v>
      </c>
      <c r="E111" s="37">
        <f>E105+E108</f>
        <v>1241081</v>
      </c>
      <c r="F111" s="37">
        <v>1781569</v>
      </c>
      <c r="G111" s="37">
        <v>2304621</v>
      </c>
      <c r="H111" s="37"/>
    </row>
    <row r="112" spans="1:8" s="23" customFormat="1" ht="20.25" customHeight="1">
      <c r="A112" s="40" t="s">
        <v>141</v>
      </c>
      <c r="B112" s="39">
        <v>788476</v>
      </c>
      <c r="C112" s="39">
        <v>1051089</v>
      </c>
      <c r="D112" s="37">
        <f>D110-D111</f>
        <v>988146</v>
      </c>
      <c r="E112" s="37">
        <f>E106+E109</f>
        <v>978706</v>
      </c>
      <c r="F112" s="37">
        <v>983796</v>
      </c>
      <c r="G112" s="37">
        <v>903917</v>
      </c>
    </row>
    <row r="113" spans="1:7" s="23" customFormat="1" ht="23.25" customHeight="1">
      <c r="A113" s="46" t="s">
        <v>90</v>
      </c>
      <c r="B113" s="127">
        <v>211239</v>
      </c>
      <c r="C113" s="127">
        <v>232379</v>
      </c>
      <c r="D113" s="127">
        <v>264826</v>
      </c>
      <c r="E113" s="127">
        <v>293985</v>
      </c>
      <c r="F113" s="127">
        <v>317386</v>
      </c>
      <c r="G113" s="127">
        <v>339912</v>
      </c>
    </row>
    <row r="114" spans="1:7" s="23" customFormat="1" ht="20.25" customHeight="1">
      <c r="A114" s="47"/>
      <c r="B114" s="47"/>
      <c r="C114" s="47"/>
      <c r="D114" s="47"/>
      <c r="E114" s="47"/>
      <c r="F114" s="47"/>
      <c r="G114" s="47"/>
    </row>
    <row r="115" spans="1:7" s="23" customFormat="1" ht="20.25" customHeight="1">
      <c r="A115" s="47"/>
      <c r="B115" s="47"/>
      <c r="C115" s="47"/>
    </row>
    <row r="116" spans="1:7">
      <c r="A116" s="23"/>
      <c r="B116" s="23"/>
      <c r="C116" s="23"/>
      <c r="D116" s="23"/>
      <c r="E116" s="23"/>
      <c r="F116" s="23"/>
      <c r="G116" s="23"/>
    </row>
    <row r="117" spans="1:7" ht="13.5" customHeight="1">
      <c r="A117" s="23"/>
      <c r="B117" s="23"/>
      <c r="C117" s="23"/>
      <c r="D117" s="23"/>
      <c r="E117" s="23"/>
      <c r="F117" s="23"/>
      <c r="G117" s="23"/>
    </row>
    <row r="118" spans="1:7" hidden="1"/>
    <row r="119" spans="1:7" hidden="1"/>
    <row r="120" spans="1:7" hidden="1"/>
    <row r="121" spans="1:7" hidden="1"/>
    <row r="122" spans="1:7" hidden="1"/>
    <row r="123" spans="1:7" hidden="1"/>
    <row r="124" spans="1:7" hidden="1"/>
    <row r="125" spans="1:7" hidden="1"/>
    <row r="126" spans="1:7" hidden="1"/>
    <row r="127" spans="1:7" hidden="1"/>
    <row r="128" spans="1:7" hidden="1"/>
    <row r="129" hidden="1"/>
    <row r="131" ht="15.75" customHeight="1"/>
  </sheetData>
  <mergeCells count="1">
    <mergeCell ref="A1:E1"/>
  </mergeCells>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zoomScale="110" workbookViewId="0">
      <selection sqref="A1:F20"/>
    </sheetView>
  </sheetViews>
  <sheetFormatPr defaultColWidth="9.140625" defaultRowHeight="12.75"/>
  <cols>
    <col min="1" max="1" width="27.5703125" style="91" customWidth="1"/>
    <col min="2" max="2" width="10" style="91" customWidth="1"/>
    <col min="3" max="3" width="17.85546875" style="91" customWidth="1"/>
    <col min="4" max="4" width="14.85546875" style="91" customWidth="1"/>
    <col min="5" max="5" width="10.28515625" style="91" customWidth="1"/>
    <col min="6" max="6" width="7.7109375" style="91" customWidth="1"/>
    <col min="7" max="7" width="9.28515625" style="91" bestFit="1" customWidth="1"/>
    <col min="8" max="8" width="9.140625" style="91"/>
    <col min="9" max="9" width="9.7109375" style="91" bestFit="1" customWidth="1"/>
    <col min="10" max="16384" width="9.140625" style="91"/>
  </cols>
  <sheetData>
    <row r="1" spans="1:7" ht="13.5" customHeight="1">
      <c r="A1" s="273"/>
      <c r="B1" s="274"/>
      <c r="C1" s="273"/>
      <c r="D1" s="273"/>
      <c r="E1" s="273"/>
      <c r="F1" s="273" t="s">
        <v>126</v>
      </c>
    </row>
    <row r="2" spans="1:7" ht="13.5" customHeight="1">
      <c r="A2" s="273"/>
      <c r="B2" s="274"/>
      <c r="C2" s="273"/>
      <c r="D2" s="273"/>
      <c r="E2" s="273"/>
      <c r="F2" s="273" t="s">
        <v>6</v>
      </c>
      <c r="G2" s="93"/>
    </row>
    <row r="3" spans="1:7" ht="13.5" customHeight="1">
      <c r="A3" s="273"/>
      <c r="B3" s="274"/>
      <c r="C3" s="273"/>
      <c r="D3" s="273"/>
      <c r="E3" s="273"/>
      <c r="F3" s="273"/>
      <c r="G3" s="93"/>
    </row>
    <row r="4" spans="1:7" ht="13.5" customHeight="1">
      <c r="A4" s="498" t="s">
        <v>67</v>
      </c>
      <c r="B4" s="498"/>
      <c r="C4" s="498"/>
      <c r="D4" s="498"/>
      <c r="E4" s="498"/>
      <c r="F4" s="498"/>
    </row>
    <row r="5" spans="1:7" ht="13.5" customHeight="1">
      <c r="A5" s="498" t="s">
        <v>68</v>
      </c>
      <c r="B5" s="498"/>
      <c r="C5" s="498"/>
      <c r="D5" s="498"/>
      <c r="E5" s="498"/>
      <c r="F5" s="498"/>
    </row>
    <row r="6" spans="1:7" ht="18" customHeight="1">
      <c r="A6" s="273"/>
      <c r="B6" s="274"/>
      <c r="C6" s="273"/>
      <c r="D6" s="273"/>
      <c r="E6" s="273"/>
      <c r="F6" s="273"/>
    </row>
    <row r="7" spans="1:7" ht="78" customHeight="1">
      <c r="A7" s="494" t="s">
        <v>127</v>
      </c>
      <c r="B7" s="494"/>
      <c r="C7" s="494"/>
      <c r="D7" s="494"/>
      <c r="E7" s="494"/>
      <c r="F7" s="494"/>
    </row>
    <row r="8" spans="1:7" ht="38.25" customHeight="1">
      <c r="A8" s="494" t="s">
        <v>225</v>
      </c>
      <c r="B8" s="494"/>
      <c r="C8" s="494"/>
      <c r="D8" s="494"/>
      <c r="E8" s="494"/>
      <c r="F8" s="494"/>
    </row>
    <row r="9" spans="1:7" ht="38.25" customHeight="1">
      <c r="A9" s="494" t="s">
        <v>264</v>
      </c>
      <c r="B9" s="494"/>
      <c r="C9" s="494"/>
      <c r="D9" s="494"/>
      <c r="E9" s="494"/>
      <c r="F9" s="494"/>
    </row>
    <row r="10" spans="1:7" ht="15" customHeight="1">
      <c r="A10" s="497" t="s">
        <v>162</v>
      </c>
      <c r="B10" s="497"/>
      <c r="C10" s="497"/>
      <c r="D10" s="497"/>
      <c r="E10" s="497"/>
      <c r="F10" s="497"/>
    </row>
    <row r="11" spans="1:7" ht="51.75" customHeight="1">
      <c r="A11" s="494" t="s">
        <v>262</v>
      </c>
      <c r="B11" s="494"/>
      <c r="C11" s="494"/>
      <c r="D11" s="494"/>
      <c r="E11" s="494"/>
      <c r="F11" s="494"/>
    </row>
    <row r="12" spans="1:7" ht="15" customHeight="1">
      <c r="A12" s="495" t="s">
        <v>163</v>
      </c>
      <c r="B12" s="495"/>
      <c r="C12" s="495"/>
      <c r="D12" s="495"/>
      <c r="E12" s="495"/>
      <c r="F12" s="495"/>
    </row>
    <row r="13" spans="1:7" ht="27" customHeight="1">
      <c r="A13" s="275"/>
      <c r="B13" s="275"/>
      <c r="C13" s="275"/>
      <c r="D13" s="275"/>
      <c r="E13" s="275" t="s">
        <v>51</v>
      </c>
      <c r="F13" s="275"/>
    </row>
    <row r="14" spans="1:7" ht="54.75" customHeight="1">
      <c r="A14" s="273"/>
      <c r="B14" s="496" t="s">
        <v>263</v>
      </c>
      <c r="C14" s="496"/>
      <c r="D14" s="276" t="s">
        <v>69</v>
      </c>
      <c r="E14" s="273"/>
      <c r="F14" s="273"/>
    </row>
    <row r="15" spans="1:7" ht="24" customHeight="1">
      <c r="A15" s="273"/>
      <c r="B15" s="491" t="s">
        <v>70</v>
      </c>
      <c r="C15" s="491"/>
      <c r="D15" s="277">
        <v>0.14000000000000001</v>
      </c>
      <c r="E15" s="273"/>
      <c r="F15" s="273"/>
    </row>
    <row r="16" spans="1:7" ht="24" customHeight="1">
      <c r="A16" s="273"/>
      <c r="B16" s="491" t="s">
        <v>71</v>
      </c>
      <c r="C16" s="491"/>
      <c r="D16" s="278">
        <v>0.46</v>
      </c>
      <c r="E16" s="273"/>
      <c r="F16" s="273"/>
    </row>
    <row r="17" spans="1:6" ht="24" customHeight="1">
      <c r="A17" s="273"/>
      <c r="B17" s="491" t="s">
        <v>72</v>
      </c>
      <c r="C17" s="491"/>
      <c r="D17" s="278">
        <v>0.7</v>
      </c>
      <c r="E17" s="273"/>
      <c r="F17" s="273"/>
    </row>
    <row r="18" spans="1:6" ht="24" customHeight="1">
      <c r="A18" s="273"/>
      <c r="B18" s="491" t="s">
        <v>73</v>
      </c>
      <c r="C18" s="491"/>
      <c r="D18" s="279">
        <v>1.4</v>
      </c>
      <c r="E18" s="273"/>
      <c r="F18" s="273"/>
    </row>
    <row r="19" spans="1:6" ht="66.75" customHeight="1">
      <c r="A19" s="273"/>
      <c r="B19" s="492" t="s">
        <v>74</v>
      </c>
      <c r="C19" s="493"/>
      <c r="D19" s="278">
        <v>0.16</v>
      </c>
      <c r="E19" s="273"/>
      <c r="F19" s="273"/>
    </row>
    <row r="20" spans="1:6" ht="16.5" customHeight="1">
      <c r="A20" s="273"/>
      <c r="B20" s="274"/>
      <c r="C20" s="273"/>
      <c r="D20" s="273"/>
      <c r="E20" s="273"/>
      <c r="F20" s="273"/>
    </row>
    <row r="21" spans="1:6" ht="18" customHeight="1">
      <c r="B21" s="92"/>
    </row>
    <row r="22" spans="1:6" ht="18.75" customHeight="1">
      <c r="B22" s="92"/>
    </row>
    <row r="23" spans="1:6" ht="25.5" customHeight="1">
      <c r="B23" s="92"/>
    </row>
    <row r="24" spans="1:6" ht="14.25" customHeight="1">
      <c r="A24" s="94"/>
      <c r="B24" s="92"/>
    </row>
    <row r="25" spans="1:6" ht="49.5" customHeight="1">
      <c r="B25" s="92"/>
    </row>
    <row r="26" spans="1:6">
      <c r="B26" s="92"/>
    </row>
    <row r="27" spans="1:6">
      <c r="B27" s="92"/>
    </row>
    <row r="28" spans="1:6">
      <c r="B28" s="92"/>
    </row>
    <row r="29" spans="1:6" ht="11.25" customHeight="1">
      <c r="B29" s="92"/>
    </row>
    <row r="30" spans="1:6">
      <c r="B30" s="92"/>
    </row>
    <row r="31" spans="1:6">
      <c r="B31" s="92"/>
    </row>
    <row r="32" spans="1:6">
      <c r="B32" s="92"/>
    </row>
    <row r="52" ht="32.25" customHeight="1"/>
  </sheetData>
  <mergeCells count="14">
    <mergeCell ref="A10:F10"/>
    <mergeCell ref="A4:F4"/>
    <mergeCell ref="A5:F5"/>
    <mergeCell ref="A7:F7"/>
    <mergeCell ref="A8:F8"/>
    <mergeCell ref="A9:F9"/>
    <mergeCell ref="B18:C18"/>
    <mergeCell ref="B19:C19"/>
    <mergeCell ref="A11:F11"/>
    <mergeCell ref="A12:F12"/>
    <mergeCell ref="B14:C14"/>
    <mergeCell ref="B15:C15"/>
    <mergeCell ref="B16:C16"/>
    <mergeCell ref="B17:C17"/>
  </mergeCells>
  <pageMargins left="0.7" right="0.7" top="0.75" bottom="0.75" header="0.3" footer="0.3"/>
  <pageSetup paperSize="9" scale="9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4"/>
  <sheetViews>
    <sheetView workbookViewId="0">
      <selection activeCell="M13" sqref="M13"/>
    </sheetView>
  </sheetViews>
  <sheetFormatPr defaultRowHeight="12.75"/>
  <cols>
    <col min="1" max="1" width="5.42578125" style="21" customWidth="1"/>
    <col min="2" max="8" width="9.140625" style="21"/>
    <col min="9" max="9" width="13.5703125" style="21" customWidth="1"/>
    <col min="10" max="10" width="10.5703125" style="21" customWidth="1"/>
    <col min="11" max="11" width="9.7109375" style="21" customWidth="1"/>
    <col min="12" max="12" width="10.42578125" style="21" customWidth="1"/>
    <col min="13" max="13" width="10.7109375" style="21" customWidth="1"/>
    <col min="14" max="246" width="9.140625" style="21"/>
    <col min="247" max="247" width="5.42578125" style="21" customWidth="1"/>
    <col min="248" max="502" width="9.140625" style="21"/>
    <col min="503" max="503" width="5.42578125" style="21" customWidth="1"/>
    <col min="504" max="758" width="9.140625" style="21"/>
    <col min="759" max="759" width="5.42578125" style="21" customWidth="1"/>
    <col min="760" max="1014" width="9.140625" style="21"/>
    <col min="1015" max="1015" width="5.42578125" style="21" customWidth="1"/>
    <col min="1016" max="1270" width="9.140625" style="21"/>
    <col min="1271" max="1271" width="5.42578125" style="21" customWidth="1"/>
    <col min="1272" max="1526" width="9.140625" style="21"/>
    <col min="1527" max="1527" width="5.42578125" style="21" customWidth="1"/>
    <col min="1528" max="1782" width="9.140625" style="21"/>
    <col min="1783" max="1783" width="5.42578125" style="21" customWidth="1"/>
    <col min="1784" max="2038" width="9.140625" style="21"/>
    <col min="2039" max="2039" width="5.42578125" style="21" customWidth="1"/>
    <col min="2040" max="2294" width="9.140625" style="21"/>
    <col min="2295" max="2295" width="5.42578125" style="21" customWidth="1"/>
    <col min="2296" max="2550" width="9.140625" style="21"/>
    <col min="2551" max="2551" width="5.42578125" style="21" customWidth="1"/>
    <col min="2552" max="2806" width="9.140625" style="21"/>
    <col min="2807" max="2807" width="5.42578125" style="21" customWidth="1"/>
    <col min="2808" max="3062" width="9.140625" style="21"/>
    <col min="3063" max="3063" width="5.42578125" style="21" customWidth="1"/>
    <col min="3064" max="3318" width="9.140625" style="21"/>
    <col min="3319" max="3319" width="5.42578125" style="21" customWidth="1"/>
    <col min="3320" max="3574" width="9.140625" style="21"/>
    <col min="3575" max="3575" width="5.42578125" style="21" customWidth="1"/>
    <col min="3576" max="3830" width="9.140625" style="21"/>
    <col min="3831" max="3831" width="5.42578125" style="21" customWidth="1"/>
    <col min="3832" max="4086" width="9.140625" style="21"/>
    <col min="4087" max="4087" width="5.42578125" style="21" customWidth="1"/>
    <col min="4088" max="4342" width="9.140625" style="21"/>
    <col min="4343" max="4343" width="5.42578125" style="21" customWidth="1"/>
    <col min="4344" max="4598" width="9.140625" style="21"/>
    <col min="4599" max="4599" width="5.42578125" style="21" customWidth="1"/>
    <col min="4600" max="4854" width="9.140625" style="21"/>
    <col min="4855" max="4855" width="5.42578125" style="21" customWidth="1"/>
    <col min="4856" max="5110" width="9.140625" style="21"/>
    <col min="5111" max="5111" width="5.42578125" style="21" customWidth="1"/>
    <col min="5112" max="5366" width="9.140625" style="21"/>
    <col min="5367" max="5367" width="5.42578125" style="21" customWidth="1"/>
    <col min="5368" max="5622" width="9.140625" style="21"/>
    <col min="5623" max="5623" width="5.42578125" style="21" customWidth="1"/>
    <col min="5624" max="5878" width="9.140625" style="21"/>
    <col min="5879" max="5879" width="5.42578125" style="21" customWidth="1"/>
    <col min="5880" max="6134" width="9.140625" style="21"/>
    <col min="6135" max="6135" width="5.42578125" style="21" customWidth="1"/>
    <col min="6136" max="6390" width="9.140625" style="21"/>
    <col min="6391" max="6391" width="5.42578125" style="21" customWidth="1"/>
    <col min="6392" max="6646" width="9.140625" style="21"/>
    <col min="6647" max="6647" width="5.42578125" style="21" customWidth="1"/>
    <col min="6648" max="6902" width="9.140625" style="21"/>
    <col min="6903" max="6903" width="5.42578125" style="21" customWidth="1"/>
    <col min="6904" max="7158" width="9.140625" style="21"/>
    <col min="7159" max="7159" width="5.42578125" style="21" customWidth="1"/>
    <col min="7160" max="7414" width="9.140625" style="21"/>
    <col min="7415" max="7415" width="5.42578125" style="21" customWidth="1"/>
    <col min="7416" max="7670" width="9.140625" style="21"/>
    <col min="7671" max="7671" width="5.42578125" style="21" customWidth="1"/>
    <col min="7672" max="7926" width="9.140625" style="21"/>
    <col min="7927" max="7927" width="5.42578125" style="21" customWidth="1"/>
    <col min="7928" max="8182" width="9.140625" style="21"/>
    <col min="8183" max="8183" width="5.42578125" style="21" customWidth="1"/>
    <col min="8184" max="8438" width="9.140625" style="21"/>
    <col min="8439" max="8439" width="5.42578125" style="21" customWidth="1"/>
    <col min="8440" max="8694" width="9.140625" style="21"/>
    <col min="8695" max="8695" width="5.42578125" style="21" customWidth="1"/>
    <col min="8696" max="8950" width="9.140625" style="21"/>
    <col min="8951" max="8951" width="5.42578125" style="21" customWidth="1"/>
    <col min="8952" max="9206" width="9.140625" style="21"/>
    <col min="9207" max="9207" width="5.42578125" style="21" customWidth="1"/>
    <col min="9208" max="9462" width="9.140625" style="21"/>
    <col min="9463" max="9463" width="5.42578125" style="21" customWidth="1"/>
    <col min="9464" max="9718" width="9.140625" style="21"/>
    <col min="9719" max="9719" width="5.42578125" style="21" customWidth="1"/>
    <col min="9720" max="9974" width="9.140625" style="21"/>
    <col min="9975" max="9975" width="5.42578125" style="21" customWidth="1"/>
    <col min="9976" max="10230" width="9.140625" style="21"/>
    <col min="10231" max="10231" width="5.42578125" style="21" customWidth="1"/>
    <col min="10232" max="10486" width="9.140625" style="21"/>
    <col min="10487" max="10487" width="5.42578125" style="21" customWidth="1"/>
    <col min="10488" max="10742" width="9.140625" style="21"/>
    <col min="10743" max="10743" width="5.42578125" style="21" customWidth="1"/>
    <col min="10744" max="10998" width="9.140625" style="21"/>
    <col min="10999" max="10999" width="5.42578125" style="21" customWidth="1"/>
    <col min="11000" max="11254" width="9.140625" style="21"/>
    <col min="11255" max="11255" width="5.42578125" style="21" customWidth="1"/>
    <col min="11256" max="11510" width="9.140625" style="21"/>
    <col min="11511" max="11511" width="5.42578125" style="21" customWidth="1"/>
    <col min="11512" max="11766" width="9.140625" style="21"/>
    <col min="11767" max="11767" width="5.42578125" style="21" customWidth="1"/>
    <col min="11768" max="12022" width="9.140625" style="21"/>
    <col min="12023" max="12023" width="5.42578125" style="21" customWidth="1"/>
    <col min="12024" max="12278" width="9.140625" style="21"/>
    <col min="12279" max="12279" width="5.42578125" style="21" customWidth="1"/>
    <col min="12280" max="12534" width="9.140625" style="21"/>
    <col min="12535" max="12535" width="5.42578125" style="21" customWidth="1"/>
    <col min="12536" max="12790" width="9.140625" style="21"/>
    <col min="12791" max="12791" width="5.42578125" style="21" customWidth="1"/>
    <col min="12792" max="13046" width="9.140625" style="21"/>
    <col min="13047" max="13047" width="5.42578125" style="21" customWidth="1"/>
    <col min="13048" max="13302" width="9.140625" style="21"/>
    <col min="13303" max="13303" width="5.42578125" style="21" customWidth="1"/>
    <col min="13304" max="13558" width="9.140625" style="21"/>
    <col min="13559" max="13559" width="5.42578125" style="21" customWidth="1"/>
    <col min="13560" max="13814" width="9.140625" style="21"/>
    <col min="13815" max="13815" width="5.42578125" style="21" customWidth="1"/>
    <col min="13816" max="14070" width="9.140625" style="21"/>
    <col min="14071" max="14071" width="5.42578125" style="21" customWidth="1"/>
    <col min="14072" max="14326" width="9.140625" style="21"/>
    <col min="14327" max="14327" width="5.42578125" style="21" customWidth="1"/>
    <col min="14328" max="14582" width="9.140625" style="21"/>
    <col min="14583" max="14583" width="5.42578125" style="21" customWidth="1"/>
    <col min="14584" max="14838" width="9.140625" style="21"/>
    <col min="14839" max="14839" width="5.42578125" style="21" customWidth="1"/>
    <col min="14840" max="15094" width="9.140625" style="21"/>
    <col min="15095" max="15095" width="5.42578125" style="21" customWidth="1"/>
    <col min="15096" max="15350" width="9.140625" style="21"/>
    <col min="15351" max="15351" width="5.42578125" style="21" customWidth="1"/>
    <col min="15352" max="15606" width="9.140625" style="21"/>
    <col min="15607" max="15607" width="5.42578125" style="21" customWidth="1"/>
    <col min="15608" max="15862" width="9.140625" style="21"/>
    <col min="15863" max="15863" width="5.42578125" style="21" customWidth="1"/>
    <col min="15864" max="16118" width="9.140625" style="21"/>
    <col min="16119" max="16119" width="5.42578125" style="21" customWidth="1"/>
    <col min="16120" max="16384" width="9.140625" style="21"/>
  </cols>
  <sheetData>
    <row r="1" spans="1:9">
      <c r="I1" s="280" t="s">
        <v>50</v>
      </c>
    </row>
    <row r="2" spans="1:9">
      <c r="I2" s="280" t="s">
        <v>28</v>
      </c>
    </row>
    <row r="3" spans="1:9" ht="51" customHeight="1">
      <c r="A3" s="504" t="s">
        <v>265</v>
      </c>
      <c r="B3" s="504"/>
      <c r="C3" s="504"/>
      <c r="D3" s="504"/>
      <c r="E3" s="504"/>
      <c r="F3" s="504"/>
      <c r="G3" s="504"/>
      <c r="H3" s="504"/>
      <c r="I3" s="504"/>
    </row>
    <row r="4" spans="1:9" ht="6.75" customHeight="1">
      <c r="A4" s="281"/>
      <c r="B4" s="281"/>
      <c r="C4" s="281"/>
      <c r="D4" s="281"/>
      <c r="E4" s="281"/>
      <c r="F4" s="281"/>
      <c r="G4" s="281"/>
      <c r="H4" s="281"/>
      <c r="I4" s="281"/>
    </row>
    <row r="5" spans="1:9" ht="29.25" customHeight="1">
      <c r="A5" s="500" t="s">
        <v>266</v>
      </c>
      <c r="B5" s="500"/>
      <c r="C5" s="500"/>
      <c r="D5" s="500"/>
      <c r="E5" s="500"/>
      <c r="F5" s="500"/>
      <c r="G5" s="500"/>
      <c r="H5" s="500"/>
      <c r="I5" s="500"/>
    </row>
    <row r="6" spans="1:9" ht="7.5" customHeight="1">
      <c r="A6" s="282"/>
      <c r="B6" s="282"/>
      <c r="C6" s="282"/>
      <c r="D6" s="282"/>
      <c r="E6" s="282"/>
      <c r="F6" s="282"/>
      <c r="G6" s="282"/>
      <c r="H6" s="282"/>
      <c r="I6" s="282"/>
    </row>
    <row r="7" spans="1:9" ht="15.75">
      <c r="B7" s="283" t="s">
        <v>272</v>
      </c>
    </row>
    <row r="8" spans="1:9" ht="8.25" customHeight="1">
      <c r="B8" s="284"/>
    </row>
    <row r="9" spans="1:9" ht="14.25" customHeight="1">
      <c r="B9" s="284" t="s">
        <v>52</v>
      </c>
    </row>
    <row r="10" spans="1:9" ht="16.5" customHeight="1">
      <c r="B10" s="505" t="s">
        <v>273</v>
      </c>
      <c r="C10" s="505"/>
      <c r="D10" s="505"/>
      <c r="E10" s="505"/>
      <c r="F10" s="505"/>
      <c r="G10" s="505"/>
      <c r="H10" s="505"/>
      <c r="I10" s="505"/>
    </row>
    <row r="11" spans="1:9" ht="15.75" customHeight="1">
      <c r="B11" s="505" t="s">
        <v>274</v>
      </c>
      <c r="C11" s="505"/>
      <c r="D11" s="505"/>
      <c r="E11" s="505"/>
      <c r="F11" s="505"/>
      <c r="G11" s="505"/>
      <c r="H11" s="505"/>
      <c r="I11" s="505"/>
    </row>
    <row r="12" spans="1:9" ht="13.5" customHeight="1">
      <c r="B12" s="505" t="s">
        <v>267</v>
      </c>
      <c r="C12" s="505"/>
      <c r="D12" s="505"/>
      <c r="E12" s="505"/>
      <c r="F12" s="505"/>
      <c r="G12" s="505"/>
      <c r="H12" s="505"/>
      <c r="I12" s="505"/>
    </row>
    <row r="13" spans="1:9" ht="13.5" customHeight="1">
      <c r="B13" s="505" t="s">
        <v>268</v>
      </c>
      <c r="C13" s="505"/>
      <c r="D13" s="505"/>
      <c r="E13" s="505"/>
      <c r="F13" s="505"/>
      <c r="G13" s="505"/>
      <c r="H13" s="505"/>
      <c r="I13" s="505"/>
    </row>
    <row r="14" spans="1:9" ht="27.75" customHeight="1">
      <c r="B14" s="500" t="s">
        <v>275</v>
      </c>
      <c r="C14" s="500"/>
      <c r="D14" s="500"/>
      <c r="E14" s="500"/>
      <c r="F14" s="500"/>
      <c r="G14" s="500"/>
      <c r="H14" s="500"/>
      <c r="I14" s="500"/>
    </row>
    <row r="15" spans="1:9" ht="5.25" customHeight="1">
      <c r="A15" s="285"/>
      <c r="B15" s="505"/>
      <c r="C15" s="505"/>
      <c r="D15" s="505"/>
      <c r="E15" s="286"/>
      <c r="F15" s="286"/>
      <c r="G15" s="286"/>
      <c r="H15" s="286"/>
      <c r="I15" s="286"/>
    </row>
    <row r="16" spans="1:9" ht="27" customHeight="1">
      <c r="A16" s="500" t="s">
        <v>269</v>
      </c>
      <c r="B16" s="500"/>
      <c r="C16" s="500"/>
      <c r="D16" s="500"/>
      <c r="E16" s="500"/>
      <c r="F16" s="500"/>
      <c r="G16" s="500"/>
      <c r="H16" s="500"/>
      <c r="I16" s="500"/>
    </row>
    <row r="17" spans="1:11" ht="5.25" customHeight="1">
      <c r="B17" s="284"/>
    </row>
    <row r="18" spans="1:11" ht="18.75">
      <c r="B18" s="283" t="s">
        <v>440</v>
      </c>
      <c r="C18" s="287"/>
      <c r="D18" s="287"/>
      <c r="E18" s="287"/>
      <c r="F18" s="287"/>
      <c r="G18" s="287"/>
    </row>
    <row r="19" spans="1:11" ht="9.75" customHeight="1">
      <c r="B19" s="287"/>
      <c r="C19" s="287"/>
      <c r="D19" s="287"/>
      <c r="E19" s="287"/>
    </row>
    <row r="20" spans="1:11">
      <c r="B20" s="284" t="s">
        <v>52</v>
      </c>
    </row>
    <row r="21" spans="1:11" ht="24.75" customHeight="1">
      <c r="B21" s="500" t="s">
        <v>441</v>
      </c>
      <c r="C21" s="500"/>
      <c r="D21" s="500"/>
      <c r="E21" s="500"/>
      <c r="F21" s="500"/>
      <c r="G21" s="500"/>
      <c r="H21" s="500"/>
      <c r="I21" s="500"/>
    </row>
    <row r="22" spans="1:11" ht="15.75" customHeight="1">
      <c r="B22" s="505" t="s">
        <v>442</v>
      </c>
      <c r="C22" s="505"/>
      <c r="D22" s="505"/>
      <c r="E22" s="505"/>
      <c r="F22" s="505"/>
      <c r="G22" s="505"/>
      <c r="H22" s="505"/>
      <c r="I22" s="505"/>
    </row>
    <row r="23" spans="1:11" ht="24.75" customHeight="1">
      <c r="B23" s="503" t="s">
        <v>443</v>
      </c>
      <c r="C23" s="503"/>
      <c r="D23" s="503"/>
      <c r="E23" s="503"/>
      <c r="F23" s="503"/>
      <c r="G23" s="503"/>
      <c r="H23" s="503"/>
      <c r="I23" s="503"/>
    </row>
    <row r="24" spans="1:11" ht="3.75" customHeight="1"/>
    <row r="25" spans="1:11" ht="28.5" customHeight="1">
      <c r="A25" s="500" t="s">
        <v>270</v>
      </c>
      <c r="B25" s="500"/>
      <c r="C25" s="500"/>
      <c r="D25" s="500"/>
      <c r="E25" s="500"/>
      <c r="F25" s="500"/>
      <c r="G25" s="500"/>
      <c r="H25" s="500"/>
      <c r="I25" s="500"/>
    </row>
    <row r="26" spans="1:11" ht="9" customHeight="1"/>
    <row r="27" spans="1:11" ht="9.75" customHeight="1"/>
    <row r="28" spans="1:11" ht="18.75">
      <c r="B28" s="501" t="s">
        <v>444</v>
      </c>
      <c r="C28" s="501"/>
      <c r="D28" s="501"/>
      <c r="E28" s="501"/>
      <c r="F28" s="501"/>
      <c r="G28" s="501"/>
      <c r="H28" s="501"/>
      <c r="I28" s="501"/>
    </row>
    <row r="29" spans="1:11" ht="12" customHeight="1">
      <c r="B29" s="288"/>
      <c r="C29" s="288"/>
      <c r="D29" s="288"/>
      <c r="E29" s="288"/>
      <c r="F29" s="288"/>
      <c r="G29" s="288"/>
      <c r="H29" s="288"/>
      <c r="I29" s="288"/>
    </row>
    <row r="30" spans="1:11">
      <c r="B30" s="21" t="s">
        <v>52</v>
      </c>
    </row>
    <row r="31" spans="1:11" ht="26.25" customHeight="1">
      <c r="B31" s="502" t="s">
        <v>445</v>
      </c>
      <c r="C31" s="502"/>
      <c r="D31" s="502"/>
      <c r="E31" s="502"/>
      <c r="F31" s="502"/>
      <c r="G31" s="502"/>
      <c r="H31" s="502"/>
      <c r="I31" s="502"/>
      <c r="K31" s="48"/>
    </row>
    <row r="32" spans="1:11" ht="26.25" customHeight="1">
      <c r="B32" s="503" t="s">
        <v>446</v>
      </c>
      <c r="C32" s="503"/>
      <c r="D32" s="503"/>
      <c r="E32" s="503"/>
      <c r="F32" s="503"/>
      <c r="G32" s="503"/>
      <c r="H32" s="503"/>
      <c r="I32" s="503"/>
      <c r="K32" s="48"/>
    </row>
    <row r="33" spans="1:11" ht="15.75" customHeight="1">
      <c r="B33" s="503" t="s">
        <v>447</v>
      </c>
      <c r="C33" s="503"/>
      <c r="D33" s="503"/>
      <c r="E33" s="503"/>
      <c r="F33" s="503"/>
      <c r="G33" s="503"/>
      <c r="H33" s="503"/>
      <c r="I33" s="503"/>
      <c r="K33" s="48"/>
    </row>
    <row r="34" spans="1:11" ht="7.5" customHeight="1"/>
    <row r="35" spans="1:11" ht="54" customHeight="1">
      <c r="A35" s="500" t="s">
        <v>448</v>
      </c>
      <c r="B35" s="500"/>
      <c r="C35" s="500"/>
      <c r="D35" s="500"/>
      <c r="E35" s="500"/>
      <c r="F35" s="500"/>
      <c r="G35" s="500"/>
      <c r="H35" s="500"/>
      <c r="I35" s="500"/>
    </row>
    <row r="36" spans="1:11" ht="7.5" customHeight="1"/>
    <row r="37" spans="1:11" ht="16.5" customHeight="1">
      <c r="B37" s="289" t="s">
        <v>449</v>
      </c>
    </row>
    <row r="38" spans="1:11" ht="6.75" customHeight="1"/>
    <row r="39" spans="1:11" ht="27.75" customHeight="1">
      <c r="A39" s="499" t="s">
        <v>271</v>
      </c>
      <c r="B39" s="499"/>
      <c r="C39" s="499"/>
      <c r="D39" s="499"/>
      <c r="E39" s="499"/>
      <c r="F39" s="499"/>
      <c r="G39" s="499"/>
      <c r="H39" s="499"/>
      <c r="I39" s="499"/>
    </row>
    <row r="40" spans="1:11" ht="7.5" customHeight="1">
      <c r="E40" s="290"/>
    </row>
    <row r="41" spans="1:11" ht="15.75">
      <c r="B41" s="290" t="s">
        <v>450</v>
      </c>
      <c r="C41" s="290"/>
      <c r="D41" s="290"/>
    </row>
    <row r="42" spans="1:11" ht="7.5" customHeight="1"/>
    <row r="43" spans="1:11" ht="24.75" customHeight="1">
      <c r="B43" s="500" t="s">
        <v>451</v>
      </c>
      <c r="C43" s="500"/>
      <c r="D43" s="500"/>
      <c r="E43" s="500"/>
      <c r="F43" s="500"/>
      <c r="G43" s="500"/>
      <c r="H43" s="500"/>
      <c r="I43" s="500"/>
    </row>
    <row r="44" spans="1:11" ht="25.5" customHeight="1">
      <c r="B44" s="500" t="s">
        <v>452</v>
      </c>
      <c r="C44" s="500"/>
      <c r="D44" s="500"/>
      <c r="E44" s="500"/>
      <c r="F44" s="500"/>
      <c r="G44" s="500"/>
      <c r="H44" s="500"/>
      <c r="I44" s="500"/>
    </row>
  </sheetData>
  <mergeCells count="21">
    <mergeCell ref="B23:I23"/>
    <mergeCell ref="A3:I3"/>
    <mergeCell ref="A5:I5"/>
    <mergeCell ref="B10:I10"/>
    <mergeCell ref="B11:I11"/>
    <mergeCell ref="B12:I12"/>
    <mergeCell ref="B13:I13"/>
    <mergeCell ref="B14:I14"/>
    <mergeCell ref="B15:D15"/>
    <mergeCell ref="A16:I16"/>
    <mergeCell ref="B21:I21"/>
    <mergeCell ref="B22:I22"/>
    <mergeCell ref="A39:I39"/>
    <mergeCell ref="B43:I43"/>
    <mergeCell ref="B44:I44"/>
    <mergeCell ref="A25:I25"/>
    <mergeCell ref="B28:I28"/>
    <mergeCell ref="B31:I31"/>
    <mergeCell ref="B32:I32"/>
    <mergeCell ref="B33:I33"/>
    <mergeCell ref="A35:I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2"/>
  <sheetViews>
    <sheetView workbookViewId="0">
      <selection activeCell="N15" sqref="N15"/>
    </sheetView>
  </sheetViews>
  <sheetFormatPr defaultRowHeight="12.75"/>
  <cols>
    <col min="1" max="1" width="5.42578125" style="21" customWidth="1"/>
    <col min="2" max="8" width="9.140625" style="21"/>
    <col min="9" max="9" width="14.42578125" style="21" customWidth="1"/>
    <col min="10" max="238" width="9.140625" style="21"/>
    <col min="239" max="239" width="5.42578125" style="21" customWidth="1"/>
    <col min="240" max="494" width="9.140625" style="21"/>
    <col min="495" max="495" width="5.42578125" style="21" customWidth="1"/>
    <col min="496" max="750" width="9.140625" style="21"/>
    <col min="751" max="751" width="5.42578125" style="21" customWidth="1"/>
    <col min="752" max="1006" width="9.140625" style="21"/>
    <col min="1007" max="1007" width="5.42578125" style="21" customWidth="1"/>
    <col min="1008" max="1262" width="9.140625" style="21"/>
    <col min="1263" max="1263" width="5.42578125" style="21" customWidth="1"/>
    <col min="1264" max="1518" width="9.140625" style="21"/>
    <col min="1519" max="1519" width="5.42578125" style="21" customWidth="1"/>
    <col min="1520" max="1774" width="9.140625" style="21"/>
    <col min="1775" max="1775" width="5.42578125" style="21" customWidth="1"/>
    <col min="1776" max="2030" width="9.140625" style="21"/>
    <col min="2031" max="2031" width="5.42578125" style="21" customWidth="1"/>
    <col min="2032" max="2286" width="9.140625" style="21"/>
    <col min="2287" max="2287" width="5.42578125" style="21" customWidth="1"/>
    <col min="2288" max="2542" width="9.140625" style="21"/>
    <col min="2543" max="2543" width="5.42578125" style="21" customWidth="1"/>
    <col min="2544" max="2798" width="9.140625" style="21"/>
    <col min="2799" max="2799" width="5.42578125" style="21" customWidth="1"/>
    <col min="2800" max="3054" width="9.140625" style="21"/>
    <col min="3055" max="3055" width="5.42578125" style="21" customWidth="1"/>
    <col min="3056" max="3310" width="9.140625" style="21"/>
    <col min="3311" max="3311" width="5.42578125" style="21" customWidth="1"/>
    <col min="3312" max="3566" width="9.140625" style="21"/>
    <col min="3567" max="3567" width="5.42578125" style="21" customWidth="1"/>
    <col min="3568" max="3822" width="9.140625" style="21"/>
    <col min="3823" max="3823" width="5.42578125" style="21" customWidth="1"/>
    <col min="3824" max="4078" width="9.140625" style="21"/>
    <col min="4079" max="4079" width="5.42578125" style="21" customWidth="1"/>
    <col min="4080" max="4334" width="9.140625" style="21"/>
    <col min="4335" max="4335" width="5.42578125" style="21" customWidth="1"/>
    <col min="4336" max="4590" width="9.140625" style="21"/>
    <col min="4591" max="4591" width="5.42578125" style="21" customWidth="1"/>
    <col min="4592" max="4846" width="9.140625" style="21"/>
    <col min="4847" max="4847" width="5.42578125" style="21" customWidth="1"/>
    <col min="4848" max="5102" width="9.140625" style="21"/>
    <col min="5103" max="5103" width="5.42578125" style="21" customWidth="1"/>
    <col min="5104" max="5358" width="9.140625" style="21"/>
    <col min="5359" max="5359" width="5.42578125" style="21" customWidth="1"/>
    <col min="5360" max="5614" width="9.140625" style="21"/>
    <col min="5615" max="5615" width="5.42578125" style="21" customWidth="1"/>
    <col min="5616" max="5870" width="9.140625" style="21"/>
    <col min="5871" max="5871" width="5.42578125" style="21" customWidth="1"/>
    <col min="5872" max="6126" width="9.140625" style="21"/>
    <col min="6127" max="6127" width="5.42578125" style="21" customWidth="1"/>
    <col min="6128" max="6382" width="9.140625" style="21"/>
    <col min="6383" max="6383" width="5.42578125" style="21" customWidth="1"/>
    <col min="6384" max="6638" width="9.140625" style="21"/>
    <col min="6639" max="6639" width="5.42578125" style="21" customWidth="1"/>
    <col min="6640" max="6894" width="9.140625" style="21"/>
    <col min="6895" max="6895" width="5.42578125" style="21" customWidth="1"/>
    <col min="6896" max="7150" width="9.140625" style="21"/>
    <col min="7151" max="7151" width="5.42578125" style="21" customWidth="1"/>
    <col min="7152" max="7406" width="9.140625" style="21"/>
    <col min="7407" max="7407" width="5.42578125" style="21" customWidth="1"/>
    <col min="7408" max="7662" width="9.140625" style="21"/>
    <col min="7663" max="7663" width="5.42578125" style="21" customWidth="1"/>
    <col min="7664" max="7918" width="9.140625" style="21"/>
    <col min="7919" max="7919" width="5.42578125" style="21" customWidth="1"/>
    <col min="7920" max="8174" width="9.140625" style="21"/>
    <col min="8175" max="8175" width="5.42578125" style="21" customWidth="1"/>
    <col min="8176" max="8430" width="9.140625" style="21"/>
    <col min="8431" max="8431" width="5.42578125" style="21" customWidth="1"/>
    <col min="8432" max="8686" width="9.140625" style="21"/>
    <col min="8687" max="8687" width="5.42578125" style="21" customWidth="1"/>
    <col min="8688" max="8942" width="9.140625" style="21"/>
    <col min="8943" max="8943" width="5.42578125" style="21" customWidth="1"/>
    <col min="8944" max="9198" width="9.140625" style="21"/>
    <col min="9199" max="9199" width="5.42578125" style="21" customWidth="1"/>
    <col min="9200" max="9454" width="9.140625" style="21"/>
    <col min="9455" max="9455" width="5.42578125" style="21" customWidth="1"/>
    <col min="9456" max="9710" width="9.140625" style="21"/>
    <col min="9711" max="9711" width="5.42578125" style="21" customWidth="1"/>
    <col min="9712" max="9966" width="9.140625" style="21"/>
    <col min="9967" max="9967" width="5.42578125" style="21" customWidth="1"/>
    <col min="9968" max="10222" width="9.140625" style="21"/>
    <col min="10223" max="10223" width="5.42578125" style="21" customWidth="1"/>
    <col min="10224" max="10478" width="9.140625" style="21"/>
    <col min="10479" max="10479" width="5.42578125" style="21" customWidth="1"/>
    <col min="10480" max="10734" width="9.140625" style="21"/>
    <col min="10735" max="10735" width="5.42578125" style="21" customWidth="1"/>
    <col min="10736" max="10990" width="9.140625" style="21"/>
    <col min="10991" max="10991" width="5.42578125" style="21" customWidth="1"/>
    <col min="10992" max="11246" width="9.140625" style="21"/>
    <col min="11247" max="11247" width="5.42578125" style="21" customWidth="1"/>
    <col min="11248" max="11502" width="9.140625" style="21"/>
    <col min="11503" max="11503" width="5.42578125" style="21" customWidth="1"/>
    <col min="11504" max="11758" width="9.140625" style="21"/>
    <col min="11759" max="11759" width="5.42578125" style="21" customWidth="1"/>
    <col min="11760" max="12014" width="9.140625" style="21"/>
    <col min="12015" max="12015" width="5.42578125" style="21" customWidth="1"/>
    <col min="12016" max="12270" width="9.140625" style="21"/>
    <col min="12271" max="12271" width="5.42578125" style="21" customWidth="1"/>
    <col min="12272" max="12526" width="9.140625" style="21"/>
    <col min="12527" max="12527" width="5.42578125" style="21" customWidth="1"/>
    <col min="12528" max="12782" width="9.140625" style="21"/>
    <col min="12783" max="12783" width="5.42578125" style="21" customWidth="1"/>
    <col min="12784" max="13038" width="9.140625" style="21"/>
    <col min="13039" max="13039" width="5.42578125" style="21" customWidth="1"/>
    <col min="13040" max="13294" width="9.140625" style="21"/>
    <col min="13295" max="13295" width="5.42578125" style="21" customWidth="1"/>
    <col min="13296" max="13550" width="9.140625" style="21"/>
    <col min="13551" max="13551" width="5.42578125" style="21" customWidth="1"/>
    <col min="13552" max="13806" width="9.140625" style="21"/>
    <col min="13807" max="13807" width="5.42578125" style="21" customWidth="1"/>
    <col min="13808" max="14062" width="9.140625" style="21"/>
    <col min="14063" max="14063" width="5.42578125" style="21" customWidth="1"/>
    <col min="14064" max="14318" width="9.140625" style="21"/>
    <col min="14319" max="14319" width="5.42578125" style="21" customWidth="1"/>
    <col min="14320" max="14574" width="9.140625" style="21"/>
    <col min="14575" max="14575" width="5.42578125" style="21" customWidth="1"/>
    <col min="14576" max="14830" width="9.140625" style="21"/>
    <col min="14831" max="14831" width="5.42578125" style="21" customWidth="1"/>
    <col min="14832" max="15086" width="9.140625" style="21"/>
    <col min="15087" max="15087" width="5.42578125" style="21" customWidth="1"/>
    <col min="15088" max="15342" width="9.140625" style="21"/>
    <col min="15343" max="15343" width="5.42578125" style="21" customWidth="1"/>
    <col min="15344" max="15598" width="9.140625" style="21"/>
    <col min="15599" max="15599" width="5.42578125" style="21" customWidth="1"/>
    <col min="15600" max="15854" width="9.140625" style="21"/>
    <col min="15855" max="15855" width="5.42578125" style="21" customWidth="1"/>
    <col min="15856" max="16110" width="9.140625" style="21"/>
    <col min="16111" max="16111" width="5.42578125" style="21" customWidth="1"/>
    <col min="16112" max="16384" width="9.140625" style="21"/>
  </cols>
  <sheetData>
    <row r="1" spans="1:9">
      <c r="I1" s="280" t="s">
        <v>50</v>
      </c>
    </row>
    <row r="2" spans="1:9">
      <c r="I2" s="280" t="s">
        <v>33</v>
      </c>
    </row>
    <row r="3" spans="1:9" ht="51" customHeight="1">
      <c r="A3" s="504" t="s">
        <v>276</v>
      </c>
      <c r="B3" s="504"/>
      <c r="C3" s="504"/>
      <c r="D3" s="504"/>
      <c r="E3" s="504"/>
      <c r="F3" s="504"/>
      <c r="G3" s="504"/>
      <c r="H3" s="504"/>
      <c r="I3" s="504"/>
    </row>
    <row r="4" spans="1:9" ht="29.25" customHeight="1">
      <c r="A4" s="500" t="s">
        <v>266</v>
      </c>
      <c r="B4" s="500"/>
      <c r="C4" s="500"/>
      <c r="D4" s="500"/>
      <c r="E4" s="500"/>
      <c r="F4" s="500"/>
      <c r="G4" s="500"/>
      <c r="H4" s="500"/>
      <c r="I4" s="500"/>
    </row>
    <row r="5" spans="1:9" ht="7.5" customHeight="1">
      <c r="A5" s="282"/>
      <c r="B5" s="282"/>
      <c r="C5" s="282"/>
      <c r="D5" s="282"/>
      <c r="E5" s="282"/>
      <c r="F5" s="282"/>
      <c r="G5" s="282"/>
      <c r="H5" s="282"/>
      <c r="I5" s="282"/>
    </row>
    <row r="6" spans="1:9" ht="15.75">
      <c r="B6" s="283" t="s">
        <v>272</v>
      </c>
    </row>
    <row r="7" spans="1:9" ht="6.75" customHeight="1">
      <c r="B7" s="284"/>
    </row>
    <row r="8" spans="1:9">
      <c r="B8" s="284" t="s">
        <v>52</v>
      </c>
    </row>
    <row r="9" spans="1:9">
      <c r="B9" s="505" t="s">
        <v>273</v>
      </c>
      <c r="C9" s="505"/>
      <c r="D9" s="505"/>
      <c r="E9" s="505"/>
      <c r="F9" s="505"/>
      <c r="G9" s="505"/>
      <c r="H9" s="505"/>
      <c r="I9" s="505"/>
    </row>
    <row r="10" spans="1:9">
      <c r="B10" s="505" t="s">
        <v>274</v>
      </c>
      <c r="C10" s="505"/>
      <c r="D10" s="505"/>
      <c r="E10" s="505"/>
      <c r="F10" s="505"/>
      <c r="G10" s="505"/>
      <c r="H10" s="505"/>
      <c r="I10" s="505"/>
    </row>
    <row r="11" spans="1:9">
      <c r="B11" s="505" t="s">
        <v>267</v>
      </c>
      <c r="C11" s="505"/>
      <c r="D11" s="505"/>
      <c r="E11" s="505"/>
      <c r="F11" s="505"/>
      <c r="G11" s="505"/>
      <c r="H11" s="505"/>
      <c r="I11" s="505"/>
    </row>
    <row r="12" spans="1:9">
      <c r="B12" s="505" t="s">
        <v>268</v>
      </c>
      <c r="C12" s="505"/>
      <c r="D12" s="505"/>
      <c r="E12" s="505"/>
      <c r="F12" s="505"/>
      <c r="G12" s="505"/>
      <c r="H12" s="505"/>
      <c r="I12" s="505"/>
    </row>
    <row r="13" spans="1:9" ht="25.5" customHeight="1">
      <c r="B13" s="500" t="s">
        <v>275</v>
      </c>
      <c r="C13" s="500"/>
      <c r="D13" s="500"/>
      <c r="E13" s="500"/>
      <c r="F13" s="500"/>
      <c r="G13" s="500"/>
      <c r="H13" s="500"/>
      <c r="I13" s="500"/>
    </row>
    <row r="14" spans="1:9" ht="9" customHeight="1">
      <c r="A14" s="282"/>
      <c r="B14" s="291"/>
      <c r="C14" s="291"/>
      <c r="D14" s="282"/>
      <c r="E14" s="282"/>
      <c r="F14" s="282"/>
      <c r="G14" s="282"/>
      <c r="H14" s="282"/>
      <c r="I14" s="282"/>
    </row>
    <row r="15" spans="1:9" ht="27" customHeight="1">
      <c r="A15" s="500" t="s">
        <v>277</v>
      </c>
      <c r="B15" s="500"/>
      <c r="C15" s="500"/>
      <c r="D15" s="500"/>
      <c r="E15" s="500"/>
      <c r="F15" s="500"/>
      <c r="G15" s="500"/>
      <c r="H15" s="500"/>
      <c r="I15" s="500"/>
    </row>
    <row r="16" spans="1:9" ht="14.25" customHeight="1">
      <c r="A16" s="282"/>
      <c r="B16" s="291"/>
      <c r="C16" s="291"/>
      <c r="D16" s="282"/>
      <c r="E16" s="282"/>
      <c r="F16" s="282"/>
      <c r="G16" s="282"/>
      <c r="H16" s="282"/>
      <c r="I16" s="282"/>
    </row>
    <row r="17" spans="1:9" ht="18" customHeight="1">
      <c r="A17" s="282"/>
      <c r="B17" s="508" t="s">
        <v>453</v>
      </c>
      <c r="C17" s="508"/>
      <c r="D17" s="508"/>
      <c r="E17" s="508"/>
      <c r="F17" s="508"/>
      <c r="G17" s="508"/>
    </row>
    <row r="18" spans="1:9" ht="18" customHeight="1">
      <c r="A18" s="282"/>
      <c r="B18" s="21" t="s">
        <v>52</v>
      </c>
    </row>
    <row r="19" spans="1:9" ht="28.5" customHeight="1">
      <c r="A19" s="282"/>
      <c r="B19" s="500" t="s">
        <v>454</v>
      </c>
      <c r="C19" s="500"/>
      <c r="D19" s="500"/>
      <c r="E19" s="500"/>
      <c r="F19" s="500"/>
      <c r="G19" s="500"/>
      <c r="H19" s="500"/>
      <c r="I19" s="500"/>
    </row>
    <row r="20" spans="1:9" ht="23.25" customHeight="1">
      <c r="A20" s="282"/>
      <c r="B20" s="505" t="s">
        <v>455</v>
      </c>
      <c r="C20" s="505"/>
      <c r="D20" s="505"/>
      <c r="E20" s="505"/>
      <c r="F20" s="505"/>
      <c r="G20" s="505"/>
      <c r="H20" s="505"/>
      <c r="I20" s="505"/>
    </row>
    <row r="21" spans="1:9" ht="29.25" customHeight="1">
      <c r="A21" s="282"/>
      <c r="B21" s="500" t="s">
        <v>456</v>
      </c>
      <c r="C21" s="500"/>
      <c r="D21" s="500"/>
      <c r="E21" s="500"/>
      <c r="F21" s="500"/>
      <c r="G21" s="500"/>
      <c r="H21" s="500"/>
      <c r="I21" s="500"/>
    </row>
    <row r="22" spans="1:9" ht="18" customHeight="1">
      <c r="A22" s="282"/>
      <c r="B22" s="291"/>
      <c r="C22" s="291"/>
      <c r="D22" s="282"/>
      <c r="E22" s="282"/>
      <c r="F22" s="282"/>
      <c r="G22" s="282"/>
      <c r="H22" s="282"/>
      <c r="I22" s="282"/>
    </row>
    <row r="23" spans="1:9" ht="25.5" customHeight="1">
      <c r="A23" s="500" t="s">
        <v>457</v>
      </c>
      <c r="B23" s="500"/>
      <c r="C23" s="500"/>
      <c r="D23" s="500"/>
      <c r="E23" s="500"/>
      <c r="F23" s="500"/>
      <c r="G23" s="500"/>
      <c r="H23" s="500"/>
      <c r="I23" s="500"/>
    </row>
    <row r="24" spans="1:9" ht="18" customHeight="1">
      <c r="A24" s="282"/>
      <c r="B24" s="291"/>
      <c r="C24" s="291"/>
      <c r="D24" s="282"/>
      <c r="E24" s="282"/>
      <c r="F24" s="282"/>
      <c r="G24" s="282"/>
      <c r="H24" s="282"/>
      <c r="I24" s="282"/>
    </row>
    <row r="25" spans="1:9" ht="18" customHeight="1">
      <c r="A25" s="282"/>
      <c r="B25" s="508" t="s">
        <v>458</v>
      </c>
      <c r="C25" s="508"/>
      <c r="D25" s="508"/>
      <c r="E25" s="508"/>
      <c r="F25" s="508"/>
      <c r="G25" s="508"/>
    </row>
    <row r="26" spans="1:9" ht="18" customHeight="1">
      <c r="A26" s="282"/>
      <c r="B26" s="21" t="s">
        <v>52</v>
      </c>
    </row>
    <row r="27" spans="1:9" ht="26.25" customHeight="1">
      <c r="A27" s="282"/>
      <c r="B27" s="500" t="s">
        <v>459</v>
      </c>
      <c r="C27" s="500"/>
      <c r="D27" s="500"/>
      <c r="E27" s="500"/>
      <c r="F27" s="500"/>
      <c r="G27" s="500"/>
      <c r="H27" s="500"/>
      <c r="I27" s="500"/>
    </row>
    <row r="28" spans="1:9" ht="30.75" customHeight="1">
      <c r="A28" s="282"/>
      <c r="B28" s="500" t="s">
        <v>460</v>
      </c>
      <c r="C28" s="500"/>
      <c r="D28" s="500"/>
      <c r="E28" s="500"/>
      <c r="F28" s="500"/>
      <c r="G28" s="500"/>
      <c r="H28" s="500"/>
      <c r="I28" s="500"/>
    </row>
    <row r="29" spans="1:9" ht="30" customHeight="1">
      <c r="A29" s="282"/>
      <c r="B29" s="500" t="s">
        <v>461</v>
      </c>
      <c r="C29" s="500"/>
      <c r="D29" s="500"/>
      <c r="E29" s="500"/>
      <c r="F29" s="500"/>
      <c r="G29" s="500"/>
      <c r="H29" s="500"/>
      <c r="I29" s="500"/>
    </row>
    <row r="30" spans="1:9" ht="18" customHeight="1">
      <c r="A30" s="282"/>
      <c r="B30" s="291"/>
      <c r="C30" s="291"/>
      <c r="D30" s="282"/>
      <c r="E30" s="282"/>
      <c r="F30" s="282"/>
      <c r="G30" s="282"/>
      <c r="H30" s="282"/>
      <c r="I30" s="282"/>
    </row>
    <row r="31" spans="1:9" ht="23.25" customHeight="1">
      <c r="A31" s="500" t="s">
        <v>278</v>
      </c>
      <c r="B31" s="500"/>
      <c r="C31" s="500"/>
      <c r="D31" s="500"/>
      <c r="E31" s="500"/>
      <c r="F31" s="500"/>
      <c r="G31" s="500"/>
      <c r="H31" s="500"/>
      <c r="I31" s="500"/>
    </row>
    <row r="32" spans="1:9" ht="15.75" customHeight="1">
      <c r="A32" s="282"/>
      <c r="B32" s="291"/>
      <c r="C32" s="291"/>
      <c r="D32" s="282"/>
      <c r="E32" s="282"/>
      <c r="F32" s="282"/>
      <c r="G32" s="282"/>
      <c r="H32" s="282"/>
      <c r="I32" s="282"/>
    </row>
    <row r="33" spans="1:9" ht="18" customHeight="1">
      <c r="A33" s="282"/>
      <c r="B33" s="508" t="s">
        <v>462</v>
      </c>
      <c r="C33" s="508"/>
      <c r="D33" s="508"/>
      <c r="E33" s="508"/>
      <c r="F33" s="508"/>
      <c r="G33" s="508"/>
    </row>
    <row r="34" spans="1:9" ht="18" customHeight="1">
      <c r="A34" s="282"/>
      <c r="B34" s="21" t="s">
        <v>52</v>
      </c>
    </row>
    <row r="35" spans="1:9" ht="24.75" customHeight="1">
      <c r="A35" s="282"/>
      <c r="B35" s="500" t="s">
        <v>463</v>
      </c>
      <c r="C35" s="500"/>
      <c r="D35" s="500"/>
      <c r="E35" s="500"/>
      <c r="F35" s="500"/>
      <c r="G35" s="500"/>
      <c r="H35" s="500"/>
      <c r="I35" s="500"/>
    </row>
    <row r="36" spans="1:9" ht="20.25" customHeight="1">
      <c r="A36" s="282"/>
      <c r="B36" s="505" t="s">
        <v>455</v>
      </c>
      <c r="C36" s="505"/>
      <c r="D36" s="505"/>
      <c r="E36" s="505"/>
      <c r="F36" s="505"/>
      <c r="G36" s="505"/>
      <c r="H36" s="505"/>
      <c r="I36" s="505"/>
    </row>
    <row r="37" spans="1:9" ht="28.5" customHeight="1">
      <c r="A37" s="282"/>
      <c r="B37" s="500" t="s">
        <v>464</v>
      </c>
      <c r="C37" s="500"/>
      <c r="D37" s="500"/>
      <c r="E37" s="500"/>
      <c r="F37" s="500"/>
      <c r="G37" s="500"/>
      <c r="H37" s="500"/>
      <c r="I37" s="500"/>
    </row>
    <row r="38" spans="1:9" ht="20.25" customHeight="1">
      <c r="A38" s="282"/>
      <c r="B38" s="282"/>
      <c r="C38" s="282"/>
      <c r="D38" s="282"/>
      <c r="E38" s="282"/>
      <c r="F38" s="282"/>
      <c r="G38" s="282"/>
      <c r="H38" s="282"/>
      <c r="I38" s="280" t="s">
        <v>50</v>
      </c>
    </row>
    <row r="39" spans="1:9" ht="18" customHeight="1">
      <c r="A39" s="282"/>
      <c r="B39" s="291"/>
      <c r="C39" s="291"/>
      <c r="D39" s="282"/>
      <c r="E39" s="282"/>
      <c r="F39" s="282"/>
      <c r="G39" s="282"/>
      <c r="H39" s="282"/>
      <c r="I39" s="280" t="s">
        <v>0</v>
      </c>
    </row>
    <row r="40" spans="1:9" ht="11.25" customHeight="1">
      <c r="A40" s="282"/>
      <c r="B40" s="291"/>
      <c r="C40" s="291"/>
      <c r="D40" s="282"/>
      <c r="E40" s="282"/>
      <c r="F40" s="282"/>
      <c r="G40" s="282"/>
      <c r="H40" s="282"/>
      <c r="I40" s="280"/>
    </row>
    <row r="41" spans="1:9" ht="30.75" customHeight="1">
      <c r="A41" s="500" t="s">
        <v>465</v>
      </c>
      <c r="B41" s="500"/>
      <c r="C41" s="500"/>
      <c r="D41" s="500"/>
      <c r="E41" s="500"/>
      <c r="F41" s="500"/>
      <c r="G41" s="500"/>
      <c r="H41" s="500"/>
      <c r="I41" s="500"/>
    </row>
    <row r="42" spans="1:9" ht="14.25" customHeight="1">
      <c r="A42" s="282"/>
      <c r="B42" s="291"/>
      <c r="C42" s="291"/>
      <c r="D42" s="282"/>
      <c r="E42" s="282"/>
      <c r="F42" s="282"/>
      <c r="G42" s="282"/>
      <c r="H42" s="282"/>
      <c r="I42" s="282"/>
    </row>
    <row r="43" spans="1:9" ht="18" customHeight="1">
      <c r="A43" s="282"/>
      <c r="B43" s="508" t="s">
        <v>466</v>
      </c>
      <c r="C43" s="508"/>
      <c r="D43" s="508"/>
      <c r="E43" s="508"/>
      <c r="F43" s="508"/>
      <c r="G43" s="508"/>
    </row>
    <row r="44" spans="1:9" ht="19.5" customHeight="1">
      <c r="A44" s="282"/>
      <c r="B44" s="21" t="s">
        <v>52</v>
      </c>
    </row>
    <row r="45" spans="1:9" ht="27.75" customHeight="1">
      <c r="A45" s="282"/>
      <c r="B45" s="500" t="s">
        <v>467</v>
      </c>
      <c r="C45" s="500"/>
      <c r="D45" s="500"/>
      <c r="E45" s="500"/>
      <c r="F45" s="500"/>
      <c r="G45" s="500"/>
      <c r="H45" s="500"/>
      <c r="I45" s="500"/>
    </row>
    <row r="46" spans="1:9" ht="27" customHeight="1">
      <c r="A46" s="282"/>
      <c r="B46" s="500" t="s">
        <v>468</v>
      </c>
      <c r="C46" s="500"/>
      <c r="D46" s="500"/>
      <c r="E46" s="500"/>
      <c r="F46" s="500"/>
      <c r="G46" s="500"/>
      <c r="H46" s="500"/>
      <c r="I46" s="500"/>
    </row>
    <row r="47" spans="1:9" ht="15.75" customHeight="1">
      <c r="A47" s="282"/>
      <c r="B47" s="500" t="s">
        <v>469</v>
      </c>
      <c r="C47" s="500"/>
      <c r="D47" s="500"/>
      <c r="E47" s="500"/>
      <c r="F47" s="500"/>
      <c r="G47" s="500"/>
      <c r="H47" s="500"/>
      <c r="I47" s="500"/>
    </row>
    <row r="48" spans="1:9" ht="15.75" customHeight="1">
      <c r="A48" s="282"/>
      <c r="B48" s="291"/>
      <c r="C48" s="291"/>
      <c r="D48" s="282"/>
      <c r="E48" s="282"/>
      <c r="F48" s="282"/>
      <c r="G48" s="282"/>
      <c r="H48" s="282"/>
      <c r="I48" s="282"/>
    </row>
    <row r="49" spans="1:9" ht="18" customHeight="1">
      <c r="A49" s="500" t="s">
        <v>279</v>
      </c>
      <c r="B49" s="500"/>
      <c r="C49" s="500"/>
      <c r="D49" s="500"/>
      <c r="E49" s="500"/>
      <c r="F49" s="500"/>
      <c r="G49" s="500"/>
      <c r="H49" s="500"/>
      <c r="I49" s="500"/>
    </row>
    <row r="50" spans="1:9" ht="18" customHeight="1">
      <c r="A50" s="282"/>
      <c r="B50" s="291"/>
      <c r="C50" s="291"/>
      <c r="D50" s="282"/>
      <c r="E50" s="282"/>
      <c r="F50" s="282"/>
      <c r="G50" s="282"/>
      <c r="H50" s="282"/>
      <c r="I50" s="282"/>
    </row>
    <row r="51" spans="1:9" ht="18" customHeight="1">
      <c r="A51" s="282"/>
      <c r="B51" s="508" t="s">
        <v>470</v>
      </c>
      <c r="C51" s="508"/>
      <c r="D51" s="508"/>
      <c r="E51" s="508"/>
      <c r="F51" s="508"/>
      <c r="G51" s="508"/>
    </row>
    <row r="52" spans="1:9" ht="21" customHeight="1">
      <c r="A52" s="282"/>
      <c r="B52" s="21" t="s">
        <v>52</v>
      </c>
    </row>
    <row r="53" spans="1:9" ht="26.25" customHeight="1">
      <c r="A53" s="282"/>
      <c r="B53" s="500" t="s">
        <v>471</v>
      </c>
      <c r="C53" s="500"/>
      <c r="D53" s="500"/>
      <c r="E53" s="500"/>
      <c r="F53" s="500"/>
      <c r="G53" s="500"/>
      <c r="H53" s="500"/>
      <c r="I53" s="500"/>
    </row>
    <row r="54" spans="1:9" ht="21.75" customHeight="1">
      <c r="A54" s="282"/>
      <c r="B54" s="505" t="s">
        <v>455</v>
      </c>
      <c r="C54" s="505"/>
      <c r="D54" s="505"/>
      <c r="E54" s="505"/>
      <c r="F54" s="505"/>
      <c r="G54" s="505"/>
      <c r="H54" s="505"/>
      <c r="I54" s="505"/>
    </row>
    <row r="55" spans="1:9" ht="26.25" customHeight="1">
      <c r="A55" s="282"/>
      <c r="B55" s="500" t="s">
        <v>472</v>
      </c>
      <c r="C55" s="500"/>
      <c r="D55" s="500"/>
      <c r="E55" s="500"/>
      <c r="F55" s="500"/>
      <c r="G55" s="500"/>
      <c r="H55" s="500"/>
      <c r="I55" s="500"/>
    </row>
    <row r="56" spans="1:9" ht="18" customHeight="1">
      <c r="A56" s="282"/>
      <c r="B56" s="291"/>
      <c r="C56" s="291"/>
      <c r="D56" s="282"/>
      <c r="E56" s="282"/>
      <c r="F56" s="282"/>
      <c r="G56" s="282"/>
      <c r="H56" s="282"/>
      <c r="I56" s="282"/>
    </row>
    <row r="57" spans="1:9" ht="25.5" customHeight="1">
      <c r="A57" s="500" t="s">
        <v>473</v>
      </c>
      <c r="B57" s="500"/>
      <c r="C57" s="500"/>
      <c r="D57" s="500"/>
      <c r="E57" s="500"/>
      <c r="F57" s="500"/>
      <c r="G57" s="500"/>
      <c r="H57" s="500"/>
      <c r="I57" s="500"/>
    </row>
    <row r="58" spans="1:9" ht="18" customHeight="1">
      <c r="A58" s="282"/>
      <c r="B58" s="291"/>
      <c r="C58" s="291"/>
      <c r="D58" s="282"/>
      <c r="E58" s="282"/>
      <c r="F58" s="282"/>
      <c r="G58" s="282"/>
      <c r="H58" s="282"/>
      <c r="I58" s="282"/>
    </row>
    <row r="59" spans="1:9" ht="18" customHeight="1">
      <c r="A59" s="282"/>
      <c r="B59" s="508" t="s">
        <v>474</v>
      </c>
      <c r="C59" s="508"/>
      <c r="D59" s="508"/>
      <c r="E59" s="508"/>
      <c r="F59" s="508"/>
      <c r="G59" s="508"/>
    </row>
    <row r="60" spans="1:9" ht="19.5" customHeight="1">
      <c r="A60" s="282"/>
      <c r="B60" s="21" t="s">
        <v>52</v>
      </c>
    </row>
    <row r="61" spans="1:9" ht="27" customHeight="1">
      <c r="A61" s="282"/>
      <c r="B61" s="500" t="s">
        <v>475</v>
      </c>
      <c r="C61" s="500"/>
      <c r="D61" s="500"/>
      <c r="E61" s="500"/>
      <c r="F61" s="500"/>
      <c r="G61" s="500"/>
      <c r="H61" s="500"/>
      <c r="I61" s="500"/>
    </row>
    <row r="62" spans="1:9" ht="25.5" customHeight="1">
      <c r="A62" s="282"/>
      <c r="B62" s="500" t="s">
        <v>476</v>
      </c>
      <c r="C62" s="500"/>
      <c r="D62" s="500"/>
      <c r="E62" s="500"/>
      <c r="F62" s="500"/>
      <c r="G62" s="500"/>
      <c r="H62" s="500"/>
      <c r="I62" s="500"/>
    </row>
    <row r="63" spans="1:9" ht="24.75" customHeight="1">
      <c r="A63" s="282"/>
      <c r="B63" s="500" t="s">
        <v>477</v>
      </c>
      <c r="C63" s="500"/>
      <c r="D63" s="500"/>
      <c r="E63" s="500"/>
      <c r="F63" s="500"/>
      <c r="G63" s="500"/>
      <c r="H63" s="500"/>
      <c r="I63" s="500"/>
    </row>
    <row r="64" spans="1:9" ht="18" customHeight="1">
      <c r="A64" s="282"/>
      <c r="B64" s="291"/>
      <c r="C64" s="291"/>
      <c r="D64" s="282"/>
      <c r="E64" s="282"/>
      <c r="F64" s="282"/>
      <c r="G64" s="282"/>
      <c r="H64" s="282"/>
      <c r="I64" s="282"/>
    </row>
    <row r="65" spans="1:9" ht="25.5" customHeight="1">
      <c r="A65" s="503" t="s">
        <v>280</v>
      </c>
      <c r="B65" s="503"/>
      <c r="C65" s="503"/>
      <c r="D65" s="503"/>
      <c r="E65" s="503"/>
      <c r="F65" s="503"/>
      <c r="G65" s="503"/>
      <c r="H65" s="503"/>
      <c r="I65" s="503"/>
    </row>
    <row r="66" spans="1:9" ht="9.75" customHeight="1"/>
    <row r="67" spans="1:9" ht="18.75">
      <c r="B67" s="508" t="s">
        <v>478</v>
      </c>
      <c r="C67" s="508"/>
      <c r="D67" s="508"/>
      <c r="E67" s="508"/>
      <c r="F67" s="508"/>
      <c r="G67" s="508"/>
    </row>
    <row r="68" spans="1:9" ht="22.5" customHeight="1">
      <c r="B68" s="21" t="s">
        <v>52</v>
      </c>
    </row>
    <row r="69" spans="1:9" ht="25.5" customHeight="1">
      <c r="B69" s="500" t="s">
        <v>479</v>
      </c>
      <c r="C69" s="500"/>
      <c r="D69" s="500"/>
      <c r="E69" s="500"/>
      <c r="F69" s="500"/>
      <c r="G69" s="500"/>
      <c r="H69" s="500"/>
      <c r="I69" s="500"/>
    </row>
    <row r="70" spans="1:9" ht="14.25">
      <c r="B70" s="505" t="s">
        <v>455</v>
      </c>
      <c r="C70" s="505"/>
      <c r="D70" s="505"/>
      <c r="E70" s="505"/>
      <c r="F70" s="505"/>
      <c r="G70" s="505"/>
      <c r="H70" s="505"/>
      <c r="I70" s="505"/>
    </row>
    <row r="71" spans="1:9" ht="27.75" customHeight="1">
      <c r="B71" s="500" t="s">
        <v>480</v>
      </c>
      <c r="C71" s="500"/>
      <c r="D71" s="500"/>
      <c r="E71" s="500"/>
      <c r="F71" s="500"/>
      <c r="G71" s="500"/>
      <c r="H71" s="500"/>
      <c r="I71" s="500"/>
    </row>
    <row r="72" spans="1:9" ht="27.75" customHeight="1">
      <c r="B72" s="282"/>
      <c r="C72" s="282"/>
      <c r="D72" s="282"/>
      <c r="E72" s="282"/>
      <c r="F72" s="282"/>
      <c r="G72" s="282"/>
      <c r="H72" s="282"/>
      <c r="I72" s="282"/>
    </row>
    <row r="73" spans="1:9" ht="15" customHeight="1"/>
    <row r="74" spans="1:9" ht="15" customHeight="1">
      <c r="I74" s="280" t="s">
        <v>50</v>
      </c>
    </row>
    <row r="75" spans="1:9" ht="15" customHeight="1">
      <c r="I75" s="280" t="s">
        <v>53</v>
      </c>
    </row>
    <row r="76" spans="1:9" ht="15" customHeight="1"/>
    <row r="77" spans="1:9" ht="27.75" customHeight="1">
      <c r="A77" s="500" t="s">
        <v>481</v>
      </c>
      <c r="B77" s="500"/>
      <c r="C77" s="500"/>
      <c r="D77" s="500"/>
      <c r="E77" s="500"/>
      <c r="F77" s="500"/>
      <c r="G77" s="500"/>
      <c r="H77" s="500"/>
      <c r="I77" s="500"/>
    </row>
    <row r="78" spans="1:9" ht="9.75" customHeight="1"/>
    <row r="79" spans="1:9" ht="17.25" customHeight="1">
      <c r="B79" s="508" t="s">
        <v>482</v>
      </c>
      <c r="C79" s="508"/>
      <c r="D79" s="508"/>
      <c r="E79" s="508"/>
      <c r="F79" s="508"/>
      <c r="G79" s="508"/>
    </row>
    <row r="80" spans="1:9" ht="13.5" customHeight="1">
      <c r="B80" s="21" t="s">
        <v>52</v>
      </c>
    </row>
    <row r="81" spans="1:9" ht="25.5" customHeight="1">
      <c r="B81" s="500" t="s">
        <v>483</v>
      </c>
      <c r="C81" s="500"/>
      <c r="D81" s="500"/>
      <c r="E81" s="500"/>
      <c r="F81" s="500"/>
      <c r="G81" s="500"/>
      <c r="H81" s="500"/>
      <c r="I81" s="500"/>
    </row>
    <row r="82" spans="1:9" ht="24.75" customHeight="1">
      <c r="B82" s="500" t="s">
        <v>484</v>
      </c>
      <c r="C82" s="500"/>
      <c r="D82" s="500"/>
      <c r="E82" s="500"/>
      <c r="F82" s="500"/>
      <c r="G82" s="500"/>
      <c r="H82" s="500"/>
      <c r="I82" s="500"/>
    </row>
    <row r="83" spans="1:9" ht="27" customHeight="1">
      <c r="B83" s="500" t="s">
        <v>485</v>
      </c>
      <c r="C83" s="500"/>
      <c r="D83" s="500"/>
      <c r="E83" s="500"/>
      <c r="F83" s="500"/>
      <c r="G83" s="500"/>
      <c r="H83" s="500"/>
      <c r="I83" s="500"/>
    </row>
    <row r="84" spans="1:9" ht="6.75" customHeight="1"/>
    <row r="85" spans="1:9" ht="26.25" customHeight="1">
      <c r="A85" s="500" t="s">
        <v>281</v>
      </c>
      <c r="B85" s="500"/>
      <c r="C85" s="500"/>
      <c r="D85" s="500"/>
      <c r="E85" s="500"/>
      <c r="F85" s="500"/>
      <c r="G85" s="500"/>
      <c r="H85" s="500"/>
      <c r="I85" s="500"/>
    </row>
    <row r="86" spans="1:9" ht="9" customHeight="1"/>
    <row r="87" spans="1:9" ht="16.5" customHeight="1">
      <c r="B87" s="508" t="s">
        <v>486</v>
      </c>
      <c r="C87" s="508"/>
      <c r="D87" s="508"/>
      <c r="E87" s="508"/>
      <c r="F87" s="508"/>
      <c r="G87" s="508"/>
    </row>
    <row r="88" spans="1:9">
      <c r="B88" s="21" t="s">
        <v>52</v>
      </c>
    </row>
    <row r="89" spans="1:9" ht="27" customHeight="1">
      <c r="B89" s="500" t="s">
        <v>487</v>
      </c>
      <c r="C89" s="500"/>
      <c r="D89" s="500"/>
      <c r="E89" s="500"/>
      <c r="F89" s="500"/>
      <c r="G89" s="500"/>
      <c r="H89" s="500"/>
      <c r="I89" s="500"/>
    </row>
    <row r="90" spans="1:9" ht="14.25">
      <c r="B90" s="505" t="s">
        <v>455</v>
      </c>
      <c r="C90" s="505"/>
      <c r="D90" s="505"/>
      <c r="E90" s="505"/>
      <c r="F90" s="505"/>
      <c r="G90" s="505"/>
      <c r="H90" s="505"/>
      <c r="I90" s="505"/>
    </row>
    <row r="91" spans="1:9" ht="26.25" customHeight="1">
      <c r="B91" s="500" t="s">
        <v>488</v>
      </c>
      <c r="C91" s="500"/>
      <c r="D91" s="500"/>
      <c r="E91" s="500"/>
      <c r="F91" s="500"/>
      <c r="G91" s="500"/>
      <c r="H91" s="500"/>
      <c r="I91" s="500"/>
    </row>
    <row r="92" spans="1:9" ht="9" customHeight="1"/>
    <row r="93" spans="1:9" ht="27.75" customHeight="1">
      <c r="A93" s="500" t="s">
        <v>489</v>
      </c>
      <c r="B93" s="500"/>
      <c r="C93" s="500"/>
      <c r="D93" s="500"/>
      <c r="E93" s="500"/>
      <c r="F93" s="500"/>
      <c r="G93" s="500"/>
      <c r="H93" s="500"/>
      <c r="I93" s="500"/>
    </row>
    <row r="94" spans="1:9" ht="14.25" customHeight="1">
      <c r="I94" s="280"/>
    </row>
    <row r="95" spans="1:9" ht="18.75">
      <c r="B95" s="290" t="s">
        <v>490</v>
      </c>
      <c r="C95" s="290"/>
      <c r="D95" s="290"/>
      <c r="E95" s="290"/>
    </row>
    <row r="96" spans="1:9">
      <c r="B96" s="21" t="s">
        <v>52</v>
      </c>
    </row>
    <row r="97" spans="1:9" ht="30" customHeight="1">
      <c r="B97" s="500" t="s">
        <v>491</v>
      </c>
      <c r="C97" s="500"/>
      <c r="D97" s="500"/>
      <c r="E97" s="500"/>
      <c r="F97" s="500"/>
      <c r="G97" s="500"/>
      <c r="H97" s="500"/>
      <c r="I97" s="500"/>
    </row>
    <row r="98" spans="1:9" ht="30" customHeight="1">
      <c r="B98" s="500" t="s">
        <v>492</v>
      </c>
      <c r="C98" s="500"/>
      <c r="D98" s="500"/>
      <c r="E98" s="500"/>
      <c r="F98" s="500"/>
      <c r="G98" s="500"/>
      <c r="H98" s="500"/>
      <c r="I98" s="500"/>
    </row>
    <row r="99" spans="1:9" ht="28.5" customHeight="1">
      <c r="B99" s="500" t="s">
        <v>493</v>
      </c>
      <c r="C99" s="500"/>
      <c r="D99" s="500"/>
      <c r="E99" s="500"/>
      <c r="F99" s="500"/>
      <c r="G99" s="500"/>
      <c r="H99" s="500"/>
      <c r="I99" s="500"/>
    </row>
    <row r="101" spans="1:9" ht="35.25" customHeight="1">
      <c r="A101" s="506" t="s">
        <v>282</v>
      </c>
      <c r="B101" s="506"/>
      <c r="C101" s="506"/>
      <c r="D101" s="506"/>
      <c r="E101" s="506"/>
      <c r="F101" s="506"/>
      <c r="G101" s="506"/>
      <c r="H101" s="506"/>
      <c r="I101" s="506"/>
    </row>
    <row r="102" spans="1:9" ht="15.75">
      <c r="B102" s="283"/>
      <c r="C102" s="283"/>
      <c r="D102" s="283"/>
      <c r="E102" s="283"/>
      <c r="F102" s="283"/>
      <c r="G102" s="283"/>
      <c r="H102" s="283"/>
      <c r="I102" s="283"/>
    </row>
    <row r="103" spans="1:9" ht="15.75">
      <c r="B103" s="283" t="s">
        <v>128</v>
      </c>
      <c r="C103" s="283"/>
      <c r="D103" s="283"/>
      <c r="E103" s="283"/>
      <c r="F103" s="283"/>
      <c r="G103" s="283"/>
      <c r="H103" s="283"/>
      <c r="I103" s="283"/>
    </row>
    <row r="104" spans="1:9" ht="15.75">
      <c r="B104" s="290"/>
      <c r="C104" s="283"/>
      <c r="D104" s="283"/>
      <c r="E104" s="283"/>
      <c r="F104" s="283"/>
      <c r="G104" s="283"/>
      <c r="H104" s="283"/>
      <c r="I104" s="283"/>
    </row>
    <row r="105" spans="1:9" ht="15.75">
      <c r="B105" s="290" t="s">
        <v>283</v>
      </c>
      <c r="C105" s="283"/>
      <c r="D105" s="283"/>
      <c r="E105" s="283"/>
      <c r="F105" s="283"/>
      <c r="G105" s="283"/>
      <c r="H105" s="283"/>
      <c r="I105" s="283"/>
    </row>
    <row r="106" spans="1:9" ht="15.75">
      <c r="B106" s="290" t="s">
        <v>284</v>
      </c>
      <c r="C106" s="283"/>
      <c r="D106" s="283"/>
      <c r="E106" s="283"/>
      <c r="F106" s="283"/>
      <c r="G106" s="283"/>
      <c r="H106" s="283"/>
      <c r="I106" s="283"/>
    </row>
    <row r="107" spans="1:9" ht="15.75">
      <c r="B107" s="290" t="s">
        <v>285</v>
      </c>
      <c r="C107" s="283"/>
      <c r="D107" s="283"/>
      <c r="E107" s="283"/>
      <c r="F107" s="283"/>
      <c r="G107" s="283"/>
      <c r="H107" s="283"/>
      <c r="I107" s="283"/>
    </row>
    <row r="108" spans="1:9" ht="15.75">
      <c r="B108" s="283" t="s">
        <v>286</v>
      </c>
      <c r="C108" s="283"/>
      <c r="D108" s="283"/>
      <c r="E108" s="283"/>
      <c r="F108" s="283"/>
      <c r="G108" s="283"/>
      <c r="H108" s="283"/>
      <c r="I108" s="283"/>
    </row>
    <row r="109" spans="1:9" ht="15.75">
      <c r="B109" s="507"/>
      <c r="C109" s="507"/>
      <c r="D109" s="507"/>
      <c r="E109" s="507"/>
      <c r="F109" s="507"/>
      <c r="G109" s="507"/>
      <c r="H109" s="507"/>
      <c r="I109" s="507"/>
    </row>
    <row r="110" spans="1:9" ht="30" customHeight="1">
      <c r="B110" s="507" t="s">
        <v>287</v>
      </c>
      <c r="C110" s="507"/>
      <c r="D110" s="507"/>
      <c r="E110" s="507"/>
      <c r="F110" s="507"/>
      <c r="G110" s="507"/>
      <c r="H110" s="507"/>
      <c r="I110" s="507"/>
    </row>
    <row r="111" spans="1:9" ht="15.75">
      <c r="B111" s="283"/>
      <c r="C111" s="283"/>
      <c r="D111" s="283"/>
      <c r="E111" s="283"/>
      <c r="F111" s="283"/>
      <c r="G111" s="283"/>
      <c r="H111" s="283"/>
      <c r="I111" s="283"/>
    </row>
    <row r="112" spans="1:9" ht="15.75">
      <c r="B112" s="290"/>
      <c r="C112" s="290" t="s">
        <v>288</v>
      </c>
      <c r="D112" s="290"/>
      <c r="E112" s="290"/>
      <c r="F112" s="290"/>
      <c r="G112" s="290"/>
      <c r="H112" s="290"/>
      <c r="I112" s="290"/>
    </row>
  </sheetData>
  <mergeCells count="59">
    <mergeCell ref="B12:I12"/>
    <mergeCell ref="A3:I3"/>
    <mergeCell ref="A4:I4"/>
    <mergeCell ref="B9:I9"/>
    <mergeCell ref="B10:I10"/>
    <mergeCell ref="B11:I11"/>
    <mergeCell ref="A31:I31"/>
    <mergeCell ref="B13:I13"/>
    <mergeCell ref="A15:I15"/>
    <mergeCell ref="B17:G17"/>
    <mergeCell ref="B19:I19"/>
    <mergeCell ref="B20:I20"/>
    <mergeCell ref="B21:I21"/>
    <mergeCell ref="A23:I23"/>
    <mergeCell ref="B25:G25"/>
    <mergeCell ref="B27:I27"/>
    <mergeCell ref="B28:I28"/>
    <mergeCell ref="B29:I29"/>
    <mergeCell ref="B53:I53"/>
    <mergeCell ref="B33:G33"/>
    <mergeCell ref="B35:I35"/>
    <mergeCell ref="B36:I36"/>
    <mergeCell ref="B37:I37"/>
    <mergeCell ref="A41:I41"/>
    <mergeCell ref="B43:G43"/>
    <mergeCell ref="B45:I45"/>
    <mergeCell ref="B46:I46"/>
    <mergeCell ref="B47:I47"/>
    <mergeCell ref="A49:I49"/>
    <mergeCell ref="B51:G51"/>
    <mergeCell ref="B71:I71"/>
    <mergeCell ref="B54:I54"/>
    <mergeCell ref="B55:I55"/>
    <mergeCell ref="A57:I57"/>
    <mergeCell ref="B59:G59"/>
    <mergeCell ref="B61:I61"/>
    <mergeCell ref="B62:I62"/>
    <mergeCell ref="B63:I63"/>
    <mergeCell ref="A65:I65"/>
    <mergeCell ref="B67:G67"/>
    <mergeCell ref="B69:I69"/>
    <mergeCell ref="B70:I70"/>
    <mergeCell ref="B97:I97"/>
    <mergeCell ref="A77:I77"/>
    <mergeCell ref="B79:G79"/>
    <mergeCell ref="B81:I81"/>
    <mergeCell ref="B82:I82"/>
    <mergeCell ref="B83:I83"/>
    <mergeCell ref="A85:I85"/>
    <mergeCell ref="B87:G87"/>
    <mergeCell ref="B89:I89"/>
    <mergeCell ref="B90:I90"/>
    <mergeCell ref="B91:I91"/>
    <mergeCell ref="A93:I93"/>
    <mergeCell ref="B98:I98"/>
    <mergeCell ref="B99:I99"/>
    <mergeCell ref="A101:I101"/>
    <mergeCell ref="B109:I109"/>
    <mergeCell ref="B110:I1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9"/>
  <sheetViews>
    <sheetView workbookViewId="0">
      <selection activeCell="J9" sqref="J9"/>
    </sheetView>
  </sheetViews>
  <sheetFormatPr defaultColWidth="9.140625" defaultRowHeight="15"/>
  <cols>
    <col min="1" max="1" width="37.7109375" style="44" customWidth="1"/>
    <col min="2" max="2" width="11.5703125" style="44" customWidth="1"/>
    <col min="3" max="3" width="12.5703125" style="44" customWidth="1"/>
    <col min="4" max="4" width="11.7109375" style="44" customWidth="1"/>
    <col min="5" max="5" width="12.5703125" style="44" customWidth="1"/>
    <col min="6" max="16384" width="9.140625" style="44"/>
  </cols>
  <sheetData>
    <row r="1" spans="1:6">
      <c r="A1" s="292"/>
      <c r="B1" s="292"/>
      <c r="C1" s="292"/>
      <c r="D1" s="292"/>
      <c r="E1" s="293" t="s">
        <v>331</v>
      </c>
    </row>
    <row r="2" spans="1:6">
      <c r="A2" s="292"/>
      <c r="B2" s="292"/>
      <c r="C2" s="292"/>
      <c r="D2" s="292"/>
      <c r="E2" s="292"/>
    </row>
    <row r="3" spans="1:6" ht="33" customHeight="1">
      <c r="A3" s="509" t="s">
        <v>187</v>
      </c>
      <c r="B3" s="509"/>
      <c r="C3" s="509"/>
      <c r="D3" s="509"/>
      <c r="E3" s="509"/>
    </row>
    <row r="4" spans="1:6" ht="15" customHeight="1">
      <c r="A4" s="294"/>
      <c r="B4" s="294"/>
      <c r="C4" s="294"/>
      <c r="D4" s="294"/>
      <c r="E4" s="294"/>
    </row>
    <row r="5" spans="1:6" ht="14.25" customHeight="1">
      <c r="A5" s="292"/>
      <c r="B5" s="292"/>
      <c r="C5" s="292"/>
      <c r="D5" s="292"/>
      <c r="E5" s="292"/>
    </row>
    <row r="6" spans="1:6" ht="30.75" customHeight="1">
      <c r="A6" s="510" t="s">
        <v>217</v>
      </c>
      <c r="B6" s="510"/>
      <c r="C6" s="510"/>
      <c r="D6" s="510"/>
      <c r="E6" s="510"/>
    </row>
    <row r="7" spans="1:6" ht="30" customHeight="1">
      <c r="A7" s="510" t="s">
        <v>289</v>
      </c>
      <c r="B7" s="510"/>
      <c r="C7" s="510"/>
      <c r="D7" s="510"/>
      <c r="E7" s="510"/>
    </row>
    <row r="8" spans="1:6" ht="15" customHeight="1">
      <c r="A8" s="292"/>
      <c r="B8" s="292"/>
      <c r="C8" s="292"/>
      <c r="D8" s="292"/>
      <c r="E8" s="292"/>
    </row>
    <row r="9" spans="1:6" ht="34.5" customHeight="1">
      <c r="A9" s="295" t="s">
        <v>189</v>
      </c>
      <c r="B9" s="296" t="s">
        <v>231</v>
      </c>
      <c r="C9" s="297" t="s">
        <v>232</v>
      </c>
      <c r="D9" s="298" t="s">
        <v>223</v>
      </c>
      <c r="E9" s="298" t="s">
        <v>233</v>
      </c>
      <c r="F9" s="43"/>
    </row>
    <row r="10" spans="1:6" ht="22.5" customHeight="1">
      <c r="A10" s="299" t="s">
        <v>188</v>
      </c>
      <c r="B10" s="300">
        <v>4912543.8760000002</v>
      </c>
      <c r="C10" s="300">
        <v>5503034.5</v>
      </c>
      <c r="D10" s="301">
        <v>6010046</v>
      </c>
      <c r="E10" s="301">
        <v>6487459</v>
      </c>
      <c r="F10" s="43"/>
    </row>
    <row r="11" spans="1:6" ht="22.5" customHeight="1">
      <c r="A11" s="302" t="s">
        <v>494</v>
      </c>
      <c r="B11" s="303">
        <v>2746112.0266840002</v>
      </c>
      <c r="C11" s="301">
        <v>3049967.4465000001</v>
      </c>
      <c r="D11" s="303">
        <v>3331033.4850000003</v>
      </c>
      <c r="E11" s="303">
        <v>3595648.9920000006</v>
      </c>
      <c r="F11" s="43"/>
    </row>
    <row r="12" spans="1:6" ht="22.5" customHeight="1">
      <c r="A12" s="302" t="s">
        <v>195</v>
      </c>
      <c r="B12" s="303">
        <v>2166431.849316</v>
      </c>
      <c r="C12" s="301">
        <v>2453067.0534999999</v>
      </c>
      <c r="D12" s="303">
        <v>2679012.5149999997</v>
      </c>
      <c r="E12" s="303">
        <v>2891810.0079999994</v>
      </c>
    </row>
    <row r="13" spans="1:6" ht="18" customHeight="1">
      <c r="D13" s="60"/>
      <c r="E13" s="60"/>
    </row>
    <row r="14" spans="1:6">
      <c r="A14" s="45"/>
      <c r="B14" s="80"/>
      <c r="C14" s="80"/>
      <c r="D14" s="80"/>
      <c r="E14" s="80"/>
    </row>
    <row r="15" spans="1:6">
      <c r="D15" s="60"/>
      <c r="E15" s="60"/>
    </row>
    <row r="16" spans="1:6">
      <c r="D16" s="60"/>
      <c r="E16" s="60"/>
    </row>
    <row r="17" spans="4:5">
      <c r="D17" s="60"/>
      <c r="E17" s="60"/>
    </row>
    <row r="18" spans="4:5">
      <c r="D18" s="60"/>
      <c r="E18" s="60"/>
    </row>
    <row r="19" spans="4:5">
      <c r="D19" s="60"/>
      <c r="E19" s="60"/>
    </row>
    <row r="20" spans="4:5">
      <c r="D20" s="60"/>
      <c r="E20" s="60"/>
    </row>
    <row r="21" spans="4:5">
      <c r="D21" s="60"/>
      <c r="E21" s="60"/>
    </row>
    <row r="22" spans="4:5">
      <c r="D22" s="60"/>
      <c r="E22" s="60"/>
    </row>
    <row r="23" spans="4:5">
      <c r="D23" s="60"/>
      <c r="E23" s="60"/>
    </row>
    <row r="24" spans="4:5">
      <c r="D24" s="60"/>
      <c r="E24" s="60"/>
    </row>
    <row r="25" spans="4:5">
      <c r="D25" s="60"/>
      <c r="E25" s="60"/>
    </row>
    <row r="26" spans="4:5">
      <c r="D26" s="60"/>
      <c r="E26" s="60"/>
    </row>
    <row r="27" spans="4:5">
      <c r="D27" s="60"/>
      <c r="E27" s="60"/>
    </row>
    <row r="28" spans="4:5">
      <c r="D28" s="60"/>
      <c r="E28" s="60"/>
    </row>
    <row r="29" spans="4:5">
      <c r="D29" s="60"/>
      <c r="E29" s="60"/>
    </row>
    <row r="30" spans="4:5">
      <c r="D30" s="60"/>
      <c r="E30" s="60"/>
    </row>
    <row r="31" spans="4:5">
      <c r="D31" s="60"/>
      <c r="E31" s="60"/>
    </row>
    <row r="32" spans="4:5">
      <c r="D32" s="60"/>
      <c r="E32" s="60"/>
    </row>
    <row r="33" spans="4:5">
      <c r="D33" s="60"/>
      <c r="E33" s="60"/>
    </row>
    <row r="34" spans="4:5">
      <c r="D34" s="60"/>
      <c r="E34" s="60"/>
    </row>
    <row r="35" spans="4:5">
      <c r="D35" s="60"/>
      <c r="E35" s="60"/>
    </row>
    <row r="36" spans="4:5">
      <c r="D36" s="60"/>
      <c r="E36" s="60"/>
    </row>
    <row r="37" spans="4:5">
      <c r="D37" s="60"/>
      <c r="E37" s="60"/>
    </row>
    <row r="38" spans="4:5">
      <c r="D38" s="60"/>
      <c r="E38" s="60"/>
    </row>
    <row r="39" spans="4:5">
      <c r="D39" s="60"/>
      <c r="E39" s="60"/>
    </row>
    <row r="40" spans="4:5">
      <c r="D40" s="60"/>
      <c r="E40" s="60"/>
    </row>
    <row r="41" spans="4:5">
      <c r="D41" s="60"/>
      <c r="E41" s="60"/>
    </row>
    <row r="42" spans="4:5">
      <c r="D42" s="60"/>
      <c r="E42" s="60"/>
    </row>
    <row r="43" spans="4:5">
      <c r="D43" s="60"/>
      <c r="E43" s="60"/>
    </row>
    <row r="44" spans="4:5">
      <c r="D44" s="60"/>
      <c r="E44" s="60"/>
    </row>
    <row r="45" spans="4:5">
      <c r="D45" s="60"/>
      <c r="E45" s="60"/>
    </row>
    <row r="46" spans="4:5">
      <c r="D46" s="60"/>
      <c r="E46" s="60"/>
    </row>
    <row r="47" spans="4:5">
      <c r="D47" s="60"/>
      <c r="E47" s="60"/>
    </row>
    <row r="48" spans="4:5">
      <c r="D48" s="60"/>
    </row>
    <row r="49" spans="4:4">
      <c r="D49" s="60"/>
    </row>
  </sheetData>
  <mergeCells count="3">
    <mergeCell ref="A3:E3"/>
    <mergeCell ref="A6:E6"/>
    <mergeCell ref="A7:E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82"/>
  <sheetViews>
    <sheetView zoomScale="98" zoomScaleNormal="98" workbookViewId="0">
      <selection activeCell="P68" sqref="P68"/>
    </sheetView>
  </sheetViews>
  <sheetFormatPr defaultRowHeight="15"/>
  <cols>
    <col min="1" max="1" width="8" customWidth="1"/>
    <col min="2" max="2" width="55" customWidth="1"/>
    <col min="3" max="3" width="8.42578125" customWidth="1"/>
    <col min="4" max="4" width="7.85546875" customWidth="1"/>
    <col min="5" max="6" width="8.140625" customWidth="1"/>
  </cols>
  <sheetData>
    <row r="1" spans="1:6">
      <c r="A1" s="304"/>
      <c r="B1" s="304"/>
      <c r="C1" s="304"/>
      <c r="D1" s="304"/>
      <c r="E1" s="304"/>
      <c r="F1" s="293" t="s">
        <v>186</v>
      </c>
    </row>
    <row r="2" spans="1:6">
      <c r="A2" s="304"/>
      <c r="B2" s="304"/>
      <c r="C2" s="304"/>
      <c r="D2" s="304"/>
      <c r="E2" s="304"/>
      <c r="F2" s="293" t="s">
        <v>6</v>
      </c>
    </row>
    <row r="3" spans="1:6" ht="21" customHeight="1">
      <c r="A3" s="506" t="s">
        <v>290</v>
      </c>
      <c r="B3" s="506"/>
      <c r="C3" s="506"/>
      <c r="D3" s="506"/>
      <c r="E3" s="304"/>
      <c r="F3" s="293"/>
    </row>
    <row r="4" spans="1:6" ht="17.25" customHeight="1">
      <c r="A4" s="506" t="s">
        <v>215</v>
      </c>
      <c r="B4" s="506"/>
      <c r="C4" s="506"/>
      <c r="D4" s="506"/>
      <c r="E4" s="304"/>
      <c r="F4" s="293"/>
    </row>
    <row r="5" spans="1:6" ht="17.25" customHeight="1">
      <c r="A5" s="506" t="s">
        <v>216</v>
      </c>
      <c r="B5" s="506"/>
      <c r="C5" s="506"/>
      <c r="D5" s="506"/>
      <c r="E5" s="293"/>
      <c r="F5" s="293"/>
    </row>
    <row r="6" spans="1:6" ht="9.75" customHeight="1">
      <c r="A6" s="304"/>
      <c r="B6" s="304"/>
      <c r="C6" s="304"/>
      <c r="D6" s="304"/>
      <c r="E6" s="293"/>
      <c r="F6" s="293"/>
    </row>
    <row r="7" spans="1:6" ht="65.25" customHeight="1">
      <c r="A7" s="511" t="s">
        <v>197</v>
      </c>
      <c r="B7" s="511"/>
      <c r="C7" s="511"/>
      <c r="D7" s="511"/>
      <c r="E7" s="511"/>
      <c r="F7" s="511"/>
    </row>
    <row r="8" spans="1:6" ht="51.75" customHeight="1">
      <c r="A8" s="511" t="s">
        <v>495</v>
      </c>
      <c r="B8" s="511"/>
      <c r="C8" s="511"/>
      <c r="D8" s="511"/>
      <c r="E8" s="511"/>
      <c r="F8" s="511"/>
    </row>
    <row r="9" spans="1:6" ht="33.75" customHeight="1">
      <c r="A9" s="305"/>
      <c r="B9" s="304"/>
      <c r="C9" s="304"/>
      <c r="D9" s="304"/>
      <c r="E9" s="304"/>
      <c r="F9" s="304"/>
    </row>
    <row r="10" spans="1:6" ht="33.75" customHeight="1">
      <c r="A10" s="511" t="s">
        <v>198</v>
      </c>
      <c r="B10" s="511"/>
      <c r="C10" s="511"/>
      <c r="D10" s="511"/>
      <c r="E10" s="511"/>
      <c r="F10" s="511"/>
    </row>
    <row r="11" spans="1:6" ht="6.75" customHeight="1">
      <c r="A11" s="306"/>
      <c r="B11" s="306"/>
      <c r="C11" s="306"/>
      <c r="D11" s="306"/>
      <c r="E11" s="304"/>
      <c r="F11" s="304"/>
    </row>
    <row r="12" spans="1:6" ht="16.5" customHeight="1">
      <c r="A12" s="304"/>
      <c r="B12" s="307" t="s">
        <v>219</v>
      </c>
      <c r="C12" s="304"/>
      <c r="D12" s="304"/>
      <c r="E12" s="304"/>
      <c r="F12" s="304"/>
    </row>
    <row r="13" spans="1:6" ht="16.5" customHeight="1">
      <c r="A13" s="304"/>
      <c r="B13" s="307" t="s">
        <v>221</v>
      </c>
      <c r="C13" s="304"/>
      <c r="D13" s="304"/>
      <c r="E13" s="304"/>
      <c r="F13" s="304"/>
    </row>
    <row r="14" spans="1:6" ht="16.5" customHeight="1">
      <c r="A14" s="304"/>
      <c r="B14" s="307" t="s">
        <v>226</v>
      </c>
      <c r="C14" s="304"/>
      <c r="D14" s="304"/>
      <c r="E14" s="304"/>
      <c r="F14" s="304"/>
    </row>
    <row r="15" spans="1:6" ht="16.5" customHeight="1">
      <c r="A15" s="304"/>
      <c r="B15" s="307" t="s">
        <v>291</v>
      </c>
      <c r="C15" s="304"/>
      <c r="D15" s="304"/>
      <c r="E15" s="304"/>
      <c r="F15" s="304"/>
    </row>
    <row r="16" spans="1:6" ht="9" customHeight="1">
      <c r="A16" s="304"/>
      <c r="B16" s="305"/>
      <c r="C16" s="304"/>
      <c r="D16" s="304"/>
      <c r="E16" s="304"/>
      <c r="F16" s="304"/>
    </row>
    <row r="17" spans="1:6" ht="30.75" customHeight="1">
      <c r="A17" s="511" t="s">
        <v>199</v>
      </c>
      <c r="B17" s="511"/>
      <c r="C17" s="511"/>
      <c r="D17" s="511"/>
      <c r="E17" s="511"/>
      <c r="F17" s="511"/>
    </row>
    <row r="18" spans="1:6" ht="14.25" customHeight="1">
      <c r="A18" s="308"/>
      <c r="B18" s="304"/>
      <c r="C18" s="304"/>
      <c r="D18" s="304"/>
      <c r="E18" s="304"/>
      <c r="F18" s="304"/>
    </row>
    <row r="19" spans="1:6" ht="16.5" customHeight="1">
      <c r="A19" s="304"/>
      <c r="B19" s="307" t="s">
        <v>292</v>
      </c>
      <c r="C19" s="304"/>
      <c r="D19" s="304"/>
      <c r="E19" s="304"/>
      <c r="F19" s="304"/>
    </row>
    <row r="20" spans="1:6" ht="16.5" customHeight="1">
      <c r="A20" s="304"/>
      <c r="B20" s="307" t="s">
        <v>293</v>
      </c>
      <c r="C20" s="304"/>
      <c r="D20" s="304"/>
      <c r="E20" s="304"/>
      <c r="F20" s="304"/>
    </row>
    <row r="21" spans="1:6" ht="16.5" customHeight="1">
      <c r="A21" s="304"/>
      <c r="B21" s="307" t="s">
        <v>294</v>
      </c>
      <c r="C21" s="304"/>
      <c r="D21" s="304"/>
      <c r="E21" s="304"/>
      <c r="F21" s="304"/>
    </row>
    <row r="22" spans="1:6" ht="16.5" customHeight="1">
      <c r="A22" s="304"/>
      <c r="B22" s="307" t="s">
        <v>295</v>
      </c>
      <c r="C22" s="304"/>
      <c r="D22" s="304"/>
      <c r="E22" s="304"/>
      <c r="F22" s="304"/>
    </row>
    <row r="23" spans="1:6" ht="8.25" customHeight="1">
      <c r="A23" s="308"/>
      <c r="B23" s="304"/>
      <c r="C23" s="304"/>
      <c r="D23" s="304"/>
      <c r="E23" s="304"/>
      <c r="F23" s="304"/>
    </row>
    <row r="24" spans="1:6" ht="15.75">
      <c r="A24" s="511" t="s">
        <v>200</v>
      </c>
      <c r="B24" s="511"/>
      <c r="C24" s="511"/>
      <c r="D24" s="511"/>
      <c r="E24" s="304"/>
      <c r="F24" s="304"/>
    </row>
    <row r="25" spans="1:6" ht="9.75" customHeight="1">
      <c r="A25" s="308"/>
      <c r="B25" s="304"/>
      <c r="C25" s="304"/>
      <c r="D25" s="304"/>
      <c r="E25" s="304"/>
      <c r="F25" s="304"/>
    </row>
    <row r="26" spans="1:6" ht="17.25" customHeight="1">
      <c r="A26" s="304"/>
      <c r="B26" s="307" t="s">
        <v>496</v>
      </c>
      <c r="C26" s="304"/>
      <c r="D26" s="304"/>
      <c r="E26" s="304"/>
      <c r="F26" s="304"/>
    </row>
    <row r="27" spans="1:6" ht="17.25" customHeight="1">
      <c r="A27" s="304"/>
      <c r="B27" s="307" t="s">
        <v>497</v>
      </c>
      <c r="C27" s="304"/>
      <c r="D27" s="304"/>
      <c r="E27" s="304"/>
      <c r="F27" s="304"/>
    </row>
    <row r="28" spans="1:6" ht="17.25" customHeight="1">
      <c r="A28" s="304"/>
      <c r="B28" s="307" t="s">
        <v>498</v>
      </c>
      <c r="C28" s="304"/>
      <c r="D28" s="304"/>
      <c r="E28" s="304"/>
      <c r="F28" s="304"/>
    </row>
    <row r="29" spans="1:6" ht="17.25" customHeight="1">
      <c r="A29" s="304"/>
      <c r="B29" s="307" t="s">
        <v>499</v>
      </c>
      <c r="C29" s="304"/>
      <c r="D29" s="304"/>
      <c r="E29" s="304"/>
      <c r="F29" s="304"/>
    </row>
    <row r="30" spans="1:6" ht="17.25" customHeight="1">
      <c r="A30" s="304"/>
      <c r="B30" s="307" t="s">
        <v>500</v>
      </c>
      <c r="C30" s="304"/>
      <c r="D30" s="304"/>
      <c r="E30" s="304"/>
      <c r="F30" s="304"/>
    </row>
    <row r="31" spans="1:6" ht="17.25" customHeight="1">
      <c r="A31" s="304"/>
      <c r="B31" s="307" t="s">
        <v>501</v>
      </c>
      <c r="C31" s="304"/>
      <c r="D31" s="304"/>
      <c r="E31" s="304"/>
      <c r="F31" s="304"/>
    </row>
    <row r="32" spans="1:6" ht="17.25" customHeight="1">
      <c r="A32" s="304"/>
      <c r="B32" s="307" t="s">
        <v>502</v>
      </c>
      <c r="C32" s="304"/>
      <c r="D32" s="304"/>
      <c r="E32" s="304"/>
      <c r="F32" s="304"/>
    </row>
    <row r="33" spans="1:8" ht="8.25" customHeight="1">
      <c r="A33" s="308"/>
      <c r="B33" s="304"/>
      <c r="C33" s="304"/>
      <c r="D33" s="304"/>
      <c r="E33" s="304"/>
      <c r="F33" s="304"/>
    </row>
    <row r="34" spans="1:8" ht="15.75">
      <c r="A34" s="511" t="s">
        <v>201</v>
      </c>
      <c r="B34" s="511"/>
      <c r="C34" s="511"/>
      <c r="D34" s="511"/>
      <c r="E34" s="304"/>
      <c r="F34" s="304"/>
    </row>
    <row r="35" spans="1:8" ht="10.5" customHeight="1">
      <c r="A35" s="308"/>
      <c r="B35" s="304"/>
      <c r="C35" s="304"/>
      <c r="D35" s="304"/>
      <c r="E35" s="304"/>
      <c r="F35" s="304"/>
    </row>
    <row r="36" spans="1:8" ht="36.75" customHeight="1">
      <c r="A36" s="516" t="s">
        <v>503</v>
      </c>
      <c r="B36" s="309" t="s">
        <v>296</v>
      </c>
      <c r="C36" s="517" t="s">
        <v>297</v>
      </c>
      <c r="D36" s="517"/>
      <c r="E36" s="304"/>
      <c r="F36" s="304"/>
    </row>
    <row r="37" spans="1:8" ht="28.5" customHeight="1">
      <c r="A37" s="516"/>
      <c r="B37" s="310">
        <v>7</v>
      </c>
      <c r="C37" s="517"/>
      <c r="D37" s="517"/>
      <c r="E37" s="304"/>
      <c r="F37" s="304"/>
    </row>
    <row r="38" spans="1:8" ht="27.75" customHeight="1">
      <c r="A38" s="511" t="s">
        <v>504</v>
      </c>
      <c r="B38" s="511"/>
      <c r="C38" s="511"/>
      <c r="D38" s="511"/>
      <c r="E38" s="304"/>
      <c r="F38" s="304"/>
    </row>
    <row r="39" spans="1:8" ht="66.75" customHeight="1">
      <c r="A39" s="511" t="s">
        <v>367</v>
      </c>
      <c r="B39" s="511"/>
      <c r="C39" s="511"/>
      <c r="D39" s="511"/>
      <c r="E39" s="511"/>
      <c r="F39" s="511"/>
      <c r="H39" s="79"/>
    </row>
    <row r="40" spans="1:8" ht="13.5" customHeight="1">
      <c r="A40" s="306"/>
      <c r="B40" s="306"/>
      <c r="C40" s="306"/>
      <c r="D40" s="306"/>
      <c r="E40" s="306"/>
      <c r="F40" s="304"/>
    </row>
    <row r="41" spans="1:8" ht="15.75">
      <c r="A41" s="306"/>
      <c r="B41" s="306"/>
      <c r="C41" s="306"/>
      <c r="D41" s="306"/>
      <c r="E41" s="304"/>
      <c r="F41" s="293" t="s">
        <v>186</v>
      </c>
    </row>
    <row r="42" spans="1:8" ht="15.75">
      <c r="A42" s="306"/>
      <c r="B42" s="306"/>
      <c r="C42" s="306"/>
      <c r="D42" s="306"/>
      <c r="E42" s="304"/>
      <c r="F42" s="311" t="s">
        <v>28</v>
      </c>
    </row>
    <row r="43" spans="1:8" ht="17.25" customHeight="1">
      <c r="A43" s="513" t="s">
        <v>505</v>
      </c>
      <c r="B43" s="513"/>
      <c r="C43" s="513"/>
      <c r="D43" s="513"/>
      <c r="E43" s="513"/>
      <c r="F43" s="513"/>
    </row>
    <row r="44" spans="1:8" ht="34.5" customHeight="1">
      <c r="A44" s="513" t="s">
        <v>368</v>
      </c>
      <c r="B44" s="513"/>
      <c r="C44" s="513"/>
      <c r="D44" s="513"/>
      <c r="E44" s="513"/>
      <c r="F44" s="513"/>
    </row>
    <row r="45" spans="1:8" ht="8.25" customHeight="1">
      <c r="A45" s="312"/>
      <c r="B45" s="312"/>
      <c r="C45" s="312"/>
      <c r="D45" s="312"/>
      <c r="E45" s="312"/>
      <c r="F45" s="304"/>
    </row>
    <row r="46" spans="1:8" ht="15.75">
      <c r="A46" s="306"/>
      <c r="B46" s="514" t="s">
        <v>372</v>
      </c>
      <c r="C46" s="514"/>
      <c r="D46" s="514"/>
      <c r="E46" s="514"/>
      <c r="F46" s="304"/>
    </row>
    <row r="47" spans="1:8" ht="15.75">
      <c r="A47" s="306"/>
      <c r="B47" s="515" t="s">
        <v>373</v>
      </c>
      <c r="C47" s="514"/>
      <c r="D47" s="514"/>
      <c r="E47" s="514"/>
      <c r="F47" s="304"/>
    </row>
    <row r="48" spans="1:8" ht="15.75">
      <c r="A48" s="306"/>
      <c r="B48" s="514" t="s">
        <v>506</v>
      </c>
      <c r="C48" s="514"/>
      <c r="D48" s="514"/>
      <c r="E48" s="514"/>
      <c r="F48" s="304"/>
    </row>
    <row r="49" spans="1:6" ht="12.75" customHeight="1">
      <c r="A49" s="306"/>
      <c r="B49" s="306"/>
      <c r="C49" s="306"/>
      <c r="D49" s="306"/>
      <c r="E49" s="304"/>
      <c r="F49" s="304"/>
    </row>
    <row r="50" spans="1:6" ht="36" customHeight="1">
      <c r="A50" s="513" t="s">
        <v>507</v>
      </c>
      <c r="B50" s="513"/>
      <c r="C50" s="513"/>
      <c r="D50" s="513"/>
      <c r="E50" s="513"/>
      <c r="F50" s="513"/>
    </row>
    <row r="51" spans="1:6" ht="9" customHeight="1">
      <c r="A51" s="312"/>
      <c r="B51" s="312"/>
      <c r="C51" s="312"/>
      <c r="D51" s="312"/>
      <c r="E51" s="312"/>
      <c r="F51" s="304"/>
    </row>
    <row r="52" spans="1:6" ht="15.75">
      <c r="A52" s="306"/>
      <c r="B52" s="514" t="s">
        <v>374</v>
      </c>
      <c r="C52" s="514"/>
      <c r="D52" s="514"/>
      <c r="E52" s="514"/>
      <c r="F52" s="304"/>
    </row>
    <row r="53" spans="1:6" ht="15.75">
      <c r="A53" s="306"/>
      <c r="B53" s="515" t="s">
        <v>375</v>
      </c>
      <c r="C53" s="514"/>
      <c r="D53" s="514"/>
      <c r="E53" s="514"/>
      <c r="F53" s="304"/>
    </row>
    <row r="54" spans="1:6" ht="15.75">
      <c r="A54" s="306"/>
      <c r="B54" s="514" t="s">
        <v>508</v>
      </c>
      <c r="C54" s="514"/>
      <c r="D54" s="514"/>
      <c r="E54" s="514"/>
      <c r="F54" s="304"/>
    </row>
    <row r="55" spans="1:6" ht="12.75" customHeight="1">
      <c r="A55" s="306"/>
      <c r="B55" s="306"/>
      <c r="C55" s="306"/>
      <c r="D55" s="306"/>
      <c r="E55" s="304"/>
      <c r="F55" s="304"/>
    </row>
    <row r="56" spans="1:6" ht="50.25" customHeight="1">
      <c r="A56" s="513" t="s">
        <v>509</v>
      </c>
      <c r="B56" s="513"/>
      <c r="C56" s="513"/>
      <c r="D56" s="513"/>
      <c r="E56" s="513"/>
      <c r="F56" s="513"/>
    </row>
    <row r="57" spans="1:6" ht="6" customHeight="1">
      <c r="A57" s="306"/>
      <c r="B57" s="313"/>
      <c r="C57" s="313"/>
      <c r="D57" s="313"/>
      <c r="E57" s="313"/>
      <c r="F57" s="304"/>
    </row>
    <row r="58" spans="1:6" ht="33" customHeight="1">
      <c r="A58" s="511" t="s">
        <v>298</v>
      </c>
      <c r="B58" s="511"/>
      <c r="C58" s="511"/>
      <c r="D58" s="511"/>
      <c r="E58" s="511"/>
      <c r="F58" s="511"/>
    </row>
    <row r="59" spans="1:6" ht="13.5" customHeight="1">
      <c r="A59" s="306"/>
      <c r="B59" s="306"/>
      <c r="C59" s="306"/>
      <c r="D59" s="306"/>
      <c r="E59" s="304"/>
      <c r="F59" s="304"/>
    </row>
    <row r="60" spans="1:6" ht="15.75" customHeight="1">
      <c r="A60" s="304"/>
      <c r="B60" s="501" t="s">
        <v>299</v>
      </c>
      <c r="C60" s="501"/>
      <c r="D60" s="304"/>
      <c r="E60" s="304"/>
      <c r="F60" s="304"/>
    </row>
    <row r="61" spans="1:6" ht="17.25">
      <c r="A61" s="304"/>
      <c r="B61" s="305" t="s">
        <v>510</v>
      </c>
      <c r="C61" s="304"/>
      <c r="D61" s="304"/>
      <c r="E61" s="304"/>
      <c r="F61" s="304"/>
    </row>
    <row r="62" spans="1:6" ht="15.75">
      <c r="A62" s="304"/>
      <c r="B62" s="305" t="s">
        <v>300</v>
      </c>
      <c r="C62" s="304"/>
      <c r="D62" s="304"/>
      <c r="E62" s="304"/>
      <c r="F62" s="304"/>
    </row>
    <row r="63" spans="1:6" ht="9.75" customHeight="1">
      <c r="A63" s="305"/>
      <c r="B63" s="304"/>
      <c r="C63" s="304"/>
      <c r="D63" s="304"/>
      <c r="E63" s="304"/>
      <c r="F63" s="304"/>
    </row>
    <row r="64" spans="1:6" ht="15.75">
      <c r="A64" s="304"/>
      <c r="B64" s="512" t="s">
        <v>301</v>
      </c>
      <c r="C64" s="512"/>
      <c r="D64" s="512"/>
      <c r="E64" s="512"/>
      <c r="F64" s="304"/>
    </row>
    <row r="65" spans="1:6" ht="6" customHeight="1">
      <c r="A65" s="305"/>
      <c r="B65" s="304"/>
      <c r="C65" s="304"/>
      <c r="D65" s="304"/>
      <c r="E65" s="304"/>
      <c r="F65" s="304"/>
    </row>
    <row r="66" spans="1:6" ht="36.75" customHeight="1">
      <c r="A66" s="513" t="s">
        <v>302</v>
      </c>
      <c r="B66" s="513"/>
      <c r="C66" s="513"/>
      <c r="D66" s="513"/>
      <c r="E66" s="513"/>
      <c r="F66" s="513"/>
    </row>
    <row r="67" spans="1:6" ht="15.75">
      <c r="A67" s="312"/>
      <c r="B67" s="312"/>
      <c r="C67" s="312"/>
      <c r="D67" s="312"/>
      <c r="E67" s="312"/>
      <c r="F67" s="312"/>
    </row>
    <row r="68" spans="1:6" ht="15.75">
      <c r="A68" s="312"/>
      <c r="B68" s="513" t="s">
        <v>303</v>
      </c>
      <c r="C68" s="513"/>
      <c r="D68" s="513"/>
      <c r="E68" s="312"/>
      <c r="F68" s="312"/>
    </row>
    <row r="69" spans="1:6" ht="15.75">
      <c r="A69" s="312"/>
      <c r="B69" s="312" t="s">
        <v>304</v>
      </c>
      <c r="C69" s="312"/>
      <c r="D69" s="312"/>
      <c r="E69" s="312"/>
      <c r="F69" s="312"/>
    </row>
    <row r="70" spans="1:6" ht="15.75">
      <c r="A70" s="312"/>
      <c r="B70" s="312" t="s">
        <v>305</v>
      </c>
      <c r="C70" s="312"/>
      <c r="D70" s="312"/>
      <c r="E70" s="312"/>
      <c r="F70" s="312"/>
    </row>
    <row r="71" spans="1:6" ht="15.75">
      <c r="A71" s="312"/>
      <c r="B71" s="312"/>
      <c r="C71" s="312"/>
      <c r="D71" s="312"/>
      <c r="E71" s="312"/>
      <c r="F71" s="312"/>
    </row>
    <row r="72" spans="1:6" ht="15.75">
      <c r="A72" s="304"/>
      <c r="B72" s="512" t="s">
        <v>306</v>
      </c>
      <c r="C72" s="512"/>
      <c r="D72" s="512"/>
      <c r="E72" s="512"/>
      <c r="F72" s="304"/>
    </row>
    <row r="73" spans="1:6" ht="9" customHeight="1">
      <c r="A73" s="305"/>
      <c r="B73" s="304"/>
      <c r="C73" s="304"/>
      <c r="D73" s="304"/>
      <c r="E73" s="304"/>
      <c r="F73" s="304"/>
    </row>
    <row r="74" spans="1:6" ht="49.5" customHeight="1">
      <c r="A74" s="513" t="s">
        <v>307</v>
      </c>
      <c r="B74" s="513"/>
      <c r="C74" s="513"/>
      <c r="D74" s="513"/>
      <c r="E74" s="513"/>
      <c r="F74" s="513"/>
    </row>
    <row r="75" spans="1:6">
      <c r="A75" s="304"/>
      <c r="B75" s="304"/>
      <c r="C75" s="304"/>
      <c r="D75" s="304"/>
      <c r="E75" s="304"/>
      <c r="F75" s="304"/>
    </row>
    <row r="76" spans="1:6" ht="15.75">
      <c r="A76" s="304"/>
      <c r="B76" s="305" t="s">
        <v>308</v>
      </c>
      <c r="C76" s="304"/>
      <c r="D76" s="304"/>
      <c r="E76" s="304"/>
      <c r="F76" s="304"/>
    </row>
    <row r="77" spans="1:6" ht="15.75">
      <c r="A77" s="304"/>
      <c r="B77" s="305" t="s">
        <v>369</v>
      </c>
      <c r="C77" s="304"/>
      <c r="D77" s="304"/>
      <c r="E77" s="304"/>
      <c r="F77" s="304"/>
    </row>
    <row r="78" spans="1:6" ht="15.75">
      <c r="A78" s="304"/>
      <c r="B78" s="305" t="s">
        <v>309</v>
      </c>
      <c r="C78" s="304"/>
      <c r="D78" s="304"/>
      <c r="E78" s="304"/>
      <c r="F78" s="304"/>
    </row>
    <row r="79" spans="1:6" ht="33.75" customHeight="1">
      <c r="A79" s="304"/>
      <c r="B79" s="511" t="s">
        <v>511</v>
      </c>
      <c r="C79" s="511"/>
      <c r="D79" s="511"/>
      <c r="E79" s="511"/>
      <c r="F79" s="511"/>
    </row>
    <row r="80" spans="1:6" ht="15.75">
      <c r="A80" s="304"/>
      <c r="B80" s="305" t="s">
        <v>370</v>
      </c>
      <c r="C80" s="304"/>
      <c r="D80" s="304"/>
      <c r="E80" s="304"/>
      <c r="F80" s="304"/>
    </row>
    <row r="81" spans="1:6" ht="14.25" customHeight="1">
      <c r="A81" s="304"/>
      <c r="B81" s="305"/>
      <c r="C81" s="304"/>
      <c r="D81" s="304"/>
      <c r="E81" s="304"/>
      <c r="F81" s="304"/>
    </row>
    <row r="82" spans="1:6" ht="15.75">
      <c r="A82" s="305"/>
      <c r="B82" s="512" t="s">
        <v>371</v>
      </c>
      <c r="C82" s="512"/>
      <c r="D82" s="512"/>
      <c r="E82" s="512"/>
      <c r="F82" s="304"/>
    </row>
  </sheetData>
  <mergeCells count="32">
    <mergeCell ref="A38:D38"/>
    <mergeCell ref="A3:D3"/>
    <mergeCell ref="A4:D4"/>
    <mergeCell ref="A5:D5"/>
    <mergeCell ref="A7:F7"/>
    <mergeCell ref="A8:F8"/>
    <mergeCell ref="A10:F10"/>
    <mergeCell ref="A17:F17"/>
    <mergeCell ref="A24:D24"/>
    <mergeCell ref="A34:D34"/>
    <mergeCell ref="A36:A37"/>
    <mergeCell ref="C36:D37"/>
    <mergeCell ref="A58:F58"/>
    <mergeCell ref="A39:F39"/>
    <mergeCell ref="A43:F43"/>
    <mergeCell ref="A44:F44"/>
    <mergeCell ref="B46:E46"/>
    <mergeCell ref="B47:E47"/>
    <mergeCell ref="B48:E48"/>
    <mergeCell ref="A50:F50"/>
    <mergeCell ref="B52:E52"/>
    <mergeCell ref="B53:E53"/>
    <mergeCell ref="B54:E54"/>
    <mergeCell ref="A56:F56"/>
    <mergeCell ref="B79:F79"/>
    <mergeCell ref="B82:E82"/>
    <mergeCell ref="B60:C60"/>
    <mergeCell ref="B64:E64"/>
    <mergeCell ref="A66:F66"/>
    <mergeCell ref="B68:D68"/>
    <mergeCell ref="B72:E72"/>
    <mergeCell ref="A74:F74"/>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7"/>
  <sheetViews>
    <sheetView topLeftCell="A25" zoomScaleNormal="100" workbookViewId="0">
      <selection activeCell="A39" sqref="A39"/>
    </sheetView>
  </sheetViews>
  <sheetFormatPr defaultColWidth="9.140625" defaultRowHeight="15.75"/>
  <cols>
    <col min="1" max="1" width="45.42578125" style="110" customWidth="1"/>
    <col min="2" max="2" width="9.5703125" style="110" customWidth="1"/>
    <col min="3" max="6" width="12.85546875" style="111" customWidth="1"/>
    <col min="7" max="7" width="12" style="110" customWidth="1"/>
    <col min="8" max="16384" width="9.140625" style="110"/>
  </cols>
  <sheetData>
    <row r="1" spans="1:10">
      <c r="A1" s="96"/>
      <c r="B1" s="96"/>
      <c r="C1" s="97"/>
      <c r="D1" s="97"/>
      <c r="E1" s="97"/>
      <c r="F1" s="109" t="s">
        <v>196</v>
      </c>
    </row>
    <row r="2" spans="1:10">
      <c r="A2" s="96"/>
      <c r="B2" s="96"/>
      <c r="C2" s="97"/>
      <c r="D2" s="97"/>
      <c r="E2" s="97"/>
      <c r="F2" s="97"/>
    </row>
    <row r="3" spans="1:10" ht="15.75" customHeight="1">
      <c r="A3" s="518" t="s">
        <v>334</v>
      </c>
      <c r="B3" s="518"/>
      <c r="C3" s="518"/>
      <c r="D3" s="518"/>
      <c r="E3" s="518"/>
      <c r="F3" s="518"/>
    </row>
    <row r="4" spans="1:10">
      <c r="A4" s="314"/>
      <c r="B4" s="314"/>
      <c r="C4" s="314"/>
      <c r="D4" s="314"/>
      <c r="E4" s="314"/>
      <c r="F4" s="314"/>
    </row>
    <row r="5" spans="1:10">
      <c r="A5" s="96"/>
      <c r="B5" s="96"/>
      <c r="C5" s="97"/>
      <c r="D5" s="97"/>
      <c r="E5" s="97"/>
      <c r="F5" s="97" t="s">
        <v>124</v>
      </c>
    </row>
    <row r="6" spans="1:10" s="113" customFormat="1" ht="33" customHeight="1">
      <c r="A6" s="315"/>
      <c r="B6" s="316" t="s">
        <v>1</v>
      </c>
      <c r="C6" s="316" t="s">
        <v>231</v>
      </c>
      <c r="D6" s="317" t="s">
        <v>232</v>
      </c>
      <c r="E6" s="316" t="s">
        <v>223</v>
      </c>
      <c r="F6" s="316" t="s">
        <v>233</v>
      </c>
      <c r="H6" s="114"/>
    </row>
    <row r="7" spans="1:10" s="113" customFormat="1" ht="21.75" customHeight="1">
      <c r="A7" s="318" t="s">
        <v>60</v>
      </c>
      <c r="B7" s="319"/>
      <c r="C7" s="319"/>
      <c r="D7" s="320"/>
      <c r="E7" s="319"/>
      <c r="F7" s="321"/>
      <c r="H7" s="114"/>
    </row>
    <row r="8" spans="1:10" s="113" customFormat="1">
      <c r="A8" s="322" t="s">
        <v>311</v>
      </c>
      <c r="B8" s="323" t="s">
        <v>310</v>
      </c>
      <c r="C8" s="324">
        <v>12.8</v>
      </c>
      <c r="D8" s="325">
        <v>6.8</v>
      </c>
      <c r="E8" s="326">
        <v>4.9000000000000004</v>
      </c>
      <c r="F8" s="327">
        <v>4.7</v>
      </c>
      <c r="H8" s="114"/>
    </row>
    <row r="9" spans="1:10" s="113" customFormat="1" ht="7.5" customHeight="1">
      <c r="A9" s="322"/>
      <c r="B9" s="323"/>
      <c r="C9" s="324"/>
      <c r="D9" s="325"/>
      <c r="E9" s="326"/>
      <c r="F9" s="327"/>
      <c r="H9" s="114"/>
    </row>
    <row r="10" spans="1:10" s="113" customFormat="1" ht="21.75" customHeight="1">
      <c r="A10" s="318" t="s">
        <v>61</v>
      </c>
      <c r="B10" s="323"/>
      <c r="C10" s="324"/>
      <c r="D10" s="325"/>
      <c r="E10" s="326"/>
      <c r="F10" s="327"/>
      <c r="H10" s="114"/>
    </row>
    <row r="11" spans="1:10" s="113" customFormat="1">
      <c r="A11" s="322" t="s">
        <v>312</v>
      </c>
      <c r="B11" s="323" t="s">
        <v>124</v>
      </c>
      <c r="C11" s="328">
        <v>29077027</v>
      </c>
      <c r="D11" s="329">
        <v>31064168</v>
      </c>
      <c r="E11" s="328">
        <v>32581808</v>
      </c>
      <c r="F11" s="330">
        <v>34120437</v>
      </c>
    </row>
    <row r="12" spans="1:10" s="113" customFormat="1">
      <c r="A12" s="322" t="s">
        <v>313</v>
      </c>
      <c r="B12" s="323" t="s">
        <v>310</v>
      </c>
      <c r="C12" s="331">
        <v>16.600000000000001</v>
      </c>
      <c r="D12" s="332">
        <v>16.600000000000001</v>
      </c>
      <c r="E12" s="331">
        <v>16.600000000000001</v>
      </c>
      <c r="F12" s="333">
        <v>16.600000000000001</v>
      </c>
      <c r="H12" s="114"/>
    </row>
    <row r="13" spans="1:10" s="113" customFormat="1">
      <c r="A13" s="322" t="s">
        <v>314</v>
      </c>
      <c r="B13" s="323" t="s">
        <v>124</v>
      </c>
      <c r="C13" s="334">
        <v>24250241</v>
      </c>
      <c r="D13" s="98">
        <v>25907516</v>
      </c>
      <c r="E13" s="334">
        <v>27173228</v>
      </c>
      <c r="F13" s="335">
        <v>28456445</v>
      </c>
      <c r="H13" s="114"/>
    </row>
    <row r="14" spans="1:10" s="113" customFormat="1" ht="6.75" customHeight="1">
      <c r="A14" s="322"/>
      <c r="B14" s="323"/>
      <c r="C14" s="334"/>
      <c r="D14" s="98"/>
      <c r="E14" s="334"/>
      <c r="F14" s="335"/>
      <c r="H14" s="114"/>
    </row>
    <row r="15" spans="1:10">
      <c r="A15" s="336" t="s">
        <v>315</v>
      </c>
      <c r="B15" s="337" t="s">
        <v>124</v>
      </c>
      <c r="C15" s="338">
        <v>42858</v>
      </c>
      <c r="D15" s="338">
        <v>47232</v>
      </c>
      <c r="E15" s="338">
        <v>49519</v>
      </c>
      <c r="F15" s="339">
        <v>51134</v>
      </c>
      <c r="G15" s="107"/>
      <c r="H15" s="107"/>
      <c r="I15" s="107"/>
      <c r="J15" s="107"/>
    </row>
    <row r="16" spans="1:10">
      <c r="A16" s="340" t="s">
        <v>316</v>
      </c>
      <c r="B16" s="323" t="s">
        <v>124</v>
      </c>
      <c r="C16" s="341">
        <v>38800</v>
      </c>
      <c r="D16" s="338">
        <v>41452</v>
      </c>
      <c r="E16" s="341">
        <v>43477</v>
      </c>
      <c r="F16" s="342">
        <v>45530</v>
      </c>
    </row>
    <row r="17" spans="1:10">
      <c r="A17" s="340" t="s">
        <v>376</v>
      </c>
      <c r="B17" s="323" t="s">
        <v>124</v>
      </c>
      <c r="C17" s="109">
        <v>0</v>
      </c>
      <c r="D17" s="343">
        <v>0</v>
      </c>
      <c r="E17" s="109">
        <v>0</v>
      </c>
      <c r="F17" s="344">
        <v>0</v>
      </c>
    </row>
    <row r="18" spans="1:10" ht="47.25">
      <c r="A18" s="340" t="s">
        <v>317</v>
      </c>
      <c r="B18" s="323" t="s">
        <v>124</v>
      </c>
      <c r="C18" s="109">
        <v>0</v>
      </c>
      <c r="D18" s="343">
        <v>0</v>
      </c>
      <c r="E18" s="109">
        <v>0</v>
      </c>
      <c r="F18" s="344">
        <v>0</v>
      </c>
    </row>
    <row r="19" spans="1:10">
      <c r="A19" s="340" t="s">
        <v>318</v>
      </c>
      <c r="B19" s="323" t="s">
        <v>124</v>
      </c>
      <c r="C19" s="341">
        <v>8</v>
      </c>
      <c r="D19" s="338">
        <v>10</v>
      </c>
      <c r="E19" s="341">
        <v>12</v>
      </c>
      <c r="F19" s="342">
        <v>14</v>
      </c>
    </row>
    <row r="20" spans="1:10">
      <c r="A20" s="340" t="s">
        <v>319</v>
      </c>
      <c r="B20" s="323" t="s">
        <v>124</v>
      </c>
      <c r="C20" s="109">
        <v>0</v>
      </c>
      <c r="D20" s="343">
        <v>0</v>
      </c>
      <c r="E20" s="109">
        <v>0</v>
      </c>
      <c r="F20" s="344">
        <v>0</v>
      </c>
    </row>
    <row r="21" spans="1:10">
      <c r="A21" s="340" t="s">
        <v>320</v>
      </c>
      <c r="B21" s="323" t="s">
        <v>124</v>
      </c>
      <c r="C21" s="109">
        <v>8</v>
      </c>
      <c r="D21" s="343">
        <v>10</v>
      </c>
      <c r="E21" s="109">
        <v>12</v>
      </c>
      <c r="F21" s="344">
        <v>14</v>
      </c>
    </row>
    <row r="22" spans="1:10" ht="16.5" customHeight="1">
      <c r="A22" s="340" t="s">
        <v>321</v>
      </c>
      <c r="B22" s="323" t="s">
        <v>124</v>
      </c>
      <c r="C22" s="341">
        <v>3650</v>
      </c>
      <c r="D22" s="338">
        <v>5720</v>
      </c>
      <c r="E22" s="341">
        <v>5980</v>
      </c>
      <c r="F22" s="342">
        <v>5540</v>
      </c>
    </row>
    <row r="23" spans="1:10">
      <c r="A23" s="340" t="s">
        <v>322</v>
      </c>
      <c r="B23" s="323" t="s">
        <v>124</v>
      </c>
      <c r="C23" s="109">
        <v>50</v>
      </c>
      <c r="D23" s="343">
        <v>50</v>
      </c>
      <c r="E23" s="109">
        <v>50</v>
      </c>
      <c r="F23" s="344">
        <v>50</v>
      </c>
    </row>
    <row r="24" spans="1:10" ht="7.5" customHeight="1">
      <c r="A24" s="340"/>
      <c r="B24" s="323"/>
      <c r="C24" s="109"/>
      <c r="D24" s="343"/>
      <c r="E24" s="109"/>
      <c r="F24" s="344"/>
    </row>
    <row r="25" spans="1:10">
      <c r="A25" s="336" t="s">
        <v>323</v>
      </c>
      <c r="B25" s="337" t="s">
        <v>124</v>
      </c>
      <c r="C25" s="338">
        <v>19683</v>
      </c>
      <c r="D25" s="338">
        <v>27174</v>
      </c>
      <c r="E25" s="338">
        <v>37026</v>
      </c>
      <c r="F25" s="339">
        <v>48518</v>
      </c>
      <c r="G25" s="107"/>
      <c r="H25" s="107"/>
      <c r="I25" s="107"/>
      <c r="J25" s="107"/>
    </row>
    <row r="26" spans="1:10">
      <c r="A26" s="345" t="s">
        <v>335</v>
      </c>
      <c r="B26" s="323" t="s">
        <v>124</v>
      </c>
      <c r="C26" s="346">
        <v>16061</v>
      </c>
      <c r="D26" s="347">
        <v>22237</v>
      </c>
      <c r="E26" s="346">
        <v>30370</v>
      </c>
      <c r="F26" s="348">
        <v>39860</v>
      </c>
    </row>
    <row r="27" spans="1:10">
      <c r="A27" s="322" t="s">
        <v>324</v>
      </c>
      <c r="B27" s="323" t="s">
        <v>9</v>
      </c>
      <c r="C27" s="349">
        <v>6600</v>
      </c>
      <c r="D27" s="350">
        <v>8580</v>
      </c>
      <c r="E27" s="349">
        <v>11160</v>
      </c>
      <c r="F27" s="351">
        <v>13950</v>
      </c>
    </row>
    <row r="28" spans="1:10">
      <c r="A28" s="322" t="s">
        <v>209</v>
      </c>
      <c r="B28" s="323" t="s">
        <v>4</v>
      </c>
      <c r="C28" s="352">
        <v>2433.5300000000002</v>
      </c>
      <c r="D28" s="353">
        <v>2591.71</v>
      </c>
      <c r="E28" s="352">
        <v>2721.3</v>
      </c>
      <c r="F28" s="354">
        <v>2857.37</v>
      </c>
    </row>
    <row r="29" spans="1:10" ht="31.5">
      <c r="A29" s="340" t="s">
        <v>336</v>
      </c>
      <c r="B29" s="323" t="s">
        <v>124</v>
      </c>
      <c r="C29" s="346">
        <v>3368</v>
      </c>
      <c r="D29" s="347">
        <v>4663</v>
      </c>
      <c r="E29" s="346">
        <v>6369</v>
      </c>
      <c r="F29" s="348">
        <v>8359</v>
      </c>
    </row>
    <row r="30" spans="1:10">
      <c r="A30" s="340" t="s">
        <v>337</v>
      </c>
      <c r="B30" s="323" t="s">
        <v>124</v>
      </c>
      <c r="C30" s="109">
        <v>254</v>
      </c>
      <c r="D30" s="343">
        <v>274</v>
      </c>
      <c r="E30" s="109">
        <v>287</v>
      </c>
      <c r="F30" s="344">
        <v>299</v>
      </c>
    </row>
    <row r="31" spans="1:10">
      <c r="A31" s="355" t="s">
        <v>341</v>
      </c>
      <c r="B31" s="323" t="s">
        <v>124</v>
      </c>
      <c r="C31" s="356">
        <v>112</v>
      </c>
      <c r="D31" s="357">
        <v>126</v>
      </c>
      <c r="E31" s="356">
        <v>134</v>
      </c>
      <c r="F31" s="358">
        <v>140</v>
      </c>
    </row>
    <row r="32" spans="1:10">
      <c r="A32" s="355" t="s">
        <v>342</v>
      </c>
      <c r="B32" s="323" t="s">
        <v>124</v>
      </c>
      <c r="C32" s="356">
        <v>132</v>
      </c>
      <c r="D32" s="357">
        <v>140</v>
      </c>
      <c r="E32" s="356">
        <v>147</v>
      </c>
      <c r="F32" s="358">
        <v>154</v>
      </c>
    </row>
    <row r="33" spans="1:10">
      <c r="A33" s="355" t="s">
        <v>343</v>
      </c>
      <c r="B33" s="323" t="s">
        <v>124</v>
      </c>
      <c r="C33" s="356">
        <v>10</v>
      </c>
      <c r="D33" s="357">
        <v>8</v>
      </c>
      <c r="E33" s="356">
        <v>6</v>
      </c>
      <c r="F33" s="358">
        <v>5</v>
      </c>
    </row>
    <row r="34" spans="1:10" s="115" customFormat="1">
      <c r="A34" s="340" t="s">
        <v>338</v>
      </c>
      <c r="B34" s="323" t="s">
        <v>124</v>
      </c>
      <c r="C34" s="341">
        <v>0</v>
      </c>
      <c r="D34" s="338">
        <v>0</v>
      </c>
      <c r="E34" s="341">
        <v>0</v>
      </c>
      <c r="F34" s="342">
        <v>0</v>
      </c>
      <c r="G34" s="110"/>
    </row>
    <row r="35" spans="1:10" s="115" customFormat="1">
      <c r="A35" s="340" t="s">
        <v>339</v>
      </c>
      <c r="B35" s="323" t="s">
        <v>124</v>
      </c>
      <c r="C35" s="341">
        <v>0</v>
      </c>
      <c r="D35" s="338">
        <v>0</v>
      </c>
      <c r="E35" s="341">
        <v>0</v>
      </c>
      <c r="F35" s="342">
        <v>0</v>
      </c>
      <c r="G35" s="110"/>
    </row>
    <row r="36" spans="1:10" s="115" customFormat="1">
      <c r="A36" s="340" t="s">
        <v>340</v>
      </c>
      <c r="B36" s="323" t="s">
        <v>124</v>
      </c>
      <c r="C36" s="341">
        <v>0</v>
      </c>
      <c r="D36" s="338">
        <v>0</v>
      </c>
      <c r="E36" s="341">
        <v>0</v>
      </c>
      <c r="F36" s="342">
        <v>0</v>
      </c>
      <c r="G36" s="110"/>
    </row>
    <row r="37" spans="1:10">
      <c r="A37" s="340" t="s">
        <v>381</v>
      </c>
      <c r="B37" s="323" t="s">
        <v>124</v>
      </c>
      <c r="C37" s="109">
        <v>0</v>
      </c>
      <c r="D37" s="347">
        <v>0</v>
      </c>
      <c r="E37" s="346">
        <v>0</v>
      </c>
      <c r="F37" s="348">
        <v>0</v>
      </c>
      <c r="G37" s="107"/>
    </row>
    <row r="38" spans="1:10" ht="7.5" customHeight="1">
      <c r="A38" s="340"/>
      <c r="B38" s="323"/>
      <c r="C38" s="109"/>
      <c r="D38" s="347"/>
      <c r="E38" s="346"/>
      <c r="F38" s="348"/>
      <c r="G38" s="107"/>
    </row>
    <row r="39" spans="1:10">
      <c r="A39" s="359" t="s">
        <v>330</v>
      </c>
      <c r="B39" s="360" t="s">
        <v>124</v>
      </c>
      <c r="C39" s="361">
        <v>22825</v>
      </c>
      <c r="D39" s="361">
        <v>20058</v>
      </c>
      <c r="E39" s="361">
        <v>12493</v>
      </c>
      <c r="F39" s="362">
        <v>2616</v>
      </c>
      <c r="G39" s="107"/>
      <c r="H39" s="107"/>
      <c r="I39" s="107"/>
      <c r="J39" s="107"/>
    </row>
    <row r="40" spans="1:10">
      <c r="A40" s="96"/>
      <c r="B40" s="96"/>
      <c r="C40" s="105"/>
      <c r="D40" s="105"/>
      <c r="E40" s="105"/>
      <c r="F40" s="105"/>
    </row>
    <row r="41" spans="1:10">
      <c r="C41" s="116"/>
      <c r="D41" s="116"/>
      <c r="E41" s="116"/>
      <c r="F41" s="116"/>
    </row>
    <row r="42" spans="1:10">
      <c r="C42" s="117"/>
      <c r="D42" s="117"/>
      <c r="E42" s="117"/>
      <c r="F42" s="117"/>
      <c r="G42" s="107"/>
    </row>
    <row r="43" spans="1:10">
      <c r="C43" s="117"/>
      <c r="D43" s="117"/>
      <c r="E43" s="117"/>
      <c r="F43" s="117"/>
      <c r="G43" s="107"/>
    </row>
    <row r="44" spans="1:10">
      <c r="C44" s="116"/>
      <c r="D44" s="116"/>
      <c r="E44" s="116"/>
      <c r="F44" s="116"/>
    </row>
    <row r="46" spans="1:10">
      <c r="A46" s="112"/>
      <c r="B46" s="112"/>
    </row>
    <row r="47" spans="1:10">
      <c r="A47" s="112"/>
      <c r="B47" s="112"/>
    </row>
  </sheetData>
  <mergeCells count="1">
    <mergeCell ref="A3:F3"/>
  </mergeCells>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2</vt:i4>
      </vt:variant>
    </vt:vector>
  </HeadingPairs>
  <TitlesOfParts>
    <vt:vector size="14" baseType="lpstr">
      <vt:lpstr>1 lentelė 1-2 lapai</vt:lpstr>
      <vt:lpstr> 2 lentelė_1-4 lapai</vt:lpstr>
      <vt:lpstr>3 lentelė_1,2lapai</vt:lpstr>
      <vt:lpstr>4 lentelė 1 lapas</vt:lpstr>
      <vt:lpstr>4 lentelė 2 lapas</vt:lpstr>
      <vt:lpstr>4 lentelė 3,4,5  lapas</vt:lpstr>
      <vt:lpstr>5 lentelė</vt:lpstr>
      <vt:lpstr> 6 lentelė 1-2 lapai</vt:lpstr>
      <vt:lpstr>7 lentelė</vt:lpstr>
      <vt:lpstr> 8 lentelė</vt:lpstr>
      <vt:lpstr>9 lentelė</vt:lpstr>
      <vt:lpstr>10 lentelė</vt:lpstr>
      <vt:lpstr>'10 lentelė'!Print_Area</vt:lpstr>
      <vt:lpstr>'3 lentelė_1,2lapai'!Print_Area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Raselė Bernotienė</dc:creator>
  <cp:lastModifiedBy>Jurgita Bžozovska</cp:lastModifiedBy>
  <cp:lastPrinted>2023-09-26T13:21:18Z</cp:lastPrinted>
  <dcterms:created xsi:type="dcterms:W3CDTF">2014-10-02T05:52:07Z</dcterms:created>
  <dcterms:modified xsi:type="dcterms:W3CDTF">2023-10-05T05:53:58Z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