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F1A47AF0-54D4-4ADB-B9A1-91E74E7872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kolos poreikis 2023-2027" sheetId="3" r:id="rId1"/>
    <sheet name="Paskolų poreikis (mėn)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G6" i="3" l="1"/>
  <c r="G11" i="3" s="1"/>
  <c r="F6" i="3"/>
  <c r="F11" i="3" s="1"/>
  <c r="E6" i="3"/>
  <c r="D6" i="3"/>
  <c r="D11" i="3" s="1"/>
  <c r="C6" i="3"/>
  <c r="C15" i="3" l="1"/>
  <c r="C11" i="3"/>
  <c r="C13" i="3" s="1"/>
  <c r="E11" i="3"/>
  <c r="E13" i="3" s="1"/>
  <c r="D13" i="3"/>
  <c r="F13" i="3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5" i="2"/>
  <c r="F55" i="2" s="1"/>
  <c r="D56" i="2"/>
  <c r="F56" i="2" s="1"/>
  <c r="D57" i="2"/>
  <c r="F57" i="2" s="1"/>
  <c r="D58" i="2"/>
  <c r="F58" i="2" s="1"/>
  <c r="D59" i="2"/>
  <c r="F59" i="2" s="1"/>
  <c r="D60" i="2"/>
  <c r="F60" i="2" s="1"/>
  <c r="D61" i="2"/>
  <c r="F61" i="2" s="1"/>
  <c r="D62" i="2"/>
  <c r="F62" i="2" s="1"/>
  <c r="D63" i="2"/>
  <c r="F63" i="2" s="1"/>
  <c r="D64" i="2"/>
  <c r="F64" i="2" s="1"/>
  <c r="D65" i="2"/>
  <c r="F65" i="2" s="1"/>
  <c r="D6" i="2"/>
  <c r="F6" i="2" s="1"/>
  <c r="H13" i="3" l="1"/>
  <c r="C16" i="3"/>
  <c r="D14" i="3" s="1"/>
  <c r="D15" i="3" s="1"/>
  <c r="C18" i="3"/>
  <c r="D16" i="3" l="1"/>
  <c r="E14" i="3" s="1"/>
  <c r="E15" i="3"/>
  <c r="E16" i="3" s="1"/>
  <c r="F14" i="3" s="1"/>
  <c r="F15" i="3" l="1"/>
  <c r="F16" i="3" s="1"/>
  <c r="G14" i="3" s="1"/>
  <c r="G15" i="3" l="1"/>
  <c r="G16" i="3" s="1"/>
</calcChain>
</file>

<file path=xl/sharedStrings.xml><?xml version="1.0" encoding="utf-8"?>
<sst xmlns="http://schemas.openxmlformats.org/spreadsheetml/2006/main" count="46" uniqueCount="42">
  <si>
    <t>Iš viso</t>
  </si>
  <si>
    <t>1.</t>
  </si>
  <si>
    <t>Valdymo administracinės išlaidos</t>
  </si>
  <si>
    <t>1.1.</t>
  </si>
  <si>
    <t>Darbo užmokestis ir susiję išlaidos</t>
  </si>
  <si>
    <t>1.2.</t>
  </si>
  <si>
    <t>2.</t>
  </si>
  <si>
    <t>Atskaitymai nuo įmokų</t>
  </si>
  <si>
    <t>3.</t>
  </si>
  <si>
    <t>Papildomo finansavimo valdymo administracinėms sąnaudoms poreikis (1-2)</t>
  </si>
  <si>
    <t>4.</t>
  </si>
  <si>
    <t>5.</t>
  </si>
  <si>
    <t>6.</t>
  </si>
  <si>
    <t>7.</t>
  </si>
  <si>
    <t>8.</t>
  </si>
  <si>
    <t>9.</t>
  </si>
  <si>
    <t>Parengė:</t>
  </si>
  <si>
    <t>Programinė įranga (amortizacija ir palaikymas), kitos</t>
  </si>
  <si>
    <t>Ataskaitinių metų paskolos poreikis (3+4)</t>
  </si>
  <si>
    <t xml:space="preserve">Paskolų suma ataskaitinių metų pradžiai </t>
  </si>
  <si>
    <t>Paskolų grąžinimas</t>
  </si>
  <si>
    <t>Paskolų suma ataskaitinių metų pabaigai</t>
  </si>
  <si>
    <t>10.</t>
  </si>
  <si>
    <t>Prašoma paskolos suma</t>
  </si>
  <si>
    <t>Ramunė Budrionytė tel. 8686 54 771</t>
  </si>
  <si>
    <t>el.p. ramune.budrionyte@sodra.lt</t>
  </si>
  <si>
    <t>Pensijų anuitetų fondo paskolų poreikis 2021-2025 metams</t>
  </si>
  <si>
    <t>Mėnuo</t>
  </si>
  <si>
    <t>Papildomo finansavimo valdymo administracinėms sąnaudoms poreikis</t>
  </si>
  <si>
    <t>Paimtų, bet nepanaudotų paskolų likutis</t>
  </si>
  <si>
    <t>Gautos bei planuojamos gauti paskolos ir grąžinimai</t>
  </si>
  <si>
    <t>Sąnaudos</t>
  </si>
  <si>
    <t>Pajamos</t>
  </si>
  <si>
    <t>Paskolų poreikis</t>
  </si>
  <si>
    <t>Paskolų srautas</t>
  </si>
  <si>
    <t>Likutis</t>
  </si>
  <si>
    <t>Pensijų anuitetų gavėjų skaičius</t>
  </si>
  <si>
    <t>el.p. evaldas.valeisa@sodra.lt</t>
  </si>
  <si>
    <t>Evaldas Valeiša tel. 8 5 210 0910</t>
  </si>
  <si>
    <t>Pensijų anuitetų fondo turtas metų pabaigoje</t>
  </si>
  <si>
    <t>Gautų ir nepanaudotų paskolų suma (metų pr.)</t>
  </si>
  <si>
    <t>Pensijų anuitetų fondo paskolų poreikis 2023-2027 metams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</si>
</sst>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_-* #,##0.00\ _€_-;\-* #,##0.00\ _€_-;_-* &quot;-&quot;??\ _€_-;_-@_-"/>
    <numFmt numFmtId="165" formatCode="#,##0\ &quot;€&quot;"/>
    <numFmt numFmtId="166" formatCode="&quot;Finansavimas palūkanoms (&quot;0.0%&quot; metinių)&quot;"/>
    <numFmt numFmtId="167" formatCode="0.0000000000000%"/>
    <numFmt numFmtId="168" formatCode="yyyy/mm"/>
    <numFmt numFmtId="169" formatCode="_-* #,##0\ _€_-;\-* #,##0\ _€_-;_-* &quot;-&quot;??\ _€_-;_-@_-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165" fontId="4" fillId="0" borderId="1" xfId="0" applyNumberFormat="1" applyFont="1" applyBorder="1"/>
    <xf numFmtId="165" fontId="0" fillId="0" borderId="1" xfId="0" applyNumberForma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5" fontId="5" fillId="0" borderId="1" xfId="0" applyNumberFormat="1" applyFont="1" applyBorder="1"/>
    <xf numFmtId="165" fontId="0" fillId="0" borderId="0" xfId="0" applyNumberFormat="1"/>
    <xf numFmtId="8" fontId="0" fillId="0" borderId="0" xfId="0" applyNumberFormat="1"/>
    <xf numFmtId="165" fontId="6" fillId="0" borderId="1" xfId="0" applyNumberFormat="1" applyFont="1" applyBorder="1"/>
    <xf numFmtId="165" fontId="7" fillId="0" borderId="1" xfId="0" applyNumberFormat="1" applyFont="1" applyBorder="1"/>
    <xf numFmtId="166" fontId="6" fillId="0" borderId="1" xfId="0" applyNumberFormat="1" applyFont="1" applyBorder="1" applyAlignment="1">
      <alignment horizontal="left"/>
    </xf>
    <xf numFmtId="0" fontId="8" fillId="0" borderId="1" xfId="0" applyFont="1" applyBorder="1"/>
    <xf numFmtId="165" fontId="8" fillId="0" borderId="1" xfId="0" applyNumberFormat="1" applyFont="1" applyBorder="1"/>
    <xf numFmtId="165" fontId="9" fillId="0" borderId="1" xfId="0" applyNumberFormat="1" applyFont="1" applyBorder="1"/>
    <xf numFmtId="167" fontId="0" fillId="0" borderId="0" xfId="0" applyNumberFormat="1"/>
    <xf numFmtId="0" fontId="1" fillId="0" borderId="0" xfId="0" applyFont="1" applyAlignment="1">
      <alignment horizontal="center" wrapText="1"/>
    </xf>
    <xf numFmtId="168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4" fontId="10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2" borderId="0" xfId="0" applyFill="1"/>
    <xf numFmtId="4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168" fontId="0" fillId="2" borderId="0" xfId="0" applyNumberFormat="1" applyFill="1"/>
    <xf numFmtId="4" fontId="0" fillId="2" borderId="0" xfId="0" applyNumberFormat="1" applyFill="1"/>
    <xf numFmtId="169" fontId="0" fillId="0" borderId="1" xfId="1" applyNumberFormat="1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Normal="100" zoomScaleSheetLayoutView="100" workbookViewId="0">
      <selection activeCell="C18" sqref="C18"/>
    </sheetView>
  </sheetViews>
  <sheetFormatPr defaultColWidth="9.1796875" defaultRowHeight="14.5" x14ac:dyDescent="0.35"/>
  <cols>
    <col min="1" max="1" width="4.1796875" customWidth="1"/>
    <col min="2" max="2" width="45.81640625" customWidth="1"/>
    <col min="3" max="7" width="14.1796875" customWidth="1"/>
    <col min="8" max="8" width="14.26953125" customWidth="1"/>
  </cols>
  <sheetData>
    <row r="1" spans="1:8" ht="15.5" x14ac:dyDescent="0.45">
      <c r="A1" s="35" t="s">
        <v>41</v>
      </c>
      <c r="B1" s="36"/>
      <c r="C1" s="36"/>
      <c r="D1" s="36"/>
      <c r="E1" s="36"/>
      <c r="F1" s="36"/>
      <c r="G1" s="36"/>
      <c r="H1" s="36"/>
    </row>
    <row r="2" spans="1:8" ht="18.5" x14ac:dyDescent="0.45">
      <c r="A2" s="1"/>
    </row>
    <row r="3" spans="1:8" x14ac:dyDescent="0.35">
      <c r="A3" s="2"/>
      <c r="B3" s="2"/>
      <c r="C3" s="2">
        <v>2023</v>
      </c>
      <c r="D3" s="2">
        <v>2024</v>
      </c>
      <c r="E3" s="2">
        <v>2025</v>
      </c>
      <c r="F3" s="2">
        <v>2026</v>
      </c>
      <c r="G3" s="2">
        <v>2027</v>
      </c>
      <c r="H3" s="2" t="s">
        <v>0</v>
      </c>
    </row>
    <row r="4" spans="1:8" x14ac:dyDescent="0.35">
      <c r="A4" s="2"/>
      <c r="B4" s="2" t="s">
        <v>39</v>
      </c>
      <c r="C4" s="11">
        <v>37320955.945000567</v>
      </c>
      <c r="D4" s="11">
        <v>51163264.740767911</v>
      </c>
      <c r="E4" s="11">
        <v>71070653.604272157</v>
      </c>
      <c r="F4" s="11">
        <v>96211492.450439766</v>
      </c>
      <c r="G4" s="11">
        <v>136563955.88119739</v>
      </c>
      <c r="H4" s="2"/>
    </row>
    <row r="5" spans="1:8" x14ac:dyDescent="0.35">
      <c r="A5" s="2"/>
      <c r="B5" s="2" t="s">
        <v>36</v>
      </c>
      <c r="C5" s="34">
        <v>2810</v>
      </c>
      <c r="D5" s="34">
        <v>3921</v>
      </c>
      <c r="E5" s="34">
        <v>5500</v>
      </c>
      <c r="F5" s="34">
        <v>7143</v>
      </c>
      <c r="G5" s="34">
        <v>9678</v>
      </c>
      <c r="H5" s="2"/>
    </row>
    <row r="6" spans="1:8" x14ac:dyDescent="0.35">
      <c r="A6" s="3" t="s">
        <v>1</v>
      </c>
      <c r="B6" s="3" t="s">
        <v>2</v>
      </c>
      <c r="C6" s="4">
        <f>SUM(C7:C8)</f>
        <v>524203.2</v>
      </c>
      <c r="D6" s="4">
        <f t="shared" ref="D6:G6" si="0">SUM(D7:D8)</f>
        <v>578229.4</v>
      </c>
      <c r="E6" s="4">
        <f t="shared" si="0"/>
        <v>592951</v>
      </c>
      <c r="F6" s="4">
        <f t="shared" si="0"/>
        <v>622307.9</v>
      </c>
      <c r="G6" s="4">
        <f t="shared" si="0"/>
        <v>639717.5</v>
      </c>
      <c r="H6" s="5"/>
    </row>
    <row r="7" spans="1:8" x14ac:dyDescent="0.35">
      <c r="A7" s="2" t="s">
        <v>3</v>
      </c>
      <c r="B7" s="2" t="s">
        <v>4</v>
      </c>
      <c r="C7" s="11">
        <v>393995.4</v>
      </c>
      <c r="D7" s="11">
        <v>449659.7</v>
      </c>
      <c r="E7" s="11">
        <v>463993.3</v>
      </c>
      <c r="F7" s="11">
        <v>493022.9</v>
      </c>
      <c r="G7" s="11">
        <v>510101.1</v>
      </c>
      <c r="H7" s="5"/>
    </row>
    <row r="8" spans="1:8" x14ac:dyDescent="0.35">
      <c r="A8" s="2" t="s">
        <v>5</v>
      </c>
      <c r="B8" s="2" t="s">
        <v>17</v>
      </c>
      <c r="C8" s="11">
        <v>130207.8</v>
      </c>
      <c r="D8" s="11">
        <v>128569.7</v>
      </c>
      <c r="E8" s="11">
        <v>128957.7</v>
      </c>
      <c r="F8" s="11">
        <v>129285</v>
      </c>
      <c r="G8" s="11">
        <v>129616.4</v>
      </c>
      <c r="H8" s="5"/>
    </row>
    <row r="9" spans="1:8" x14ac:dyDescent="0.35">
      <c r="A9" s="3" t="s">
        <v>6</v>
      </c>
      <c r="B9" s="3" t="s">
        <v>7</v>
      </c>
      <c r="C9" s="12">
        <v>326765</v>
      </c>
      <c r="D9" s="12">
        <v>408906</v>
      </c>
      <c r="E9" s="12">
        <v>582816</v>
      </c>
      <c r="F9" s="12">
        <v>752742</v>
      </c>
      <c r="G9" s="12">
        <v>1185597</v>
      </c>
      <c r="H9" s="5"/>
    </row>
    <row r="10" spans="1:8" x14ac:dyDescent="0.35">
      <c r="A10" s="3" t="s">
        <v>8</v>
      </c>
      <c r="B10" s="3" t="s">
        <v>40</v>
      </c>
      <c r="C10" s="12">
        <f>89315.11-38445</f>
        <v>50870.11</v>
      </c>
      <c r="D10" s="12">
        <v>0</v>
      </c>
      <c r="E10" s="12">
        <v>0</v>
      </c>
      <c r="F10" s="12">
        <v>0</v>
      </c>
      <c r="G10" s="12">
        <v>0</v>
      </c>
      <c r="H10" s="5"/>
    </row>
    <row r="11" spans="1:8" ht="29" x14ac:dyDescent="0.35">
      <c r="A11" s="6" t="s">
        <v>10</v>
      </c>
      <c r="B11" s="7" t="s">
        <v>9</v>
      </c>
      <c r="C11" s="8">
        <f>MAX(SUM(C6-C9-C10),0)</f>
        <v>146568.09000000003</v>
      </c>
      <c r="D11" s="8">
        <f t="shared" ref="D11:G11" si="1">MAX(SUM(D6-D9-D10),0)</f>
        <v>169323.40000000002</v>
      </c>
      <c r="E11" s="8">
        <f t="shared" si="1"/>
        <v>10135</v>
      </c>
      <c r="F11" s="8">
        <f t="shared" si="1"/>
        <v>0</v>
      </c>
      <c r="G11" s="8">
        <f t="shared" si="1"/>
        <v>0</v>
      </c>
      <c r="H11" s="5"/>
    </row>
    <row r="12" spans="1:8" x14ac:dyDescent="0.35">
      <c r="A12" s="2" t="s">
        <v>11</v>
      </c>
      <c r="B12" s="13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/>
    </row>
    <row r="13" spans="1:8" x14ac:dyDescent="0.35">
      <c r="A13" s="3" t="s">
        <v>12</v>
      </c>
      <c r="B13" s="3" t="s">
        <v>18</v>
      </c>
      <c r="C13" s="4">
        <f>SUM(C11:C12)</f>
        <v>146568.09000000003</v>
      </c>
      <c r="D13" s="4">
        <f t="shared" ref="D13:F13" si="2">SUM(D11:D12)</f>
        <v>169323.40000000002</v>
      </c>
      <c r="E13" s="4">
        <f t="shared" si="2"/>
        <v>10135</v>
      </c>
      <c r="F13" s="4">
        <f t="shared" si="2"/>
        <v>0</v>
      </c>
      <c r="G13" s="4">
        <v>0</v>
      </c>
      <c r="H13" s="4">
        <f>SUM(C13:G13)</f>
        <v>326026.49000000005</v>
      </c>
    </row>
    <row r="14" spans="1:8" x14ac:dyDescent="0.35">
      <c r="A14" s="14" t="s">
        <v>13</v>
      </c>
      <c r="B14" s="14" t="s">
        <v>19</v>
      </c>
      <c r="C14" s="15">
        <v>244100</v>
      </c>
      <c r="D14" s="15">
        <f>SUM(C16)</f>
        <v>390668.09</v>
      </c>
      <c r="E14" s="15">
        <f t="shared" ref="E14:G14" si="3">SUM(D16)</f>
        <v>559991.49</v>
      </c>
      <c r="F14" s="15">
        <f t="shared" si="3"/>
        <v>570126.49</v>
      </c>
      <c r="G14" s="15">
        <f t="shared" si="3"/>
        <v>439692.39</v>
      </c>
      <c r="H14" s="15"/>
    </row>
    <row r="15" spans="1:8" x14ac:dyDescent="0.35">
      <c r="A15" s="14" t="s">
        <v>14</v>
      </c>
      <c r="B15" s="14" t="s">
        <v>20</v>
      </c>
      <c r="C15" s="15">
        <f t="shared" ref="C15:E15" si="4">-MAX(MIN(C9-C6,C14),0)</f>
        <v>0</v>
      </c>
      <c r="D15" s="15">
        <f t="shared" si="4"/>
        <v>0</v>
      </c>
      <c r="E15" s="15">
        <f t="shared" si="4"/>
        <v>0</v>
      </c>
      <c r="F15" s="15">
        <f>-MAX(MIN(F9-F6,F14),0)</f>
        <v>-130434.09999999998</v>
      </c>
      <c r="G15" s="15">
        <f>-MAX(MIN(G9-G6,G14),0)</f>
        <v>-439692.39</v>
      </c>
      <c r="H15" s="15"/>
    </row>
    <row r="16" spans="1:8" x14ac:dyDescent="0.35">
      <c r="A16" s="14" t="s">
        <v>15</v>
      </c>
      <c r="B16" s="14" t="s">
        <v>21</v>
      </c>
      <c r="C16" s="15">
        <f>SUM(C13:C15)</f>
        <v>390668.09</v>
      </c>
      <c r="D16" s="15">
        <f t="shared" ref="D16:G16" si="5">SUM(D13:D15)</f>
        <v>559991.49</v>
      </c>
      <c r="E16" s="15">
        <f t="shared" si="5"/>
        <v>570126.49</v>
      </c>
      <c r="F16" s="15">
        <f t="shared" si="5"/>
        <v>439692.39</v>
      </c>
      <c r="G16" s="15">
        <f t="shared" si="5"/>
        <v>0</v>
      </c>
      <c r="H16" s="15"/>
    </row>
    <row r="17" spans="1:8" x14ac:dyDescent="0.35">
      <c r="A17" s="14"/>
      <c r="B17" s="14"/>
      <c r="C17" s="14"/>
      <c r="D17" s="15"/>
      <c r="E17" s="14"/>
      <c r="F17" s="14"/>
      <c r="G17" s="14"/>
      <c r="H17" s="16"/>
    </row>
    <row r="18" spans="1:8" x14ac:dyDescent="0.35">
      <c r="A18" s="3" t="s">
        <v>22</v>
      </c>
      <c r="B18" s="3" t="s">
        <v>23</v>
      </c>
      <c r="C18" s="4">
        <f>ROUND(C13/1000,0)*1000</f>
        <v>147000</v>
      </c>
      <c r="D18" s="4"/>
      <c r="E18" s="2"/>
      <c r="F18" s="2"/>
      <c r="G18" s="2"/>
      <c r="H18" s="2"/>
    </row>
    <row r="19" spans="1:8" x14ac:dyDescent="0.35">
      <c r="E19" s="9"/>
    </row>
    <row r="20" spans="1:8" x14ac:dyDescent="0.35">
      <c r="F20" s="9"/>
    </row>
    <row r="21" spans="1:8" x14ac:dyDescent="0.35">
      <c r="B21" t="s">
        <v>16</v>
      </c>
      <c r="C21" s="10"/>
      <c r="D21" s="10"/>
    </row>
    <row r="22" spans="1:8" x14ac:dyDescent="0.35">
      <c r="B22" t="s">
        <v>24</v>
      </c>
    </row>
    <row r="23" spans="1:8" x14ac:dyDescent="0.35">
      <c r="B23" s="17" t="s">
        <v>25</v>
      </c>
    </row>
    <row r="25" spans="1:8" x14ac:dyDescent="0.35">
      <c r="B25" t="s">
        <v>38</v>
      </c>
    </row>
    <row r="26" spans="1:8" x14ac:dyDescent="0.35">
      <c r="B26" s="17" t="s">
        <v>37</v>
      </c>
    </row>
  </sheetData>
  <mergeCells count="1">
    <mergeCell ref="A1:H1"/>
  </mergeCells>
  <pageMargins left="0.70866141732283472" right="0.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zoomScale="110" zoomScaleNormal="110" workbookViewId="0">
      <pane xSplit="1" ySplit="4" topLeftCell="B5" activePane="bottomRight" state="frozen"/>
      <selection pane="topRight" activeCell="C1" sqref="C1"/>
      <selection pane="bottomLeft" activeCell="A4" sqref="A4"/>
      <selection pane="bottomRight" activeCell="G17" sqref="G17"/>
    </sheetView>
  </sheetViews>
  <sheetFormatPr defaultColWidth="9.1796875" defaultRowHeight="14.5" x14ac:dyDescent="0.35"/>
  <cols>
    <col min="1" max="1" width="10.7265625" customWidth="1"/>
    <col min="2" max="2" width="13.453125" customWidth="1"/>
    <col min="3" max="3" width="14.54296875" customWidth="1"/>
    <col min="4" max="4" width="15.54296875" customWidth="1"/>
    <col min="5" max="5" width="11.54296875" bestFit="1" customWidth="1"/>
    <col min="6" max="6" width="18" customWidth="1"/>
    <col min="7" max="7" width="14.26953125" customWidth="1"/>
    <col min="8" max="8" width="12.7265625" customWidth="1"/>
  </cols>
  <sheetData>
    <row r="1" spans="1:9" ht="15.75" customHeight="1" x14ac:dyDescent="0.45">
      <c r="A1" s="35" t="s">
        <v>26</v>
      </c>
      <c r="B1" s="35"/>
      <c r="C1" s="35"/>
      <c r="D1" s="35"/>
      <c r="E1" s="35"/>
      <c r="F1" s="35"/>
      <c r="G1" s="35"/>
      <c r="H1" s="35"/>
    </row>
    <row r="2" spans="1:9" x14ac:dyDescent="0.35">
      <c r="G2" s="21"/>
    </row>
    <row r="3" spans="1:9" x14ac:dyDescent="0.35">
      <c r="A3" s="39" t="s">
        <v>27</v>
      </c>
      <c r="B3" s="38" t="s">
        <v>4</v>
      </c>
      <c r="C3" s="37" t="s">
        <v>17</v>
      </c>
      <c r="D3" s="25" t="s">
        <v>31</v>
      </c>
      <c r="E3" s="25" t="s">
        <v>32</v>
      </c>
      <c r="F3" s="25" t="s">
        <v>33</v>
      </c>
      <c r="G3" s="26" t="s">
        <v>34</v>
      </c>
      <c r="H3" s="25" t="s">
        <v>35</v>
      </c>
    </row>
    <row r="4" spans="1:9" ht="72.5" x14ac:dyDescent="0.35">
      <c r="A4" s="39"/>
      <c r="B4" s="38"/>
      <c r="C4" s="37"/>
      <c r="D4" s="18" t="s">
        <v>2</v>
      </c>
      <c r="E4" s="18" t="s">
        <v>7</v>
      </c>
      <c r="F4" s="18" t="s">
        <v>28</v>
      </c>
      <c r="G4" s="18" t="s">
        <v>30</v>
      </c>
      <c r="H4" s="24" t="s">
        <v>29</v>
      </c>
      <c r="I4" s="20"/>
    </row>
    <row r="5" spans="1:9" x14ac:dyDescent="0.35">
      <c r="A5" s="27">
        <v>2020</v>
      </c>
      <c r="B5" s="28"/>
      <c r="C5" s="29"/>
      <c r="D5" s="30"/>
      <c r="E5" s="30"/>
      <c r="F5" s="30"/>
      <c r="G5" s="31">
        <v>30000</v>
      </c>
      <c r="H5" s="28">
        <f>3654616*2.5%-107978+G5</f>
        <v>13387.400000000009</v>
      </c>
      <c r="I5" s="20"/>
    </row>
    <row r="6" spans="1:9" x14ac:dyDescent="0.35">
      <c r="A6" s="32">
        <v>44197</v>
      </c>
      <c r="B6" s="33">
        <v>19526.5</v>
      </c>
      <c r="C6" s="33">
        <v>5138.9799999999996</v>
      </c>
      <c r="D6" s="31">
        <f>B6+C6</f>
        <v>24665.48</v>
      </c>
      <c r="E6" s="31">
        <v>10812</v>
      </c>
      <c r="F6" s="31">
        <f>D6-E6</f>
        <v>13853.48</v>
      </c>
      <c r="G6" s="31"/>
      <c r="H6" s="33">
        <f>MIN(H5-F6+G6,SUM($G$5:G6))</f>
        <v>-466.07999999999083</v>
      </c>
    </row>
    <row r="7" spans="1:9" x14ac:dyDescent="0.35">
      <c r="A7" s="32">
        <v>44228</v>
      </c>
      <c r="B7" s="33">
        <v>21109.67</v>
      </c>
      <c r="C7" s="33">
        <v>5124.6499999999996</v>
      </c>
      <c r="D7" s="31">
        <f t="shared" ref="D7:D65" si="0">B7+C7</f>
        <v>26234.32</v>
      </c>
      <c r="E7" s="31">
        <v>6481</v>
      </c>
      <c r="F7" s="31">
        <f t="shared" ref="F7:F65" si="1">D7-E7</f>
        <v>19753.32</v>
      </c>
      <c r="G7" s="31">
        <v>30000</v>
      </c>
      <c r="H7" s="33">
        <f>MIN(H6-F7+G7,SUM($G$5:G7))</f>
        <v>9780.6000000000095</v>
      </c>
    </row>
    <row r="8" spans="1:9" x14ac:dyDescent="0.35">
      <c r="A8" s="32">
        <v>44256</v>
      </c>
      <c r="B8" s="33">
        <v>21140.57</v>
      </c>
      <c r="C8" s="33">
        <v>5116.7599999999993</v>
      </c>
      <c r="D8" s="31">
        <f t="shared" si="0"/>
        <v>26257.329999999998</v>
      </c>
      <c r="E8" s="31">
        <v>11594</v>
      </c>
      <c r="F8" s="31">
        <f t="shared" si="1"/>
        <v>14663.329999999998</v>
      </c>
      <c r="G8" s="31"/>
      <c r="H8" s="33">
        <f>MIN(H7-F8+G8,SUM($G$5:G8))</f>
        <v>-4882.7299999999886</v>
      </c>
    </row>
    <row r="9" spans="1:9" x14ac:dyDescent="0.35">
      <c r="A9" s="32">
        <v>44287</v>
      </c>
      <c r="B9" s="33">
        <v>21109.67</v>
      </c>
      <c r="C9" s="33">
        <v>5440.32</v>
      </c>
      <c r="D9" s="31">
        <f t="shared" si="0"/>
        <v>26549.989999999998</v>
      </c>
      <c r="E9" s="31">
        <v>10692</v>
      </c>
      <c r="F9" s="31">
        <f t="shared" si="1"/>
        <v>15857.989999999998</v>
      </c>
      <c r="G9" s="31">
        <v>40000</v>
      </c>
      <c r="H9" s="33">
        <f>MIN(H8-F9+G9,SUM($G$5:G9))</f>
        <v>19259.280000000013</v>
      </c>
    </row>
    <row r="10" spans="1:9" x14ac:dyDescent="0.35">
      <c r="A10" s="32">
        <v>44317</v>
      </c>
      <c r="B10" s="33">
        <v>21140.57</v>
      </c>
      <c r="C10" s="33">
        <v>5116.7599999999993</v>
      </c>
      <c r="D10" s="31">
        <f t="shared" si="0"/>
        <v>26257.329999999998</v>
      </c>
      <c r="E10" s="31">
        <v>21206</v>
      </c>
      <c r="F10" s="31">
        <f t="shared" si="1"/>
        <v>5051.3299999999981</v>
      </c>
      <c r="G10" s="31"/>
      <c r="H10" s="33">
        <f>MIN(H9-F10+G10,SUM($G$5:G10))</f>
        <v>14207.950000000015</v>
      </c>
    </row>
    <row r="11" spans="1:9" x14ac:dyDescent="0.35">
      <c r="A11" s="32">
        <v>44348</v>
      </c>
      <c r="B11" s="33">
        <v>21772.019999999997</v>
      </c>
      <c r="C11" s="33">
        <v>5696.97</v>
      </c>
      <c r="D11" s="31">
        <f t="shared" si="0"/>
        <v>27468.989999999998</v>
      </c>
      <c r="E11" s="31">
        <v>28329</v>
      </c>
      <c r="F11" s="31">
        <f t="shared" si="1"/>
        <v>-860.01000000000204</v>
      </c>
      <c r="G11" s="31">
        <v>36100</v>
      </c>
      <c r="H11" s="33">
        <f>MIN(H10-F11+G11,SUM($G$5:G11))</f>
        <v>51167.960000000021</v>
      </c>
    </row>
    <row r="12" spans="1:9" x14ac:dyDescent="0.35">
      <c r="A12" s="32">
        <v>44378</v>
      </c>
      <c r="B12" s="33">
        <v>22795</v>
      </c>
      <c r="C12" s="33">
        <v>5698.4</v>
      </c>
      <c r="D12" s="31">
        <f t="shared" si="0"/>
        <v>28493.4</v>
      </c>
      <c r="E12" s="31">
        <v>25663</v>
      </c>
      <c r="F12" s="31">
        <f t="shared" si="1"/>
        <v>2830.4000000000015</v>
      </c>
      <c r="G12" s="33"/>
      <c r="H12" s="33">
        <f>MIN(H11-F12+G12,SUM($G$5:G12))</f>
        <v>48337.560000000019</v>
      </c>
    </row>
    <row r="13" spans="1:9" x14ac:dyDescent="0.35">
      <c r="A13" s="19">
        <v>44409</v>
      </c>
      <c r="B13" s="21">
        <v>23014.65655</v>
      </c>
      <c r="C13" s="21">
        <v>6418.0610528180487</v>
      </c>
      <c r="D13" s="23">
        <f t="shared" si="0"/>
        <v>29432.717602818047</v>
      </c>
      <c r="E13" s="23">
        <v>27183</v>
      </c>
      <c r="F13" s="23">
        <f t="shared" si="1"/>
        <v>2249.7176028180475</v>
      </c>
      <c r="G13" s="21"/>
      <c r="H13" s="21">
        <f>MIN(H12-F13+G13,SUM($G$5:G13))</f>
        <v>46087.842397181972</v>
      </c>
    </row>
    <row r="14" spans="1:9" x14ac:dyDescent="0.35">
      <c r="A14" s="19">
        <v>44440</v>
      </c>
      <c r="B14" s="21">
        <v>23014.65655</v>
      </c>
      <c r="C14" s="21">
        <v>6418.6830296170347</v>
      </c>
      <c r="D14" s="23">
        <f t="shared" si="0"/>
        <v>29433.339579617033</v>
      </c>
      <c r="E14" s="23">
        <v>28512</v>
      </c>
      <c r="F14" s="23">
        <f t="shared" si="1"/>
        <v>921.33957961703345</v>
      </c>
      <c r="G14" s="21"/>
      <c r="H14" s="21">
        <f>MIN(H13-F14+G14,SUM($G$5:G14))</f>
        <v>45166.502817564935</v>
      </c>
    </row>
    <row r="15" spans="1:9" x14ac:dyDescent="0.35">
      <c r="A15" s="19">
        <v>44470</v>
      </c>
      <c r="B15" s="21">
        <v>23114.65655</v>
      </c>
      <c r="C15" s="21">
        <v>6419.3059317716261</v>
      </c>
      <c r="D15" s="23">
        <f t="shared" si="0"/>
        <v>29533.962481771625</v>
      </c>
      <c r="E15" s="23">
        <v>23072</v>
      </c>
      <c r="F15" s="23">
        <f t="shared" si="1"/>
        <v>6461.9624817716249</v>
      </c>
      <c r="G15" s="21"/>
      <c r="H15" s="21">
        <f>MIN(H14-F15+G15,SUM($G$5:G15))</f>
        <v>38704.54033579331</v>
      </c>
    </row>
    <row r="16" spans="1:9" x14ac:dyDescent="0.35">
      <c r="A16" s="19">
        <v>44501</v>
      </c>
      <c r="B16" s="21">
        <v>23114.65655</v>
      </c>
      <c r="C16" s="21">
        <v>6419.9297606585351</v>
      </c>
      <c r="D16" s="23">
        <f t="shared" si="0"/>
        <v>29534.586310658535</v>
      </c>
      <c r="E16" s="23">
        <v>24318</v>
      </c>
      <c r="F16" s="23">
        <f t="shared" si="1"/>
        <v>5216.5863106585348</v>
      </c>
      <c r="G16" s="21"/>
      <c r="H16" s="21">
        <f>MIN(H15-F16+G16,SUM($G$5:G16))</f>
        <v>33487.954025134779</v>
      </c>
    </row>
    <row r="17" spans="1:8" x14ac:dyDescent="0.35">
      <c r="A17" s="19">
        <v>44531</v>
      </c>
      <c r="B17" s="21">
        <v>23114.65655</v>
      </c>
      <c r="C17" s="21">
        <v>6420.5545176565211</v>
      </c>
      <c r="D17" s="23">
        <f t="shared" si="0"/>
        <v>29535.211067656521</v>
      </c>
      <c r="E17" s="23">
        <v>28250</v>
      </c>
      <c r="F17" s="23">
        <f t="shared" si="1"/>
        <v>1285.2110676565208</v>
      </c>
      <c r="G17" s="22">
        <v>108000</v>
      </c>
      <c r="H17" s="21">
        <f>MIN(H16-F17+G17,SUM($G$5:G17))</f>
        <v>140202.74295747827</v>
      </c>
    </row>
    <row r="18" spans="1:8" x14ac:dyDescent="0.35">
      <c r="A18" s="19">
        <v>44562</v>
      </c>
      <c r="B18" s="21">
        <v>29227.959137000002</v>
      </c>
      <c r="C18" s="21">
        <v>8504.5135374797301</v>
      </c>
      <c r="D18" s="23">
        <f t="shared" si="0"/>
        <v>37732.47267447973</v>
      </c>
      <c r="E18" s="23">
        <v>5473</v>
      </c>
      <c r="F18" s="23">
        <f t="shared" si="1"/>
        <v>32259.47267447973</v>
      </c>
      <c r="G18" s="21"/>
      <c r="H18" s="21">
        <f>MIN(H17-F18+G18,SUM($G$5:G18))</f>
        <v>107943.27028299854</v>
      </c>
    </row>
    <row r="19" spans="1:8" x14ac:dyDescent="0.35">
      <c r="A19" s="19">
        <v>44593</v>
      </c>
      <c r="B19" s="21">
        <v>29227.959137000002</v>
      </c>
      <c r="C19" s="21">
        <v>8505.1401548443591</v>
      </c>
      <c r="D19" s="23">
        <f t="shared" si="0"/>
        <v>37733.099291844359</v>
      </c>
      <c r="E19" s="23">
        <v>5246</v>
      </c>
      <c r="F19" s="23">
        <f t="shared" si="1"/>
        <v>32487.099291844359</v>
      </c>
      <c r="G19" s="21"/>
      <c r="H19" s="21">
        <f>MIN(H18-F19+G19,SUM($G$5:G19))</f>
        <v>75456.170991154184</v>
      </c>
    </row>
    <row r="20" spans="1:8" x14ac:dyDescent="0.35">
      <c r="A20" s="19">
        <v>44621</v>
      </c>
      <c r="B20" s="21">
        <v>29227.959137000002</v>
      </c>
      <c r="C20" s="21">
        <v>8505.7677044686679</v>
      </c>
      <c r="D20" s="23">
        <f t="shared" si="0"/>
        <v>37733.72684146867</v>
      </c>
      <c r="E20" s="23">
        <v>13207</v>
      </c>
      <c r="F20" s="23">
        <f t="shared" si="1"/>
        <v>24526.72684146867</v>
      </c>
      <c r="G20" s="21"/>
      <c r="H20" s="21">
        <f>MIN(H19-F20+G20,SUM($G$5:G20))</f>
        <v>50929.444149685514</v>
      </c>
    </row>
    <row r="21" spans="1:8" x14ac:dyDescent="0.35">
      <c r="A21" s="19">
        <v>44652</v>
      </c>
      <c r="B21" s="21">
        <v>29227.959137000002</v>
      </c>
      <c r="C21" s="21">
        <v>8506.3961877396396</v>
      </c>
      <c r="D21" s="23">
        <f t="shared" si="0"/>
        <v>37734.355324739641</v>
      </c>
      <c r="E21" s="23">
        <v>16902</v>
      </c>
      <c r="F21" s="23">
        <f t="shared" si="1"/>
        <v>20832.355324739641</v>
      </c>
      <c r="G21" s="21"/>
      <c r="H21" s="21">
        <f>MIN(H20-F21+G21,SUM($G$5:G21))</f>
        <v>30097.088824945873</v>
      </c>
    </row>
    <row r="22" spans="1:8" x14ac:dyDescent="0.35">
      <c r="A22" s="19">
        <v>44682</v>
      </c>
      <c r="B22" s="21">
        <v>29227.959137000002</v>
      </c>
      <c r="C22" s="21">
        <v>8507.0256060463198</v>
      </c>
      <c r="D22" s="23">
        <f t="shared" si="0"/>
        <v>37734.98474304632</v>
      </c>
      <c r="E22" s="23">
        <v>29568</v>
      </c>
      <c r="F22" s="23">
        <f t="shared" si="1"/>
        <v>8166.9847430463196</v>
      </c>
      <c r="G22" s="21"/>
      <c r="H22" s="21">
        <f>MIN(H21-F22+G22,SUM($G$5:G22))</f>
        <v>21930.104081899553</v>
      </c>
    </row>
    <row r="23" spans="1:8" x14ac:dyDescent="0.35">
      <c r="A23" s="19">
        <v>44713</v>
      </c>
      <c r="B23" s="21">
        <v>29227.959137000002</v>
      </c>
      <c r="C23" s="21">
        <v>8507.6559607798226</v>
      </c>
      <c r="D23" s="23">
        <f t="shared" si="0"/>
        <v>37735.615097779824</v>
      </c>
      <c r="E23" s="23">
        <v>30498</v>
      </c>
      <c r="F23" s="23">
        <f t="shared" si="1"/>
        <v>7237.6150977798243</v>
      </c>
      <c r="G23" s="21"/>
      <c r="H23" s="21">
        <f>MIN(H22-F23+G23,SUM($G$5:G23))</f>
        <v>14692.488984119729</v>
      </c>
    </row>
    <row r="24" spans="1:8" x14ac:dyDescent="0.35">
      <c r="A24" s="19">
        <v>44743</v>
      </c>
      <c r="B24" s="21">
        <v>29227.959137000002</v>
      </c>
      <c r="C24" s="21">
        <v>9508.2872533333339</v>
      </c>
      <c r="D24" s="23">
        <f t="shared" si="0"/>
        <v>38736.246390333334</v>
      </c>
      <c r="E24" s="23">
        <v>34239</v>
      </c>
      <c r="F24" s="23">
        <f t="shared" si="1"/>
        <v>4497.2463903333337</v>
      </c>
      <c r="G24" s="21"/>
      <c r="H24" s="21">
        <f>MIN(H23-F24+G24,SUM($G$5:G24))</f>
        <v>10195.242593786395</v>
      </c>
    </row>
    <row r="25" spans="1:8" x14ac:dyDescent="0.35">
      <c r="A25" s="19">
        <v>44774</v>
      </c>
      <c r="B25" s="21">
        <v>29227.959137000002</v>
      </c>
      <c r="C25" s="21">
        <v>9508.9194851021057</v>
      </c>
      <c r="D25" s="23">
        <f t="shared" si="0"/>
        <v>38736.878622102107</v>
      </c>
      <c r="E25" s="23">
        <v>39960</v>
      </c>
      <c r="F25" s="23">
        <f t="shared" si="1"/>
        <v>-1223.1213778978927</v>
      </c>
      <c r="G25" s="21"/>
      <c r="H25" s="21">
        <f>MIN(H24-F25+G25,SUM($G$5:G25))</f>
        <v>11418.363971684288</v>
      </c>
    </row>
    <row r="26" spans="1:8" x14ac:dyDescent="0.35">
      <c r="A26" s="19">
        <v>44805</v>
      </c>
      <c r="B26" s="21">
        <v>29227.959137000002</v>
      </c>
      <c r="C26" s="21">
        <v>9509.5526574834748</v>
      </c>
      <c r="D26" s="23">
        <f t="shared" si="0"/>
        <v>38737.511794483478</v>
      </c>
      <c r="E26" s="23">
        <v>41448</v>
      </c>
      <c r="F26" s="23">
        <f t="shared" si="1"/>
        <v>-2710.4882055165217</v>
      </c>
      <c r="G26" s="21"/>
      <c r="H26" s="21">
        <f>MIN(H25-F26+G26,SUM($G$5:G26))</f>
        <v>14128.85217720081</v>
      </c>
    </row>
    <row r="27" spans="1:8" x14ac:dyDescent="0.35">
      <c r="A27" s="19">
        <v>44835</v>
      </c>
      <c r="B27" s="21">
        <v>29227.959137000002</v>
      </c>
      <c r="C27" s="21">
        <v>9510.1867718768481</v>
      </c>
      <c r="D27" s="23">
        <f t="shared" si="0"/>
        <v>38738.145908876846</v>
      </c>
      <c r="E27" s="23">
        <v>36612</v>
      </c>
      <c r="F27" s="23">
        <f t="shared" si="1"/>
        <v>2126.1459088768461</v>
      </c>
      <c r="G27" s="21"/>
      <c r="H27" s="21">
        <f>MIN(H26-F27+G27,SUM($G$5:G27))</f>
        <v>12002.706268323964</v>
      </c>
    </row>
    <row r="28" spans="1:8" x14ac:dyDescent="0.35">
      <c r="A28" s="19">
        <v>44866</v>
      </c>
      <c r="B28" s="21">
        <v>29227.959137000002</v>
      </c>
      <c r="C28" s="21">
        <v>9510.8218296837222</v>
      </c>
      <c r="D28" s="23">
        <f t="shared" si="0"/>
        <v>38738.780966683727</v>
      </c>
      <c r="E28" s="23">
        <v>37333</v>
      </c>
      <c r="F28" s="23">
        <f t="shared" si="1"/>
        <v>1405.7809666837275</v>
      </c>
      <c r="G28" s="21"/>
      <c r="H28" s="21">
        <f>MIN(H27-F28+G28,SUM($G$5:G28))</f>
        <v>10596.925301640236</v>
      </c>
    </row>
    <row r="29" spans="1:8" x14ac:dyDescent="0.35">
      <c r="A29" s="19">
        <v>44896</v>
      </c>
      <c r="B29" s="21">
        <v>29227.959137000002</v>
      </c>
      <c r="C29" s="21">
        <v>9511.4578323076712</v>
      </c>
      <c r="D29" s="23">
        <f t="shared" si="0"/>
        <v>38739.416969307669</v>
      </c>
      <c r="E29" s="23">
        <v>41408</v>
      </c>
      <c r="F29" s="23">
        <f t="shared" si="1"/>
        <v>-2668.5830306923308</v>
      </c>
      <c r="G29" s="22">
        <v>100000</v>
      </c>
      <c r="H29" s="21">
        <f>MIN(H28-F29+G29,SUM($G$5:G29))</f>
        <v>113265.50833233257</v>
      </c>
    </row>
    <row r="30" spans="1:8" x14ac:dyDescent="0.35">
      <c r="A30" s="19">
        <v>44927</v>
      </c>
      <c r="B30" s="21">
        <v>31656.942171898107</v>
      </c>
      <c r="C30" s="21">
        <v>9512.1298637123182</v>
      </c>
      <c r="D30" s="23">
        <f t="shared" si="0"/>
        <v>41169.072035610428</v>
      </c>
      <c r="E30" s="23">
        <v>8222</v>
      </c>
      <c r="F30" s="23">
        <f t="shared" si="1"/>
        <v>32947.072035610428</v>
      </c>
      <c r="G30" s="22"/>
      <c r="H30" s="21">
        <f>MIN(H29-F30+G30,SUM($G$5:G30))</f>
        <v>80318.436296722139</v>
      </c>
    </row>
    <row r="31" spans="1:8" x14ac:dyDescent="0.35">
      <c r="A31" s="19">
        <v>44958</v>
      </c>
      <c r="B31" s="21">
        <v>31656.942171898107</v>
      </c>
      <c r="C31" s="21">
        <v>9512.8029500115335</v>
      </c>
      <c r="D31" s="23">
        <f t="shared" si="0"/>
        <v>41169.74512190964</v>
      </c>
      <c r="E31" s="23">
        <v>7901</v>
      </c>
      <c r="F31" s="23">
        <f t="shared" si="1"/>
        <v>33268.74512190964</v>
      </c>
      <c r="G31" s="22"/>
      <c r="H31" s="21">
        <f>MIN(H30-F31+G31,SUM($G$5:G31))</f>
        <v>47049.691174812499</v>
      </c>
    </row>
    <row r="32" spans="1:8" x14ac:dyDescent="0.35">
      <c r="A32" s="19">
        <v>44986</v>
      </c>
      <c r="B32" s="21">
        <v>31656.942171898107</v>
      </c>
      <c r="C32" s="21">
        <v>9513.4770928611961</v>
      </c>
      <c r="D32" s="23">
        <f t="shared" si="0"/>
        <v>41170.419264759301</v>
      </c>
      <c r="E32" s="23">
        <v>23133</v>
      </c>
      <c r="F32" s="23">
        <f t="shared" si="1"/>
        <v>18037.419264759301</v>
      </c>
      <c r="G32" s="22"/>
      <c r="H32" s="21">
        <f>MIN(H31-F32+G32,SUM($G$5:G32))</f>
        <v>29012.271910053198</v>
      </c>
    </row>
    <row r="33" spans="1:8" x14ac:dyDescent="0.35">
      <c r="A33" s="19">
        <v>45017</v>
      </c>
      <c r="B33" s="21">
        <v>31656.942171898107</v>
      </c>
      <c r="C33" s="21">
        <v>9514.1522939197857</v>
      </c>
      <c r="D33" s="23">
        <f t="shared" si="0"/>
        <v>41171.094465817892</v>
      </c>
      <c r="E33" s="23">
        <v>29172</v>
      </c>
      <c r="F33" s="23">
        <f t="shared" si="1"/>
        <v>11999.094465817892</v>
      </c>
      <c r="G33" s="22"/>
      <c r="H33" s="21">
        <f>MIN(H32-F33+G33,SUM($G$5:G33))</f>
        <v>17013.177444235305</v>
      </c>
    </row>
    <row r="34" spans="1:8" x14ac:dyDescent="0.35">
      <c r="A34" s="19">
        <v>45047</v>
      </c>
      <c r="B34" s="21">
        <v>31656.942171898107</v>
      </c>
      <c r="C34" s="21">
        <v>9514.8285548483818</v>
      </c>
      <c r="D34" s="23">
        <f t="shared" si="0"/>
        <v>41171.770726746487</v>
      </c>
      <c r="E34" s="23">
        <v>39429</v>
      </c>
      <c r="F34" s="23">
        <f t="shared" si="1"/>
        <v>1742.7707267464866</v>
      </c>
      <c r="G34" s="22"/>
      <c r="H34" s="21">
        <f>MIN(H33-F34+G34,SUM($G$5:G34))</f>
        <v>15270.406717488819</v>
      </c>
    </row>
    <row r="35" spans="1:8" x14ac:dyDescent="0.35">
      <c r="A35" s="19">
        <v>45078</v>
      </c>
      <c r="B35" s="21">
        <v>31656.942171898107</v>
      </c>
      <c r="C35" s="21">
        <v>9515.5058773106739</v>
      </c>
      <c r="D35" s="23">
        <f t="shared" si="0"/>
        <v>41172.448049208782</v>
      </c>
      <c r="E35" s="23">
        <v>44651</v>
      </c>
      <c r="F35" s="23">
        <f t="shared" si="1"/>
        <v>-3478.5519507912177</v>
      </c>
      <c r="G35" s="22"/>
      <c r="H35" s="21">
        <f>MIN(H34-F35+G35,SUM($G$5:G35))</f>
        <v>18748.958668280036</v>
      </c>
    </row>
    <row r="36" spans="1:8" x14ac:dyDescent="0.35">
      <c r="A36" s="19">
        <v>45108</v>
      </c>
      <c r="B36" s="21">
        <v>31656.942171898107</v>
      </c>
      <c r="C36" s="21">
        <v>9516.1842629729636</v>
      </c>
      <c r="D36" s="23">
        <f t="shared" si="0"/>
        <v>41173.126434871068</v>
      </c>
      <c r="E36" s="23">
        <v>47669</v>
      </c>
      <c r="F36" s="23">
        <f t="shared" si="1"/>
        <v>-6495.8735651289317</v>
      </c>
      <c r="G36" s="22"/>
      <c r="H36" s="21">
        <f>MIN(H35-F36+G36,SUM($G$5:G36))</f>
        <v>25244.832233408968</v>
      </c>
    </row>
    <row r="37" spans="1:8" x14ac:dyDescent="0.35">
      <c r="A37" s="19">
        <v>45139</v>
      </c>
      <c r="B37" s="21">
        <v>31656.942171898107</v>
      </c>
      <c r="C37" s="21">
        <v>9516.8637135041645</v>
      </c>
      <c r="D37" s="23">
        <f t="shared" si="0"/>
        <v>41173.805885402267</v>
      </c>
      <c r="E37" s="23">
        <v>48121</v>
      </c>
      <c r="F37" s="23">
        <f t="shared" si="1"/>
        <v>-6947.1941145977326</v>
      </c>
      <c r="G37" s="22"/>
      <c r="H37" s="21">
        <f>MIN(H36-F37+G37,SUM($G$5:G37))</f>
        <v>32192.026348006701</v>
      </c>
    </row>
    <row r="38" spans="1:8" x14ac:dyDescent="0.35">
      <c r="A38" s="19">
        <v>45170</v>
      </c>
      <c r="B38" s="21">
        <v>31656.942171898107</v>
      </c>
      <c r="C38" s="21">
        <v>9517.5442305758133</v>
      </c>
      <c r="D38" s="23">
        <f t="shared" si="0"/>
        <v>41174.486402473922</v>
      </c>
      <c r="E38" s="23">
        <v>52248</v>
      </c>
      <c r="F38" s="23">
        <f t="shared" si="1"/>
        <v>-11073.513597526078</v>
      </c>
      <c r="G38" s="22"/>
      <c r="H38" s="21">
        <f>MIN(H37-F38+G38,SUM($G$5:G38))</f>
        <v>43265.539945532779</v>
      </c>
    </row>
    <row r="39" spans="1:8" x14ac:dyDescent="0.35">
      <c r="A39" s="19">
        <v>45200</v>
      </c>
      <c r="B39" s="21">
        <v>31656.942171898107</v>
      </c>
      <c r="C39" s="21">
        <v>9518.225815862068</v>
      </c>
      <c r="D39" s="23">
        <f t="shared" si="0"/>
        <v>41175.167987760171</v>
      </c>
      <c r="E39" s="23">
        <v>51440</v>
      </c>
      <c r="F39" s="23">
        <f t="shared" si="1"/>
        <v>-10264.832012239829</v>
      </c>
      <c r="G39" s="22"/>
      <c r="H39" s="21">
        <f>MIN(H38-F39+G39,SUM($G$5:G39))</f>
        <v>53530.371957772608</v>
      </c>
    </row>
    <row r="40" spans="1:8" x14ac:dyDescent="0.35">
      <c r="A40" s="19">
        <v>45231</v>
      </c>
      <c r="B40" s="21">
        <v>31656.942171898107</v>
      </c>
      <c r="C40" s="21">
        <v>9518.9084710397201</v>
      </c>
      <c r="D40" s="23">
        <f t="shared" si="0"/>
        <v>41175.850642937825</v>
      </c>
      <c r="E40" s="23">
        <v>53259</v>
      </c>
      <c r="F40" s="23">
        <f t="shared" si="1"/>
        <v>-12083.149357062175</v>
      </c>
      <c r="G40" s="22"/>
      <c r="H40" s="21">
        <f>MIN(H39-F40+G40,SUM($G$5:G40))</f>
        <v>65613.521314834783</v>
      </c>
    </row>
    <row r="41" spans="1:8" x14ac:dyDescent="0.35">
      <c r="A41" s="19">
        <v>45261</v>
      </c>
      <c r="B41" s="21">
        <v>31656.942171898107</v>
      </c>
      <c r="C41" s="21">
        <v>9519.5921977881844</v>
      </c>
      <c r="D41" s="23">
        <f t="shared" si="0"/>
        <v>41176.534369686291</v>
      </c>
      <c r="E41" s="23">
        <v>51523</v>
      </c>
      <c r="F41" s="23">
        <f t="shared" si="1"/>
        <v>-10346.465630313709</v>
      </c>
      <c r="G41" s="22"/>
      <c r="H41" s="21">
        <f>MIN(H40-F41+G41,SUM($G$5:G41))</f>
        <v>75959.986945148499</v>
      </c>
    </row>
    <row r="42" spans="1:8" x14ac:dyDescent="0.35">
      <c r="A42" s="19">
        <v>45292</v>
      </c>
      <c r="B42" s="21">
        <v>32676.792092798769</v>
      </c>
      <c r="C42" s="21">
        <v>9520.3127147715149</v>
      </c>
      <c r="D42" s="23">
        <f t="shared" si="0"/>
        <v>42197.104807570286</v>
      </c>
      <c r="E42" s="23">
        <v>11775</v>
      </c>
      <c r="F42" s="23">
        <f t="shared" si="1"/>
        <v>30422.104807570286</v>
      </c>
      <c r="G42" s="22"/>
      <c r="H42" s="21">
        <f>MIN(H41-F42+G42,SUM($G$5:G42))</f>
        <v>45537.882137578214</v>
      </c>
    </row>
    <row r="43" spans="1:8" x14ac:dyDescent="0.35">
      <c r="A43" s="19">
        <v>45323</v>
      </c>
      <c r="B43" s="21">
        <v>32676.792092798769</v>
      </c>
      <c r="C43" s="21">
        <v>9521.034421747223</v>
      </c>
      <c r="D43" s="23">
        <f t="shared" si="0"/>
        <v>42197.826514545988</v>
      </c>
      <c r="E43" s="23">
        <v>11336</v>
      </c>
      <c r="F43" s="23">
        <f t="shared" si="1"/>
        <v>30861.826514545988</v>
      </c>
      <c r="G43" s="22"/>
      <c r="H43" s="21">
        <f>MIN(H42-F43+G43,SUM($G$5:G43))</f>
        <v>14676.055623032225</v>
      </c>
    </row>
    <row r="44" spans="1:8" x14ac:dyDescent="0.35">
      <c r="A44" s="19">
        <v>45352</v>
      </c>
      <c r="B44" s="21">
        <v>32676.792092798769</v>
      </c>
      <c r="C44" s="21">
        <v>9521.7573206806774</v>
      </c>
      <c r="D44" s="23">
        <f t="shared" si="0"/>
        <v>42198.549413479443</v>
      </c>
      <c r="E44" s="23">
        <v>32164</v>
      </c>
      <c r="F44" s="23">
        <f t="shared" si="1"/>
        <v>10034.549413479443</v>
      </c>
      <c r="G44" s="22"/>
      <c r="H44" s="21">
        <f>MIN(H43-F44+G44,SUM($G$5:G44))</f>
        <v>4641.5062095527828</v>
      </c>
    </row>
    <row r="45" spans="1:8" x14ac:dyDescent="0.35">
      <c r="A45" s="19">
        <v>45383</v>
      </c>
      <c r="B45" s="21">
        <v>32676.792092798769</v>
      </c>
      <c r="C45" s="21">
        <v>9522.481413540494</v>
      </c>
      <c r="D45" s="23">
        <f t="shared" si="0"/>
        <v>42199.273506339261</v>
      </c>
      <c r="E45" s="23">
        <v>37983</v>
      </c>
      <c r="F45" s="23">
        <f t="shared" si="1"/>
        <v>4216.2735063392611</v>
      </c>
      <c r="G45" s="22"/>
      <c r="H45" s="21">
        <f>MIN(H44-F45+G45,SUM($G$5:G45))</f>
        <v>425.23270321352175</v>
      </c>
    </row>
    <row r="46" spans="1:8" x14ac:dyDescent="0.35">
      <c r="A46" s="19">
        <v>45413</v>
      </c>
      <c r="B46" s="21">
        <v>32676.792092798769</v>
      </c>
      <c r="C46" s="21">
        <v>9523.2067022985375</v>
      </c>
      <c r="D46" s="23">
        <f t="shared" si="0"/>
        <v>42199.998795097308</v>
      </c>
      <c r="E46" s="23">
        <v>54512</v>
      </c>
      <c r="F46" s="23">
        <f t="shared" si="1"/>
        <v>-12312.001204902692</v>
      </c>
      <c r="G46" s="22"/>
      <c r="H46" s="21">
        <f>MIN(H45-F46+G46,SUM($G$5:G46))</f>
        <v>12737.233908116214</v>
      </c>
    </row>
    <row r="47" spans="1:8" x14ac:dyDescent="0.35">
      <c r="A47" s="19">
        <v>45444</v>
      </c>
      <c r="B47" s="21">
        <v>32676.792092798769</v>
      </c>
      <c r="C47" s="21">
        <v>9523.9331889299337</v>
      </c>
      <c r="D47" s="23">
        <f t="shared" si="0"/>
        <v>42200.725281728701</v>
      </c>
      <c r="E47" s="23">
        <v>62745</v>
      </c>
      <c r="F47" s="23">
        <f t="shared" si="1"/>
        <v>-20544.274718271299</v>
      </c>
      <c r="G47" s="22"/>
      <c r="H47" s="21">
        <f>MIN(H46-F47+G47,SUM($G$5:G47))</f>
        <v>33281.508626387513</v>
      </c>
    </row>
    <row r="48" spans="1:8" x14ac:dyDescent="0.35">
      <c r="A48" s="19">
        <v>45474</v>
      </c>
      <c r="B48" s="21">
        <v>32676.792092798769</v>
      </c>
      <c r="C48" s="21">
        <v>9524.6608754130648</v>
      </c>
      <c r="D48" s="23">
        <f t="shared" si="0"/>
        <v>42201.45296821183</v>
      </c>
      <c r="E48" s="23">
        <v>61027</v>
      </c>
      <c r="F48" s="23">
        <f t="shared" si="1"/>
        <v>-18825.54703178817</v>
      </c>
      <c r="G48" s="22"/>
      <c r="H48" s="21">
        <f>MIN(H47-F48+G48,SUM($G$5:G48))</f>
        <v>52107.055658175683</v>
      </c>
    </row>
    <row r="49" spans="1:8" x14ac:dyDescent="0.35">
      <c r="A49" s="19">
        <v>45505</v>
      </c>
      <c r="B49" s="21">
        <v>32676.792092798769</v>
      </c>
      <c r="C49" s="21">
        <v>9525.3897637295868</v>
      </c>
      <c r="D49" s="23">
        <f t="shared" si="0"/>
        <v>42202.181856528354</v>
      </c>
      <c r="E49" s="23">
        <v>62246</v>
      </c>
      <c r="F49" s="23">
        <f t="shared" si="1"/>
        <v>-20043.818143471646</v>
      </c>
      <c r="G49" s="22"/>
      <c r="H49" s="21">
        <f>MIN(H48-F49+G49,SUM($G$5:G49))</f>
        <v>72150.873801647336</v>
      </c>
    </row>
    <row r="50" spans="1:8" x14ac:dyDescent="0.35">
      <c r="A50" s="19">
        <v>45536</v>
      </c>
      <c r="B50" s="21">
        <v>32676.792092798769</v>
      </c>
      <c r="C50" s="21">
        <v>9526.1198558644228</v>
      </c>
      <c r="D50" s="23">
        <f t="shared" si="0"/>
        <v>42202.91194866319</v>
      </c>
      <c r="E50" s="23">
        <v>74771</v>
      </c>
      <c r="F50" s="23">
        <f t="shared" si="1"/>
        <v>-32568.08805133681</v>
      </c>
      <c r="G50" s="22">
        <v>-100000</v>
      </c>
      <c r="H50" s="21">
        <f>MIN(H49-F50+G50,SUM($G$5:G50))</f>
        <v>4718.9618529841537</v>
      </c>
    </row>
    <row r="51" spans="1:8" x14ac:dyDescent="0.35">
      <c r="A51" s="19">
        <v>45566</v>
      </c>
      <c r="B51" s="21">
        <v>32676.792092798769</v>
      </c>
      <c r="C51" s="21">
        <v>9526.8511538057774</v>
      </c>
      <c r="D51" s="23">
        <f t="shared" si="0"/>
        <v>42203.643246604544</v>
      </c>
      <c r="E51" s="23">
        <v>72123</v>
      </c>
      <c r="F51" s="23">
        <f t="shared" si="1"/>
        <v>-29919.356753395456</v>
      </c>
      <c r="G51" s="22"/>
      <c r="H51" s="21">
        <f>MIN(H50-F51+G51,SUM($G$5:G51))</f>
        <v>34638.318606379609</v>
      </c>
    </row>
    <row r="52" spans="1:8" x14ac:dyDescent="0.35">
      <c r="A52" s="19">
        <v>45597</v>
      </c>
      <c r="B52" s="21">
        <v>32676.792092798769</v>
      </c>
      <c r="C52" s="21">
        <v>9527.5836595451383</v>
      </c>
      <c r="D52" s="23">
        <f t="shared" si="0"/>
        <v>42204.375752343905</v>
      </c>
      <c r="E52" s="23">
        <v>77161</v>
      </c>
      <c r="F52" s="23">
        <f t="shared" si="1"/>
        <v>-34956.624247656095</v>
      </c>
      <c r="G52" s="22"/>
      <c r="H52" s="21">
        <f>MIN(H51-F52+G52,SUM($G$5:G52))</f>
        <v>69594.942854035704</v>
      </c>
    </row>
    <row r="53" spans="1:8" x14ac:dyDescent="0.35">
      <c r="A53" s="19">
        <v>45627</v>
      </c>
      <c r="B53" s="21">
        <v>32676.792092798769</v>
      </c>
      <c r="C53" s="21">
        <v>9528.3173750772821</v>
      </c>
      <c r="D53" s="23">
        <f t="shared" si="0"/>
        <v>42205.109467876049</v>
      </c>
      <c r="E53" s="23">
        <v>79064</v>
      </c>
      <c r="F53" s="23">
        <f t="shared" si="1"/>
        <v>-36858.890532123951</v>
      </c>
      <c r="G53" s="22"/>
      <c r="H53" s="21">
        <f>MIN(H52-F53+G53,SUM($G$5:G53))</f>
        <v>106453.83338615965</v>
      </c>
    </row>
    <row r="54" spans="1:8" x14ac:dyDescent="0.35">
      <c r="A54" s="19">
        <v>45658</v>
      </c>
      <c r="B54" s="21">
        <v>33747.818941612437</v>
      </c>
      <c r="C54" s="21">
        <v>9528.3173750772821</v>
      </c>
      <c r="D54" s="23">
        <f t="shared" si="0"/>
        <v>43276.136316689721</v>
      </c>
      <c r="E54" s="23">
        <v>16679</v>
      </c>
      <c r="F54" s="23">
        <f t="shared" si="1"/>
        <v>26597.136316689721</v>
      </c>
      <c r="G54" s="22"/>
      <c r="H54" s="21">
        <f>MIN(H53-F54+G54,SUM($G$5:G54))</f>
        <v>79856.697069469927</v>
      </c>
    </row>
    <row r="55" spans="1:8" x14ac:dyDescent="0.35">
      <c r="A55" s="19">
        <v>45689</v>
      </c>
      <c r="B55" s="21">
        <v>33747.818941612437</v>
      </c>
      <c r="C55" s="21">
        <v>9528.3173750772821</v>
      </c>
      <c r="D55" s="23">
        <f t="shared" si="0"/>
        <v>43276.136316689721</v>
      </c>
      <c r="E55" s="23">
        <v>16045</v>
      </c>
      <c r="F55" s="23">
        <f t="shared" si="1"/>
        <v>27231.136316689721</v>
      </c>
      <c r="G55" s="22"/>
      <c r="H55" s="21">
        <f>MIN(H54-F55+G55,SUM($G$5:G55))</f>
        <v>52625.560752780206</v>
      </c>
    </row>
    <row r="56" spans="1:8" x14ac:dyDescent="0.35">
      <c r="A56" s="19">
        <v>45717</v>
      </c>
      <c r="B56" s="21">
        <v>33747.818941612437</v>
      </c>
      <c r="C56" s="21">
        <v>9528.3173750772821</v>
      </c>
      <c r="D56" s="23">
        <f t="shared" si="0"/>
        <v>43276.136316689721</v>
      </c>
      <c r="E56" s="23">
        <v>39279</v>
      </c>
      <c r="F56" s="23">
        <f t="shared" si="1"/>
        <v>3997.1363166897208</v>
      </c>
      <c r="G56" s="22"/>
      <c r="H56" s="21">
        <f>MIN(H55-F56+G56,SUM($G$5:G56))</f>
        <v>48628.424436090485</v>
      </c>
    </row>
    <row r="57" spans="1:8" x14ac:dyDescent="0.35">
      <c r="A57" s="19">
        <v>45748</v>
      </c>
      <c r="B57" s="21">
        <v>33747.818941612437</v>
      </c>
      <c r="C57" s="21">
        <v>9528.3173750772821</v>
      </c>
      <c r="D57" s="23">
        <f t="shared" si="0"/>
        <v>43276.136316689721</v>
      </c>
      <c r="E57" s="23">
        <v>45424</v>
      </c>
      <c r="F57" s="23">
        <f t="shared" si="1"/>
        <v>-2147.8636833102792</v>
      </c>
      <c r="G57" s="22"/>
      <c r="H57" s="21">
        <f>MIN(H56-F57+G57,SUM($G$5:G57))</f>
        <v>50776.288119400764</v>
      </c>
    </row>
    <row r="58" spans="1:8" x14ac:dyDescent="0.35">
      <c r="A58" s="19">
        <v>45778</v>
      </c>
      <c r="B58" s="21">
        <v>33747.818941612437</v>
      </c>
      <c r="C58" s="21">
        <v>9528.3173750772821</v>
      </c>
      <c r="D58" s="23">
        <f t="shared" si="0"/>
        <v>43276.136316689721</v>
      </c>
      <c r="E58" s="23">
        <v>58502</v>
      </c>
      <c r="F58" s="23">
        <f t="shared" si="1"/>
        <v>-15225.863683310279</v>
      </c>
      <c r="G58" s="22"/>
      <c r="H58" s="21">
        <f>MIN(H57-F58+G58,SUM($G$5:G58))</f>
        <v>66002.151802711043</v>
      </c>
    </row>
    <row r="59" spans="1:8" x14ac:dyDescent="0.35">
      <c r="A59" s="19">
        <v>45809</v>
      </c>
      <c r="B59" s="21">
        <v>33747.818941612437</v>
      </c>
      <c r="C59" s="21">
        <v>9528.3173750772821</v>
      </c>
      <c r="D59" s="23">
        <f t="shared" si="0"/>
        <v>43276.136316689721</v>
      </c>
      <c r="E59" s="23">
        <v>72436</v>
      </c>
      <c r="F59" s="23">
        <f t="shared" si="1"/>
        <v>-29159.863683310279</v>
      </c>
      <c r="G59" s="22"/>
      <c r="H59" s="21">
        <f>MIN(H58-F59+G59,SUM($G$5:G59))</f>
        <v>95162.015486021322</v>
      </c>
    </row>
    <row r="60" spans="1:8" x14ac:dyDescent="0.35">
      <c r="A60" s="19">
        <v>45839</v>
      </c>
      <c r="B60" s="21">
        <v>33747.818941612437</v>
      </c>
      <c r="C60" s="21">
        <v>9528.3173750772821</v>
      </c>
      <c r="D60" s="23">
        <f t="shared" si="0"/>
        <v>43276.136316689721</v>
      </c>
      <c r="E60" s="23">
        <v>74842</v>
      </c>
      <c r="F60" s="23">
        <f t="shared" si="1"/>
        <v>-31565.863683310279</v>
      </c>
      <c r="G60" s="22">
        <v>-100000</v>
      </c>
      <c r="H60" s="21">
        <f>MIN(H59-F60+G60,SUM($G$5:G60))</f>
        <v>26727.879169331602</v>
      </c>
    </row>
    <row r="61" spans="1:8" x14ac:dyDescent="0.35">
      <c r="A61" s="19">
        <v>45870</v>
      </c>
      <c r="B61" s="21">
        <v>33747.818941612437</v>
      </c>
      <c r="C61" s="21">
        <v>9528.3173750772821</v>
      </c>
      <c r="D61" s="23">
        <f t="shared" si="0"/>
        <v>43276.136316689721</v>
      </c>
      <c r="E61" s="23">
        <v>77167</v>
      </c>
      <c r="F61" s="23">
        <f t="shared" si="1"/>
        <v>-33890.863683310279</v>
      </c>
      <c r="G61" s="22"/>
      <c r="H61" s="21">
        <f>MIN(H60-F61+G61,SUM($G$5:G61))</f>
        <v>60618.742852641881</v>
      </c>
    </row>
    <row r="62" spans="1:8" x14ac:dyDescent="0.35">
      <c r="A62" s="19">
        <v>45901</v>
      </c>
      <c r="B62" s="21">
        <v>33747.818941612437</v>
      </c>
      <c r="C62" s="21">
        <v>9528.3173750772821</v>
      </c>
      <c r="D62" s="23">
        <f t="shared" si="0"/>
        <v>43276.136316689721</v>
      </c>
      <c r="E62" s="23">
        <v>81376</v>
      </c>
      <c r="F62" s="23">
        <f t="shared" si="1"/>
        <v>-38099.863683310279</v>
      </c>
      <c r="G62" s="22"/>
      <c r="H62" s="21">
        <f>MIN(H61-F62+G62,SUM($G$5:G62))</f>
        <v>98718.60653595216</v>
      </c>
    </row>
    <row r="63" spans="1:8" x14ac:dyDescent="0.35">
      <c r="A63" s="19">
        <v>45931</v>
      </c>
      <c r="B63" s="21">
        <v>33747.818941612437</v>
      </c>
      <c r="C63" s="21">
        <v>9528.3173750772821</v>
      </c>
      <c r="D63" s="23">
        <f t="shared" si="0"/>
        <v>43276.136316689721</v>
      </c>
      <c r="E63" s="23">
        <v>84223</v>
      </c>
      <c r="F63" s="23">
        <f t="shared" si="1"/>
        <v>-40946.863683310279</v>
      </c>
      <c r="G63" s="22">
        <v>-100000</v>
      </c>
      <c r="H63" s="21">
        <f>MIN(H62-F63+G63,SUM($G$5:G63))</f>
        <v>39665.470219262439</v>
      </c>
    </row>
    <row r="64" spans="1:8" x14ac:dyDescent="0.35">
      <c r="A64" s="19">
        <v>45962</v>
      </c>
      <c r="B64" s="21">
        <v>33747.818941612437</v>
      </c>
      <c r="C64" s="21">
        <v>9528.3173750772821</v>
      </c>
      <c r="D64" s="23">
        <f t="shared" si="0"/>
        <v>43276.136316689721</v>
      </c>
      <c r="E64" s="23">
        <v>96837</v>
      </c>
      <c r="F64" s="23">
        <f t="shared" si="1"/>
        <v>-53560.863683310279</v>
      </c>
      <c r="G64" s="22">
        <v>-44100</v>
      </c>
      <c r="H64" s="21">
        <f>MIN(H63-F64+G64,SUM($G$5:G64))</f>
        <v>0</v>
      </c>
    </row>
    <row r="65" spans="1:8" x14ac:dyDescent="0.35">
      <c r="A65" s="19">
        <v>45992</v>
      </c>
      <c r="B65" s="21">
        <v>33747.818941612437</v>
      </c>
      <c r="C65" s="21">
        <v>9528.3173750772821</v>
      </c>
      <c r="D65" s="23">
        <f t="shared" si="0"/>
        <v>43276.136316689721</v>
      </c>
      <c r="E65" s="23">
        <v>114087</v>
      </c>
      <c r="F65" s="23">
        <f t="shared" si="1"/>
        <v>-70810.863683310279</v>
      </c>
      <c r="G65" s="22"/>
      <c r="H65" s="21">
        <f>MIN(H64-F65+G65,SUM($G$5:G65))</f>
        <v>0</v>
      </c>
    </row>
  </sheetData>
  <mergeCells count="4">
    <mergeCell ref="C3:C4"/>
    <mergeCell ref="B3:B4"/>
    <mergeCell ref="A3:A4"/>
    <mergeCell ref="A1:H1"/>
  </mergeCells>
  <pageMargins left="0.70866141732283472" right="0.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Paskolos poreikis 2023-2027</vt:lpstr>
      <vt:lpstr>Paskolų poreikis (mėn)</vt:lpstr>
    </vt:vector>
  </TitlesOfParts>
  <Company>SoDra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Gerulytė</dc:creator>
  <cp:lastModifiedBy>Regina Kiselienė</cp:lastModifiedBy>
  <dcterms:created xsi:type="dcterms:W3CDTF">2021-06-16T14:02:39Z</dcterms:created>
  <dcterms:modified xsi:type="dcterms:W3CDTF">2023-05-10T10:45:17Z</dcterms:modified>
</cp:coreProperties>
</file>