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R:\VPOS\MEDŽIAGA\TAPAI\"/>
    </mc:Choice>
  </mc:AlternateContent>
  <xr:revisionPtr revIDLastSave="0" documentId="8_{FA111959-4910-4E18-B25D-89C30D3C071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KV lėšų apskaičiavimas" sheetId="3" r:id="rId1"/>
  </sheets>
  <definedNames>
    <definedName name="_xlnm.Print_Titles" localSheetId="0">'KV lėšų apskaičiavimas'!$29:$30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3" l="1"/>
  <c r="G99" i="3"/>
  <c r="B99" i="3"/>
  <c r="I98" i="3"/>
  <c r="G98" i="3"/>
  <c r="B98" i="3"/>
  <c r="I96" i="3"/>
  <c r="G96" i="3"/>
  <c r="B96" i="3"/>
  <c r="I95" i="3"/>
  <c r="G95" i="3"/>
  <c r="B95" i="3"/>
  <c r="I94" i="3"/>
  <c r="G94" i="3"/>
  <c r="B94" i="3"/>
  <c r="I92" i="3"/>
  <c r="G92" i="3"/>
  <c r="B92" i="3"/>
  <c r="I91" i="3"/>
  <c r="G91" i="3"/>
  <c r="B91" i="3"/>
  <c r="I90" i="3"/>
  <c r="G90" i="3"/>
  <c r="B90" i="3"/>
  <c r="I89" i="3"/>
  <c r="G89" i="3"/>
  <c r="B89" i="3"/>
  <c r="I88" i="3"/>
  <c r="G88" i="3"/>
  <c r="B88" i="3"/>
  <c r="I87" i="3"/>
  <c r="G87" i="3"/>
  <c r="B87" i="3"/>
  <c r="I86" i="3"/>
  <c r="G86" i="3"/>
  <c r="B86" i="3"/>
  <c r="I85" i="3"/>
  <c r="G85" i="3"/>
  <c r="B85" i="3"/>
  <c r="I83" i="3"/>
  <c r="G83" i="3"/>
  <c r="B83" i="3"/>
  <c r="I82" i="3"/>
  <c r="G82" i="3"/>
  <c r="B82" i="3"/>
  <c r="I81" i="3"/>
  <c r="G81" i="3"/>
  <c r="B81" i="3"/>
  <c r="I79" i="3"/>
  <c r="G79" i="3"/>
  <c r="B79" i="3"/>
  <c r="I78" i="3"/>
  <c r="G78" i="3"/>
  <c r="B78" i="3"/>
  <c r="I77" i="3"/>
  <c r="G77" i="3"/>
  <c r="B77" i="3"/>
  <c r="I76" i="3"/>
  <c r="G76" i="3"/>
  <c r="B76" i="3"/>
  <c r="I74" i="3"/>
  <c r="G74" i="3"/>
  <c r="B74" i="3"/>
  <c r="I73" i="3"/>
  <c r="G73" i="3"/>
  <c r="B73" i="3"/>
  <c r="I72" i="3"/>
  <c r="G72" i="3"/>
  <c r="B72" i="3"/>
  <c r="I70" i="3"/>
  <c r="G70" i="3"/>
  <c r="B70" i="3"/>
  <c r="I69" i="3"/>
  <c r="G69" i="3"/>
  <c r="B69" i="3"/>
  <c r="I67" i="3"/>
  <c r="G67" i="3"/>
  <c r="B67" i="3"/>
  <c r="I66" i="3"/>
  <c r="G66" i="3"/>
  <c r="B66" i="3"/>
  <c r="I65" i="3"/>
  <c r="G65" i="3"/>
  <c r="B65" i="3"/>
  <c r="I64" i="3"/>
  <c r="G64" i="3"/>
  <c r="B64" i="3"/>
  <c r="I63" i="3"/>
  <c r="G63" i="3"/>
  <c r="B63" i="3"/>
  <c r="I61" i="3"/>
  <c r="G61" i="3"/>
  <c r="B61" i="3"/>
  <c r="I60" i="3"/>
  <c r="G60" i="3"/>
  <c r="B60" i="3"/>
  <c r="I58" i="3"/>
  <c r="G58" i="3"/>
  <c r="B58" i="3"/>
  <c r="I57" i="3"/>
  <c r="G57" i="3"/>
  <c r="B57" i="3"/>
  <c r="I56" i="3"/>
  <c r="G56" i="3"/>
  <c r="B56" i="3"/>
  <c r="I55" i="3"/>
  <c r="G55" i="3"/>
  <c r="B55" i="3"/>
  <c r="I54" i="3"/>
  <c r="G54" i="3"/>
  <c r="B54" i="3"/>
  <c r="I52" i="3"/>
  <c r="G52" i="3"/>
  <c r="B52" i="3"/>
  <c r="I51" i="3"/>
  <c r="G51" i="3"/>
  <c r="B51" i="3"/>
  <c r="I50" i="3"/>
  <c r="G50" i="3"/>
  <c r="B50" i="3"/>
  <c r="I49" i="3"/>
  <c r="G49" i="3"/>
  <c r="B49" i="3"/>
  <c r="I48" i="3"/>
  <c r="G48" i="3"/>
  <c r="B48" i="3"/>
  <c r="I47" i="3"/>
  <c r="G47" i="3"/>
  <c r="B47" i="3"/>
  <c r="I46" i="3"/>
  <c r="G46" i="3"/>
  <c r="B46" i="3"/>
  <c r="I45" i="3"/>
  <c r="G45" i="3"/>
  <c r="B45" i="3"/>
  <c r="I44" i="3"/>
  <c r="G44" i="3"/>
  <c r="B44" i="3"/>
  <c r="I42" i="3"/>
  <c r="G42" i="3"/>
  <c r="B42" i="3"/>
  <c r="I41" i="3"/>
  <c r="G41" i="3"/>
  <c r="B41" i="3"/>
  <c r="I39" i="3"/>
  <c r="G39" i="3"/>
  <c r="B39" i="3"/>
  <c r="I38" i="3"/>
  <c r="G38" i="3"/>
  <c r="B38" i="3"/>
  <c r="I37" i="3"/>
  <c r="G37" i="3"/>
  <c r="B37" i="3"/>
  <c r="I36" i="3"/>
  <c r="G36" i="3"/>
  <c r="B36" i="3"/>
  <c r="I34" i="3"/>
  <c r="G34" i="3"/>
  <c r="B34" i="3"/>
  <c r="I33" i="3"/>
  <c r="G33" i="3"/>
  <c r="B33" i="3"/>
  <c r="I32" i="3"/>
  <c r="G32" i="3"/>
  <c r="B32" i="3"/>
  <c r="K10" i="3"/>
  <c r="F99" i="3" l="1"/>
  <c r="F94" i="3"/>
  <c r="F89" i="3"/>
  <c r="F85" i="3"/>
  <c r="F79" i="3"/>
  <c r="F74" i="3"/>
  <c r="F69" i="3"/>
  <c r="F64" i="3"/>
  <c r="F58" i="3"/>
  <c r="F54" i="3"/>
  <c r="F45" i="3"/>
  <c r="F34" i="3"/>
  <c r="E87" i="3"/>
  <c r="E72" i="3"/>
  <c r="E56" i="3"/>
  <c r="E42" i="3"/>
  <c r="F98" i="3"/>
  <c r="F92" i="3"/>
  <c r="F88" i="3"/>
  <c r="F83" i="3"/>
  <c r="F78" i="3"/>
  <c r="F73" i="3"/>
  <c r="F67" i="3"/>
  <c r="F63" i="3"/>
  <c r="F57" i="3"/>
  <c r="F52" i="3"/>
  <c r="F48" i="3"/>
  <c r="F44" i="3"/>
  <c r="F38" i="3"/>
  <c r="F33" i="3"/>
  <c r="E95" i="3"/>
  <c r="E90" i="3"/>
  <c r="E86" i="3"/>
  <c r="E81" i="3"/>
  <c r="E76" i="3"/>
  <c r="E70" i="3"/>
  <c r="E65" i="3"/>
  <c r="E60" i="3"/>
  <c r="E55" i="3"/>
  <c r="E50" i="3"/>
  <c r="E46" i="3"/>
  <c r="E41" i="3"/>
  <c r="E36" i="3"/>
  <c r="F32" i="3"/>
  <c r="E92" i="3"/>
  <c r="E83" i="3"/>
  <c r="E73" i="3"/>
  <c r="E63" i="3"/>
  <c r="E52" i="3"/>
  <c r="E44" i="3"/>
  <c r="E33" i="3"/>
  <c r="F39" i="3"/>
  <c r="E91" i="3"/>
  <c r="E77" i="3"/>
  <c r="E61" i="3"/>
  <c r="E47" i="3"/>
  <c r="E32" i="3"/>
  <c r="F96" i="3"/>
  <c r="F91" i="3"/>
  <c r="F87" i="3"/>
  <c r="F82" i="3"/>
  <c r="F77" i="3"/>
  <c r="F72" i="3"/>
  <c r="F66" i="3"/>
  <c r="F61" i="3"/>
  <c r="F56" i="3"/>
  <c r="F51" i="3"/>
  <c r="F47" i="3"/>
  <c r="F42" i="3"/>
  <c r="F37" i="3"/>
  <c r="E99" i="3"/>
  <c r="E94" i="3"/>
  <c r="E89" i="3"/>
  <c r="E85" i="3"/>
  <c r="E79" i="3"/>
  <c r="E74" i="3"/>
  <c r="E69" i="3"/>
  <c r="E64" i="3"/>
  <c r="E58" i="3"/>
  <c r="E54" i="3"/>
  <c r="E49" i="3"/>
  <c r="E45" i="3"/>
  <c r="E39" i="3"/>
  <c r="E34" i="3"/>
  <c r="F95" i="3"/>
  <c r="F90" i="3"/>
  <c r="F86" i="3"/>
  <c r="F81" i="3"/>
  <c r="F76" i="3"/>
  <c r="F70" i="3"/>
  <c r="F65" i="3"/>
  <c r="F60" i="3"/>
  <c r="F55" i="3"/>
  <c r="F50" i="3"/>
  <c r="F46" i="3"/>
  <c r="F41" i="3"/>
  <c r="F36" i="3"/>
  <c r="E98" i="3"/>
  <c r="E88" i="3"/>
  <c r="E78" i="3"/>
  <c r="E67" i="3"/>
  <c r="E57" i="3"/>
  <c r="E48" i="3"/>
  <c r="E38" i="3"/>
  <c r="F49" i="3"/>
  <c r="E96" i="3"/>
  <c r="E82" i="3"/>
  <c r="E66" i="3"/>
  <c r="E51" i="3"/>
  <c r="E37" i="3"/>
  <c r="D33" i="3"/>
  <c r="C34" i="3"/>
  <c r="D44" i="3"/>
  <c r="C45" i="3"/>
  <c r="D52" i="3"/>
  <c r="C54" i="3"/>
  <c r="D63" i="3"/>
  <c r="C64" i="3"/>
  <c r="D73" i="3"/>
  <c r="C74" i="3"/>
  <c r="D83" i="3"/>
  <c r="C85" i="3"/>
  <c r="D92" i="3"/>
  <c r="C94" i="3"/>
  <c r="D99" i="3"/>
  <c r="C95" i="3"/>
  <c r="D94" i="3"/>
  <c r="C90" i="3"/>
  <c r="J90" i="3" s="1"/>
  <c r="D89" i="3"/>
  <c r="C86" i="3"/>
  <c r="D85" i="3"/>
  <c r="C81" i="3"/>
  <c r="D79" i="3"/>
  <c r="C76" i="3"/>
  <c r="J76" i="3" s="1"/>
  <c r="D74" i="3"/>
  <c r="C70" i="3"/>
  <c r="J70" i="3" s="1"/>
  <c r="D69" i="3"/>
  <c r="C65" i="3"/>
  <c r="J65" i="3" s="1"/>
  <c r="D64" i="3"/>
  <c r="C60" i="3"/>
  <c r="D58" i="3"/>
  <c r="C55" i="3"/>
  <c r="D54" i="3"/>
  <c r="C50" i="3"/>
  <c r="J50" i="3" s="1"/>
  <c r="D49" i="3"/>
  <c r="C46" i="3"/>
  <c r="D45" i="3"/>
  <c r="C41" i="3"/>
  <c r="D39" i="3"/>
  <c r="C36" i="3"/>
  <c r="D34" i="3"/>
  <c r="C99" i="3"/>
  <c r="C98" i="3"/>
  <c r="D96" i="3"/>
  <c r="K96" i="3" s="1"/>
  <c r="C92" i="3"/>
  <c r="D91" i="3"/>
  <c r="K91" i="3" s="1"/>
  <c r="C88" i="3"/>
  <c r="D87" i="3"/>
  <c r="C83" i="3"/>
  <c r="D82" i="3"/>
  <c r="K82" i="3" s="1"/>
  <c r="C78" i="3"/>
  <c r="D77" i="3"/>
  <c r="K77" i="3" s="1"/>
  <c r="C73" i="3"/>
  <c r="D72" i="3"/>
  <c r="K72" i="3" s="1"/>
  <c r="C67" i="3"/>
  <c r="D66" i="3"/>
  <c r="C63" i="3"/>
  <c r="D61" i="3"/>
  <c r="K61" i="3" s="1"/>
  <c r="C57" i="3"/>
  <c r="D56" i="3"/>
  <c r="J55" i="3"/>
  <c r="C52" i="3"/>
  <c r="J52" i="3" s="1"/>
  <c r="D51" i="3"/>
  <c r="C48" i="3"/>
  <c r="J48" i="3" s="1"/>
  <c r="D47" i="3"/>
  <c r="C44" i="3"/>
  <c r="D42" i="3"/>
  <c r="K42" i="3" s="1"/>
  <c r="J41" i="3"/>
  <c r="C38" i="3"/>
  <c r="D37" i="3"/>
  <c r="J36" i="3"/>
  <c r="C33" i="3"/>
  <c r="D32" i="3"/>
  <c r="C96" i="3"/>
  <c r="D95" i="3"/>
  <c r="K95" i="3" s="1"/>
  <c r="C91" i="3"/>
  <c r="D90" i="3"/>
  <c r="C87" i="3"/>
  <c r="D86" i="3"/>
  <c r="C82" i="3"/>
  <c r="J82" i="3" s="1"/>
  <c r="D81" i="3"/>
  <c r="C77" i="3"/>
  <c r="D76" i="3"/>
  <c r="K76" i="3" s="1"/>
  <c r="C72" i="3"/>
  <c r="J72" i="3" s="1"/>
  <c r="D70" i="3"/>
  <c r="C66" i="3"/>
  <c r="D65" i="3"/>
  <c r="K65" i="3" s="1"/>
  <c r="K63" i="3"/>
  <c r="C61" i="3"/>
  <c r="D60" i="3"/>
  <c r="C56" i="3"/>
  <c r="D55" i="3"/>
  <c r="C51" i="3"/>
  <c r="D50" i="3"/>
  <c r="C47" i="3"/>
  <c r="D46" i="3"/>
  <c r="C42" i="3"/>
  <c r="D41" i="3"/>
  <c r="C37" i="3"/>
  <c r="D36" i="3"/>
  <c r="K36" i="3" s="1"/>
  <c r="C32" i="3"/>
  <c r="J32" i="3" s="1"/>
  <c r="D98" i="3"/>
  <c r="J60" i="3"/>
  <c r="D38" i="3"/>
  <c r="C39" i="3"/>
  <c r="D48" i="3"/>
  <c r="C49" i="3"/>
  <c r="D57" i="3"/>
  <c r="C58" i="3"/>
  <c r="D67" i="3"/>
  <c r="C69" i="3"/>
  <c r="D78" i="3"/>
  <c r="C79" i="3"/>
  <c r="D88" i="3"/>
  <c r="C89" i="3"/>
  <c r="K37" i="3" l="1"/>
  <c r="J67" i="3"/>
  <c r="J83" i="3"/>
  <c r="K56" i="3"/>
  <c r="J57" i="3"/>
  <c r="J81" i="3"/>
  <c r="K39" i="3"/>
  <c r="J44" i="3"/>
  <c r="J98" i="3"/>
  <c r="K87" i="3"/>
  <c r="J78" i="3"/>
  <c r="K51" i="3"/>
  <c r="K66" i="3"/>
  <c r="J73" i="3"/>
  <c r="J88" i="3"/>
  <c r="K32" i="3"/>
  <c r="J38" i="3"/>
  <c r="K47" i="3"/>
  <c r="K45" i="3"/>
  <c r="K79" i="3"/>
  <c r="K58" i="3"/>
  <c r="K49" i="3"/>
  <c r="K69" i="3"/>
  <c r="K33" i="3"/>
  <c r="K89" i="3"/>
  <c r="K88" i="3"/>
  <c r="K48" i="3"/>
  <c r="K57" i="3"/>
  <c r="J42" i="3"/>
  <c r="J51" i="3"/>
  <c r="J61" i="3"/>
  <c r="K67" i="3"/>
  <c r="K78" i="3"/>
  <c r="K38" i="3"/>
  <c r="K98" i="3"/>
  <c r="K46" i="3"/>
  <c r="K60" i="3"/>
  <c r="K86" i="3"/>
  <c r="K92" i="3"/>
  <c r="K52" i="3"/>
  <c r="K70" i="3"/>
  <c r="K83" i="3"/>
  <c r="K54" i="3"/>
  <c r="K94" i="3"/>
  <c r="J91" i="3"/>
  <c r="K73" i="3"/>
  <c r="J33" i="3"/>
  <c r="J63" i="3"/>
  <c r="K34" i="3"/>
  <c r="K64" i="3"/>
  <c r="K74" i="3"/>
  <c r="K85" i="3"/>
  <c r="K99" i="3"/>
  <c r="K44" i="3"/>
  <c r="K41" i="3"/>
  <c r="K50" i="3"/>
  <c r="K55" i="3"/>
  <c r="K81" i="3"/>
  <c r="K90" i="3"/>
  <c r="J92" i="3"/>
  <c r="J58" i="3"/>
  <c r="J77" i="3"/>
  <c r="J64" i="3"/>
  <c r="J46" i="3"/>
  <c r="J86" i="3"/>
  <c r="J95" i="3"/>
  <c r="J94" i="3"/>
  <c r="J69" i="3"/>
  <c r="J79" i="3"/>
  <c r="J39" i="3"/>
  <c r="J37" i="3"/>
  <c r="J47" i="3"/>
  <c r="J87" i="3"/>
  <c r="J74" i="3"/>
  <c r="J89" i="3"/>
  <c r="J49" i="3"/>
  <c r="J85" i="3"/>
  <c r="J96" i="3"/>
  <c r="J66" i="3"/>
  <c r="J54" i="3"/>
  <c r="J45" i="3"/>
  <c r="J34" i="3"/>
  <c r="J56" i="3"/>
  <c r="J99" i="3"/>
  <c r="K100" i="3" l="1"/>
  <c r="J100" i="3"/>
</calcChain>
</file>

<file path=xl/sharedStrings.xml><?xml version="1.0" encoding="utf-8"?>
<sst xmlns="http://schemas.openxmlformats.org/spreadsheetml/2006/main" count="111" uniqueCount="103">
  <si>
    <t>Švietimo sritys ir posričiai</t>
  </si>
  <si>
    <t>1. Architektūra ir statyba</t>
  </si>
  <si>
    <t>1.1. Statyba ir statybos inžinerija (išskyrus su kelių transporto statyba susijusias programas)</t>
  </si>
  <si>
    <t>1.2. Statyba ir statybos inžinerija (tik su kelių transporto statyba susijusios programos)</t>
  </si>
  <si>
    <t>1.3. Kiti posričiai</t>
  </si>
  <si>
    <t>2. Gamyba ir perdirbimas</t>
  </si>
  <si>
    <t>2.1. Maisto produktų technologijos</t>
  </si>
  <si>
    <t>2.2. Medžiagotyra (stiklas, popierius, plastikai, mediena)</t>
  </si>
  <si>
    <t>2.3. Tekstilė (apranga, avalynė ir oda)</t>
  </si>
  <si>
    <t>2.4. Kiti posričiai</t>
  </si>
  <si>
    <t>3. Informacijos ir ryšio technologijos</t>
  </si>
  <si>
    <t>3.1. Kompiuterio taikymas ir kompiuterinis raštingumas</t>
  </si>
  <si>
    <t>3.2. Kiti posričiai</t>
  </si>
  <si>
    <t>4. Inžinerija ir inžinerinės profesijos</t>
  </si>
  <si>
    <t>4.1. Aplinkosaugos technologijos</t>
  </si>
  <si>
    <t>4.2. Chemijos inžinerija</t>
  </si>
  <si>
    <t>4.3. Elektra ir energija</t>
  </si>
  <si>
    <t>4.4. Elektronika ir automatika</t>
  </si>
  <si>
    <t>4.5. Mechanika ir metalo darbai (išskyrus suvirinimo programas)</t>
  </si>
  <si>
    <t>4.6. Mechanika ir metalo darbai (tik suvirinimo programoms)</t>
  </si>
  <si>
    <t>4.7. Variklinės transporto priemonės, laivai ir orlaiviai (išskyrus su automobilių kėbulo remontu susijusias programas)</t>
  </si>
  <si>
    <t>4.8. Variklinės transporto priemonės, laivai ir orlaiviai (tik su automobilių kėbulo remontu susijusioms programoms)</t>
  </si>
  <si>
    <t>4.9. Kiti posričiai</t>
  </si>
  <si>
    <t>5. Menai</t>
  </si>
  <si>
    <t>5.1. Audiovizualiniai ir medijų menai</t>
  </si>
  <si>
    <t>5.2. Dailieji amatai</t>
  </si>
  <si>
    <t>5.3. Dizainas</t>
  </si>
  <si>
    <t>5.4. Muzika ir atlikimo menas</t>
  </si>
  <si>
    <t>5.5. Kiti posričiai</t>
  </si>
  <si>
    <t>6. Miškininkystė</t>
  </si>
  <si>
    <t>6.1. Miškininkystė</t>
  </si>
  <si>
    <t>6.2. Kiti posričiai</t>
  </si>
  <si>
    <t>7. Paslaugos asmenims</t>
  </si>
  <si>
    <t>7.1. Kelionės, turizmas ir poilsis</t>
  </si>
  <si>
    <t>7.2. Namų ūkio paslaugos</t>
  </si>
  <si>
    <t>7.3. Plaukų ir grožio priežiūra</t>
  </si>
  <si>
    <t>7.4. Viešbučių ir maitinimo paslaugos</t>
  </si>
  <si>
    <t>7.5. Kiti posričiai</t>
  </si>
  <si>
    <t>8. Saugos paslaugos</t>
  </si>
  <si>
    <t>8.1. Asmens ir turto apsauga</t>
  </si>
  <si>
    <t>8.2. Kiti posričiai</t>
  </si>
  <si>
    <t>9. Socialinė gerovė</t>
  </si>
  <si>
    <t>9.1. Socialinis darbas ir konsultavimas</t>
  </si>
  <si>
    <t>9.2. Vaikų priežiūra ir paslaugos jaunimui</t>
  </si>
  <si>
    <t>9.3. Kiti posričiai</t>
  </si>
  <si>
    <t>10. Sveikatos priežiūra</t>
  </si>
  <si>
    <t>10.1. Medicinos diagnostika ir gydymo technologija</t>
  </si>
  <si>
    <t>10.2. Slauga ir akušerija</t>
  </si>
  <si>
    <t>10.3. Terapija ir reabilitacija</t>
  </si>
  <si>
    <t>10.4. Kiti posričiai</t>
  </si>
  <si>
    <t>11. Transporto paslaugos</t>
  </si>
  <si>
    <t xml:space="preserve">11.1. Transporto paslaugos (išskyrus kelių transporto programas) </t>
  </si>
  <si>
    <t xml:space="preserve">11.2. Transporto paslaugos (tik kelių transporto programoms) </t>
  </si>
  <si>
    <t>11.3. Kiti posričiai</t>
  </si>
  <si>
    <t>12. Verslas ir administravimas</t>
  </si>
  <si>
    <t>12.1. Apskaita</t>
  </si>
  <si>
    <t>12.2. Biuro administravimas</t>
  </si>
  <si>
    <t>12.3. Darbo organizavimas</t>
  </si>
  <si>
    <t>12.4. Didmeninė ir mažmeninė prekyba</t>
  </si>
  <si>
    <t>12.5. Finansai, bankininkystė ir draudimas</t>
  </si>
  <si>
    <t>12.6. Rinkodara</t>
  </si>
  <si>
    <t>12.7. Vadyba ir administravimas</t>
  </si>
  <si>
    <t>12.8. Kiti posričiai</t>
  </si>
  <si>
    <t>13. Žemės ūkis</t>
  </si>
  <si>
    <t>13.1. Augalininkystė ir gyvulininkystė</t>
  </si>
  <si>
    <t>13.2. Sodininkystė</t>
  </si>
  <si>
    <t>13.3. Kiti posričiai</t>
  </si>
  <si>
    <t>14. Žuvininkystė</t>
  </si>
  <si>
    <t>14.1. Žuvininkystė</t>
  </si>
  <si>
    <t>14.2. Kiti posričiai</t>
  </si>
  <si>
    <t>Bendrieji rodikliai:</t>
  </si>
  <si>
    <t>koeficientas R</t>
  </si>
  <si>
    <t>BD, Eur</t>
  </si>
  <si>
    <t>Soc. dr. tarifas, %</t>
  </si>
  <si>
    <t>Garantinio fondo įmokos tarifas, %</t>
  </si>
  <si>
    <t>Ilgalaikio darbo išmokų fondo įmokos tarifas, %</t>
  </si>
  <si>
    <t>Elektroninio kompetencijų vertinimo sistemos administravimas (BD dydžiais)</t>
  </si>
  <si>
    <t>Kompetencijų vertinimo lėšos vienam asmeniui, Eur</t>
  </si>
  <si>
    <t>Elektroninio kompetencijų vertinimo sistemos administravimas, Eur</t>
  </si>
  <si>
    <t>DU1
(teorinės dalies (žinių) vertinimo testo laikymo eigą prižiūrinčių darbuotojų DU), Eur</t>
  </si>
  <si>
    <t>brangumo koeficientas</t>
  </si>
  <si>
    <t>lėšos, Eur</t>
  </si>
  <si>
    <t>d (minimalus teorinės dalies (žinių) vertinimo testo vykdymo eigą prižiūrinčių darbuotojų skaičius)</t>
  </si>
  <si>
    <t>h (teorinės dalies (žinių) vertinimo testo trukmė), val.</t>
  </si>
  <si>
    <t>H (sąlyginis mėnesio darbo valandų skaičius), val.</t>
  </si>
  <si>
    <t>d (minimalus kompetencijų vertinimo komisijos narių skaičius)</t>
  </si>
  <si>
    <t>h (praktinės dalies (gebėjimų) vertinimo trukmė), val.</t>
  </si>
  <si>
    <t>n (sąlyginis vertinamų asmenų skaičius grupėje):</t>
  </si>
  <si>
    <t xml:space="preserve">jei asmuo baigė formaliojo profesinio mokymo programą, </t>
  </si>
  <si>
    <t>jei asmuo įgijo kompetencijas, mokydamasis pagal neformaliojo profesinio mokymo programas, formaliojo profesinio mokymo programos dalį (modulį), darbo patirties arba savišvietos būdu</t>
  </si>
  <si>
    <t>DU1 (teorinės dalies (žinių) vertinimo testo laikymo eigą prižiūrinčių darbuotojų DU) rodikliai:</t>
  </si>
  <si>
    <t>DU2 (kompetencijų vertinimo komisijos narių DU) rodikliai:</t>
  </si>
  <si>
    <t>DU3 (praktinės dalies (gebėjimų) vertinimo administravimo) rodikliai:</t>
  </si>
  <si>
    <t>m (mėnesių skaičius)</t>
  </si>
  <si>
    <t>a (sąlyginis asmenų, kurių kompetencijos yra vertinamos, skaičius per metus, tenkantis vienai pareigybei)</t>
  </si>
  <si>
    <t>DU3
(praktinės dalies (gebėjimų) vertinimo administravimas), Eur</t>
  </si>
  <si>
    <t>jei asmuo baigė formaliojo profesinio mokymo programą</t>
  </si>
  <si>
    <t>Priemonėms praktinei užduočiai atlikti</t>
  </si>
  <si>
    <t>Vidurkis</t>
  </si>
  <si>
    <t>DU2
 (kompetencijų vertinimo komisijos narių DU), Eur</t>
  </si>
  <si>
    <t>KOMPETENCIJŲ VERTINIMO LĖŠŲ VIENAM ASMENIUI  APSKAIČIAVIMAS</t>
  </si>
  <si>
    <t>(parengta pagal Kompetencijų vertinimo lėšų skaičiavimo vienam asmeniui metodiką, patvirtintą LRV 2012-11-14 nutarimu Nr. 1373, įskaitant pakeitimus)</t>
  </si>
  <si>
    <t>P (sąlyginis pareiginės algos koeficientas)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</si>
</sst>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 wrapText="1" indent="2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46FB-E5E0-47AC-8244-D57BE91C4018}">
  <sheetPr>
    <pageSetUpPr fitToPage="1"/>
  </sheetPr>
  <dimension ref="A1:K100"/>
  <sheetViews>
    <sheetView tabSelected="1" zoomScale="80" zoomScaleNormal="80" workbookViewId="0">
      <selection activeCell="L27" sqref="L27"/>
    </sheetView>
  </sheetViews>
  <sheetFormatPr defaultColWidth="8.77734375" defaultRowHeight="14.4" x14ac:dyDescent="0.3"/>
  <cols>
    <col min="1" max="1" width="34.109375" style="1" customWidth="1"/>
    <col min="2" max="2" width="14.88671875" style="1" customWidth="1"/>
    <col min="3" max="6" width="23.21875" style="1" customWidth="1"/>
    <col min="7" max="7" width="17.5546875" style="1" customWidth="1"/>
    <col min="8" max="8" width="12.33203125" style="1" customWidth="1"/>
    <col min="9" max="9" width="11.109375" style="1" customWidth="1"/>
    <col min="10" max="11" width="24.109375" style="1" customWidth="1"/>
    <col min="12" max="12" width="25.44140625" style="1" customWidth="1"/>
    <col min="13" max="16384" width="8.77734375" style="1"/>
  </cols>
  <sheetData>
    <row r="1" spans="1:11" x14ac:dyDescent="0.3">
      <c r="A1" s="24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4.55" customHeight="1" x14ac:dyDescent="0.3">
      <c r="A2" s="27" t="s">
        <v>101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3">
      <c r="A3" s="6"/>
      <c r="B3" s="6"/>
      <c r="C3" s="6"/>
      <c r="D3" s="6"/>
      <c r="E3" s="6"/>
      <c r="F3" s="6"/>
      <c r="G3" s="6"/>
      <c r="H3" s="6"/>
      <c r="J3" s="6"/>
      <c r="K3" s="6"/>
    </row>
    <row r="4" spans="1:11" x14ac:dyDescent="0.3">
      <c r="A4" s="23" t="s">
        <v>70</v>
      </c>
      <c r="B4" s="23"/>
      <c r="C4" s="23"/>
      <c r="D4" s="23"/>
      <c r="E4" s="23"/>
      <c r="F4" s="23"/>
      <c r="G4" s="23"/>
      <c r="H4" s="23"/>
      <c r="I4" s="23"/>
      <c r="J4" s="23"/>
      <c r="K4" s="7"/>
    </row>
    <row r="5" spans="1:11" x14ac:dyDescent="0.3">
      <c r="A5" s="25" t="s">
        <v>71</v>
      </c>
      <c r="B5" s="25"/>
      <c r="C5" s="25"/>
      <c r="D5" s="25"/>
      <c r="E5" s="25"/>
      <c r="F5" s="25"/>
      <c r="G5" s="25"/>
      <c r="H5" s="25"/>
      <c r="I5" s="25"/>
      <c r="J5" s="25"/>
      <c r="K5" s="8">
        <v>8.4499999999999993</v>
      </c>
    </row>
    <row r="6" spans="1:11" x14ac:dyDescent="0.3">
      <c r="A6" s="25" t="s">
        <v>72</v>
      </c>
      <c r="B6" s="25"/>
      <c r="C6" s="25"/>
      <c r="D6" s="25"/>
      <c r="E6" s="25"/>
      <c r="F6" s="25"/>
      <c r="G6" s="25"/>
      <c r="H6" s="25"/>
      <c r="I6" s="25"/>
      <c r="J6" s="25"/>
      <c r="K6" s="8">
        <v>181</v>
      </c>
    </row>
    <row r="7" spans="1:11" x14ac:dyDescent="0.3">
      <c r="A7" s="25" t="s">
        <v>73</v>
      </c>
      <c r="B7" s="25"/>
      <c r="C7" s="25"/>
      <c r="D7" s="25"/>
      <c r="E7" s="25"/>
      <c r="F7" s="25"/>
      <c r="G7" s="25"/>
      <c r="H7" s="25"/>
      <c r="I7" s="25"/>
      <c r="J7" s="25"/>
      <c r="K7" s="8">
        <v>1.45</v>
      </c>
    </row>
    <row r="8" spans="1:11" x14ac:dyDescent="0.3">
      <c r="A8" s="25" t="s">
        <v>74</v>
      </c>
      <c r="B8" s="25"/>
      <c r="C8" s="25"/>
      <c r="D8" s="25"/>
      <c r="E8" s="25"/>
      <c r="F8" s="25"/>
      <c r="G8" s="25"/>
      <c r="H8" s="25"/>
      <c r="I8" s="25"/>
      <c r="J8" s="25"/>
      <c r="K8" s="8">
        <v>0.16</v>
      </c>
    </row>
    <row r="9" spans="1:11" ht="14.55" customHeight="1" x14ac:dyDescent="0.3">
      <c r="A9" s="25" t="s">
        <v>75</v>
      </c>
      <c r="B9" s="25"/>
      <c r="C9" s="25"/>
      <c r="D9" s="25"/>
      <c r="E9" s="25"/>
      <c r="F9" s="25"/>
      <c r="G9" s="25"/>
      <c r="H9" s="25"/>
      <c r="I9" s="25"/>
      <c r="J9" s="25"/>
      <c r="K9" s="8">
        <v>0.16</v>
      </c>
    </row>
    <row r="10" spans="1:11" ht="14.55" customHeight="1" x14ac:dyDescent="0.3">
      <c r="A10" s="25" t="s">
        <v>84</v>
      </c>
      <c r="B10" s="25"/>
      <c r="C10" s="25"/>
      <c r="D10" s="25"/>
      <c r="E10" s="25"/>
      <c r="F10" s="25"/>
      <c r="G10" s="25"/>
      <c r="H10" s="25"/>
      <c r="I10" s="25"/>
      <c r="J10" s="25"/>
      <c r="K10" s="8">
        <f>36/5*21</f>
        <v>151.20000000000002</v>
      </c>
    </row>
    <row r="11" spans="1:11" ht="14.55" customHeight="1" x14ac:dyDescent="0.3">
      <c r="A11" s="26" t="s">
        <v>76</v>
      </c>
      <c r="B11" s="26"/>
      <c r="C11" s="26"/>
      <c r="D11" s="26"/>
      <c r="E11" s="26"/>
      <c r="F11" s="26"/>
      <c r="G11" s="26"/>
      <c r="H11" s="26"/>
      <c r="I11" s="26"/>
      <c r="J11" s="26"/>
      <c r="K11" s="10">
        <v>1.0999999999999999E-2</v>
      </c>
    </row>
    <row r="12" spans="1:11" x14ac:dyDescent="0.3">
      <c r="A12" s="23" t="s">
        <v>90</v>
      </c>
      <c r="B12" s="23"/>
      <c r="C12" s="23"/>
      <c r="D12" s="23"/>
      <c r="E12" s="23"/>
      <c r="F12" s="23"/>
      <c r="G12" s="23"/>
      <c r="H12" s="23"/>
      <c r="I12" s="23"/>
      <c r="J12" s="23"/>
      <c r="K12" s="9"/>
    </row>
    <row r="13" spans="1:11" ht="14.55" customHeight="1" x14ac:dyDescent="0.3">
      <c r="A13" s="25" t="s">
        <v>82</v>
      </c>
      <c r="B13" s="25"/>
      <c r="C13" s="25"/>
      <c r="D13" s="25"/>
      <c r="E13" s="25"/>
      <c r="F13" s="25"/>
      <c r="G13" s="25"/>
      <c r="H13" s="25"/>
      <c r="I13" s="25"/>
      <c r="J13" s="25"/>
      <c r="K13" s="8">
        <v>2</v>
      </c>
    </row>
    <row r="14" spans="1:11" ht="14.55" customHeight="1" x14ac:dyDescent="0.3">
      <c r="A14" s="25" t="s">
        <v>83</v>
      </c>
      <c r="B14" s="25"/>
      <c r="C14" s="25"/>
      <c r="D14" s="25"/>
      <c r="E14" s="25"/>
      <c r="F14" s="25"/>
      <c r="G14" s="25"/>
      <c r="H14" s="25"/>
      <c r="I14" s="25"/>
      <c r="J14" s="25"/>
      <c r="K14" s="8">
        <v>2</v>
      </c>
    </row>
    <row r="15" spans="1:11" ht="14.55" customHeight="1" x14ac:dyDescent="0.3">
      <c r="A15" s="25" t="s">
        <v>87</v>
      </c>
      <c r="B15" s="25"/>
      <c r="C15" s="25"/>
      <c r="D15" s="25"/>
      <c r="E15" s="25"/>
      <c r="F15" s="25"/>
      <c r="G15" s="25"/>
      <c r="H15" s="25"/>
      <c r="I15" s="25"/>
      <c r="J15" s="25"/>
      <c r="K15" s="8"/>
    </row>
    <row r="16" spans="1:11" ht="14.55" customHeight="1" x14ac:dyDescent="0.3">
      <c r="A16" s="22" t="s">
        <v>88</v>
      </c>
      <c r="B16" s="22"/>
      <c r="C16" s="22"/>
      <c r="D16" s="22"/>
      <c r="E16" s="22"/>
      <c r="F16" s="22"/>
      <c r="G16" s="22"/>
      <c r="H16" s="22"/>
      <c r="I16" s="22"/>
      <c r="J16" s="22"/>
      <c r="K16" s="8">
        <v>15</v>
      </c>
    </row>
    <row r="17" spans="1:11" ht="14.55" customHeight="1" x14ac:dyDescent="0.3">
      <c r="A17" s="22" t="s">
        <v>89</v>
      </c>
      <c r="B17" s="22"/>
      <c r="C17" s="22"/>
      <c r="D17" s="22"/>
      <c r="E17" s="22"/>
      <c r="F17" s="22"/>
      <c r="G17" s="22"/>
      <c r="H17" s="22"/>
      <c r="I17" s="22"/>
      <c r="J17" s="22"/>
      <c r="K17" s="8">
        <v>5</v>
      </c>
    </row>
    <row r="18" spans="1:11" x14ac:dyDescent="0.3">
      <c r="A18" s="23" t="s">
        <v>91</v>
      </c>
      <c r="B18" s="23"/>
      <c r="C18" s="23"/>
      <c r="D18" s="23"/>
      <c r="E18" s="23"/>
      <c r="F18" s="23"/>
      <c r="G18" s="23"/>
      <c r="H18" s="23"/>
      <c r="I18" s="23"/>
      <c r="J18" s="23"/>
      <c r="K18" s="9"/>
    </row>
    <row r="19" spans="1:11" ht="14.55" customHeight="1" x14ac:dyDescent="0.3">
      <c r="A19" s="25" t="s">
        <v>102</v>
      </c>
      <c r="B19" s="25"/>
      <c r="C19" s="25"/>
      <c r="D19" s="25"/>
      <c r="E19" s="25"/>
      <c r="F19" s="25"/>
      <c r="G19" s="25"/>
      <c r="H19" s="25"/>
      <c r="I19" s="25"/>
      <c r="J19" s="25"/>
      <c r="K19" s="8">
        <v>8.57</v>
      </c>
    </row>
    <row r="20" spans="1:11" ht="14.55" customHeight="1" x14ac:dyDescent="0.3">
      <c r="A20" s="25" t="s">
        <v>85</v>
      </c>
      <c r="B20" s="25"/>
      <c r="C20" s="25"/>
      <c r="D20" s="25"/>
      <c r="E20" s="25"/>
      <c r="F20" s="25"/>
      <c r="G20" s="25"/>
      <c r="H20" s="25"/>
      <c r="I20" s="25"/>
      <c r="J20" s="25"/>
      <c r="K20" s="8">
        <v>3</v>
      </c>
    </row>
    <row r="21" spans="1:11" ht="14.55" customHeight="1" x14ac:dyDescent="0.3">
      <c r="A21" s="25" t="s">
        <v>86</v>
      </c>
      <c r="B21" s="25"/>
      <c r="C21" s="25"/>
      <c r="D21" s="25"/>
      <c r="E21" s="25"/>
      <c r="F21" s="25"/>
      <c r="G21" s="25"/>
      <c r="H21" s="25"/>
      <c r="I21" s="25"/>
      <c r="J21" s="25"/>
      <c r="K21" s="8">
        <v>6</v>
      </c>
    </row>
    <row r="22" spans="1:11" ht="14.55" customHeight="1" x14ac:dyDescent="0.3">
      <c r="A22" s="25" t="s">
        <v>87</v>
      </c>
      <c r="B22" s="25"/>
      <c r="C22" s="25"/>
      <c r="D22" s="25"/>
      <c r="E22" s="25"/>
      <c r="F22" s="25"/>
      <c r="G22" s="25"/>
      <c r="H22" s="25"/>
      <c r="I22" s="25"/>
      <c r="J22" s="25"/>
      <c r="K22" s="8"/>
    </row>
    <row r="23" spans="1:11" x14ac:dyDescent="0.3">
      <c r="A23" s="22" t="s">
        <v>88</v>
      </c>
      <c r="B23" s="22"/>
      <c r="C23" s="22"/>
      <c r="D23" s="22"/>
      <c r="E23" s="22"/>
      <c r="F23" s="22"/>
      <c r="G23" s="22"/>
      <c r="H23" s="22"/>
      <c r="I23" s="22"/>
      <c r="J23" s="22"/>
      <c r="K23" s="8">
        <v>14</v>
      </c>
    </row>
    <row r="24" spans="1:11" x14ac:dyDescent="0.3">
      <c r="A24" s="22" t="s">
        <v>89</v>
      </c>
      <c r="B24" s="22"/>
      <c r="C24" s="22"/>
      <c r="D24" s="22"/>
      <c r="E24" s="22"/>
      <c r="F24" s="22"/>
      <c r="G24" s="22"/>
      <c r="H24" s="22"/>
      <c r="I24" s="22"/>
      <c r="J24" s="22"/>
      <c r="K24" s="8">
        <v>1</v>
      </c>
    </row>
    <row r="25" spans="1:11" x14ac:dyDescent="0.3">
      <c r="A25" s="23" t="s">
        <v>92</v>
      </c>
      <c r="B25" s="23"/>
      <c r="C25" s="23"/>
      <c r="D25" s="23"/>
      <c r="E25" s="23"/>
      <c r="F25" s="23"/>
      <c r="G25" s="23"/>
      <c r="H25" s="23"/>
      <c r="I25" s="23"/>
      <c r="J25" s="23"/>
      <c r="K25" s="9"/>
    </row>
    <row r="26" spans="1:11" x14ac:dyDescent="0.3">
      <c r="A26" s="25" t="s">
        <v>93</v>
      </c>
      <c r="B26" s="25"/>
      <c r="C26" s="25"/>
      <c r="D26" s="25"/>
      <c r="E26" s="25"/>
      <c r="F26" s="25"/>
      <c r="G26" s="25"/>
      <c r="H26" s="25"/>
      <c r="I26" s="25"/>
      <c r="J26" s="25"/>
      <c r="K26" s="8">
        <v>12</v>
      </c>
    </row>
    <row r="27" spans="1:11" ht="14.55" customHeight="1" x14ac:dyDescent="0.3">
      <c r="A27" s="25" t="s">
        <v>94</v>
      </c>
      <c r="B27" s="25"/>
      <c r="C27" s="25"/>
      <c r="D27" s="25"/>
      <c r="E27" s="25"/>
      <c r="F27" s="25"/>
      <c r="G27" s="25"/>
      <c r="H27" s="25"/>
      <c r="I27" s="25"/>
      <c r="J27" s="25"/>
      <c r="K27" s="8">
        <v>1000</v>
      </c>
    </row>
    <row r="28" spans="1:11" x14ac:dyDescent="0.3">
      <c r="A28" s="2"/>
      <c r="B28" s="2"/>
      <c r="C28" s="2"/>
      <c r="D28" s="2"/>
      <c r="E28" s="2"/>
      <c r="F28" s="2"/>
      <c r="G28" s="2"/>
      <c r="H28" s="6"/>
      <c r="J28" s="2"/>
      <c r="K28" s="2"/>
    </row>
    <row r="29" spans="1:11" ht="45.45" customHeight="1" x14ac:dyDescent="0.3">
      <c r="A29" s="29" t="s">
        <v>0</v>
      </c>
      <c r="B29" s="30" t="s">
        <v>78</v>
      </c>
      <c r="C29" s="31" t="s">
        <v>79</v>
      </c>
      <c r="D29" s="32"/>
      <c r="E29" s="30" t="s">
        <v>99</v>
      </c>
      <c r="F29" s="30"/>
      <c r="G29" s="33" t="s">
        <v>95</v>
      </c>
      <c r="H29" s="35" t="s">
        <v>97</v>
      </c>
      <c r="I29" s="35"/>
      <c r="J29" s="30" t="s">
        <v>77</v>
      </c>
      <c r="K29" s="30"/>
    </row>
    <row r="30" spans="1:11" ht="129.6" x14ac:dyDescent="0.3">
      <c r="A30" s="29"/>
      <c r="B30" s="30"/>
      <c r="C30" s="19" t="s">
        <v>96</v>
      </c>
      <c r="D30" s="19" t="s">
        <v>89</v>
      </c>
      <c r="E30" s="19" t="s">
        <v>96</v>
      </c>
      <c r="F30" s="19" t="s">
        <v>89</v>
      </c>
      <c r="G30" s="34"/>
      <c r="H30" s="20" t="s">
        <v>80</v>
      </c>
      <c r="I30" s="20" t="s">
        <v>81</v>
      </c>
      <c r="J30" s="19" t="s">
        <v>96</v>
      </c>
      <c r="K30" s="19" t="s">
        <v>89</v>
      </c>
    </row>
    <row r="31" spans="1:11" x14ac:dyDescent="0.3">
      <c r="A31" s="3" t="s">
        <v>1</v>
      </c>
      <c r="B31" s="3"/>
      <c r="C31" s="3"/>
      <c r="D31" s="3"/>
      <c r="E31" s="3"/>
      <c r="F31" s="3"/>
      <c r="G31" s="3"/>
      <c r="H31" s="3"/>
      <c r="I31" s="3"/>
      <c r="J31" s="16"/>
      <c r="K31" s="16"/>
    </row>
    <row r="32" spans="1:11" ht="43.2" x14ac:dyDescent="0.3">
      <c r="A32" s="4" t="s">
        <v>2</v>
      </c>
      <c r="B32" s="11">
        <f>K11*K6</f>
        <v>1.9909999999999999</v>
      </c>
      <c r="C32" s="11">
        <f>K13*K5*K6*(1+K7/100+K8/100+K9/100)*K14/K10/15</f>
        <v>2.745187416225749</v>
      </c>
      <c r="D32" s="11">
        <f>K13*K5*K6*(1+K7/100+K8/100+K9/100)*K14/K10/5</f>
        <v>8.2355622486772475</v>
      </c>
      <c r="E32" s="11">
        <f>K20*K19*K6*(1+K7/100+K8/100+K9/100)*K21/K10/K23</f>
        <v>13.423688001700681</v>
      </c>
      <c r="F32" s="11">
        <f>K20*K19*K6*(1+K7/100+K8/100+K9/100)*K21/K10/K24</f>
        <v>187.93163202380953</v>
      </c>
      <c r="G32" s="11">
        <f>K5*K6*(1+K7/100+K8/100+K9/100)*K26/K27</f>
        <v>18.678255180000001</v>
      </c>
      <c r="H32" s="11">
        <v>2.6700000000000002E-2</v>
      </c>
      <c r="I32" s="11">
        <f>H32*K6</f>
        <v>4.8327</v>
      </c>
      <c r="J32" s="12">
        <f>B32+C32+E32+G32+I32</f>
        <v>41.670830597926432</v>
      </c>
      <c r="K32" s="12">
        <f>B32+D32+F32+G32+I32</f>
        <v>221.66914945248678</v>
      </c>
    </row>
    <row r="33" spans="1:11" ht="43.2" x14ac:dyDescent="0.3">
      <c r="A33" s="4" t="s">
        <v>3</v>
      </c>
      <c r="B33" s="11">
        <f>K11*K6</f>
        <v>1.9909999999999999</v>
      </c>
      <c r="C33" s="11">
        <f>K13*K5*K6*(1+K7/100+K8/100+K9/100)*K14/K10/15</f>
        <v>2.745187416225749</v>
      </c>
      <c r="D33" s="11">
        <f>K13*K5*K6*(1+K7/100+K8/100+K9/100)*K14/K10/5</f>
        <v>8.2355622486772475</v>
      </c>
      <c r="E33" s="11">
        <f>K20*K19*K6*(1+K7/100+K8/100+K9/100)*K21/K10/K23</f>
        <v>13.423688001700681</v>
      </c>
      <c r="F33" s="11">
        <f>K20*K19*K6*(1+K7/100+K8/100+K9/100)*K21/K10/K24</f>
        <v>187.93163202380953</v>
      </c>
      <c r="G33" s="11">
        <f>K5*K6*(1+K7/100+K8/100+K9/100)*K26/K27</f>
        <v>18.678255180000001</v>
      </c>
      <c r="H33" s="11">
        <v>3.1199999999999999E-2</v>
      </c>
      <c r="I33" s="11">
        <f>H33*K6</f>
        <v>5.6471999999999998</v>
      </c>
      <c r="J33" s="12">
        <f t="shared" ref="J33:J96" si="0">B33+C33+E33+G33+I33</f>
        <v>42.485330597926428</v>
      </c>
      <c r="K33" s="12">
        <f t="shared" ref="K33:K96" si="1">B33+D33+F33+G33+I33</f>
        <v>222.48364945248679</v>
      </c>
    </row>
    <row r="34" spans="1:11" x14ac:dyDescent="0.3">
      <c r="A34" s="5" t="s">
        <v>4</v>
      </c>
      <c r="B34" s="13">
        <f>K11*K6</f>
        <v>1.9909999999999999</v>
      </c>
      <c r="C34" s="13">
        <f>K13*K5*K6*(1+K7/100+K8/100+K9/100)*K14/K10/15</f>
        <v>2.745187416225749</v>
      </c>
      <c r="D34" s="13">
        <f>K13*K5*K6*(1+K7/100+K8/100+K9/100)*K14/K10/5</f>
        <v>8.2355622486772475</v>
      </c>
      <c r="E34" s="13">
        <f>K20*K19*K6*(1+K7/100+K8/100+K9/100)*K21/K10/K23</f>
        <v>13.423688001700681</v>
      </c>
      <c r="F34" s="13">
        <f>K20*K19*K6*(1+K7/100+K8/100+K9/100)*K21/K10/K24</f>
        <v>187.93163202380953</v>
      </c>
      <c r="G34" s="13">
        <f>K5*K6*(1+K7/100+K8/100+K9/100)*K26/K27</f>
        <v>18.678255180000001</v>
      </c>
      <c r="H34" s="13">
        <v>2.6700000000000002E-2</v>
      </c>
      <c r="I34" s="13">
        <f>H34*K6</f>
        <v>4.8327</v>
      </c>
      <c r="J34" s="17">
        <f t="shared" si="0"/>
        <v>41.670830597926432</v>
      </c>
      <c r="K34" s="17">
        <f t="shared" si="1"/>
        <v>221.66914945248678</v>
      </c>
    </row>
    <row r="35" spans="1:11" x14ac:dyDescent="0.3">
      <c r="A35" s="3" t="s">
        <v>5</v>
      </c>
      <c r="B35" s="14"/>
      <c r="C35" s="14"/>
      <c r="D35" s="14"/>
      <c r="E35" s="14"/>
      <c r="F35" s="14"/>
      <c r="G35" s="14"/>
      <c r="H35" s="14"/>
      <c r="I35" s="14"/>
      <c r="J35" s="18"/>
      <c r="K35" s="18"/>
    </row>
    <row r="36" spans="1:11" x14ac:dyDescent="0.3">
      <c r="A36" s="4" t="s">
        <v>6</v>
      </c>
      <c r="B36" s="11">
        <f>K11*K6</f>
        <v>1.9909999999999999</v>
      </c>
      <c r="C36" s="11">
        <f>K13*K5*K6*(1+K7/100+K8/100+K9/100)*K14/K10/15</f>
        <v>2.745187416225749</v>
      </c>
      <c r="D36" s="11">
        <f>K13*K5*K6*(1+K7/100+K8/100+K9/100)*K14/K10/5</f>
        <v>8.2355622486772475</v>
      </c>
      <c r="E36" s="11">
        <f>K20*K19*K6*(1+K7/100+K8/100+K9/100)*K21/K10/K23</f>
        <v>13.423688001700681</v>
      </c>
      <c r="F36" s="11">
        <f>K20*K19*K6*(1+K7/100+K8/100+K9/100)*K21/K10/K24</f>
        <v>187.93163202380953</v>
      </c>
      <c r="G36" s="11">
        <f>K5*K6*(1+K7/100+K8/100+K9/100)*K26/K27</f>
        <v>18.678255180000001</v>
      </c>
      <c r="H36" s="11">
        <v>0.02</v>
      </c>
      <c r="I36" s="11">
        <f>H36*K6</f>
        <v>3.62</v>
      </c>
      <c r="J36" s="12">
        <f t="shared" si="0"/>
        <v>40.458130597926427</v>
      </c>
      <c r="K36" s="12">
        <f t="shared" si="1"/>
        <v>220.45644945248679</v>
      </c>
    </row>
    <row r="37" spans="1:11" ht="28.8" x14ac:dyDescent="0.3">
      <c r="A37" s="4" t="s">
        <v>7</v>
      </c>
      <c r="B37" s="11">
        <f>K11*K6</f>
        <v>1.9909999999999999</v>
      </c>
      <c r="C37" s="11">
        <f>K13*K5*K6*(1+K7/100+K8/100+K9/100)*K14/K10/15</f>
        <v>2.745187416225749</v>
      </c>
      <c r="D37" s="11">
        <f>K13*K5*K6*(1+K7/100+K8/100+K9/100)*K14/K10/5</f>
        <v>8.2355622486772475</v>
      </c>
      <c r="E37" s="11">
        <f>K20*K19*K6*(1+K7/100+K8/100+K9/100)*K21/K10/K23</f>
        <v>13.423688001700681</v>
      </c>
      <c r="F37" s="11">
        <f>K20*K19*K6*(1+K7/100+K8/100+K9/100)*K21/K10/K24</f>
        <v>187.93163202380953</v>
      </c>
      <c r="G37" s="11">
        <f>K5*K6*(1+K7/100+K8/100+K9/100)*K26/K27</f>
        <v>18.678255180000001</v>
      </c>
      <c r="H37" s="11">
        <v>0.02</v>
      </c>
      <c r="I37" s="11">
        <f>H37*K6</f>
        <v>3.62</v>
      </c>
      <c r="J37" s="12">
        <f t="shared" si="0"/>
        <v>40.458130597926427</v>
      </c>
      <c r="K37" s="12">
        <f t="shared" si="1"/>
        <v>220.45644945248679</v>
      </c>
    </row>
    <row r="38" spans="1:11" x14ac:dyDescent="0.3">
      <c r="A38" s="4" t="s">
        <v>8</v>
      </c>
      <c r="B38" s="11">
        <f>K11*K6</f>
        <v>1.9909999999999999</v>
      </c>
      <c r="C38" s="11">
        <f>K13*K5*K6*(1+K7/100+K8/100+K9/100)*K14/K10/15</f>
        <v>2.745187416225749</v>
      </c>
      <c r="D38" s="11">
        <f>K13*K5*K6*(1+K7/100+K8/100+K9/100)*K14/K10/5</f>
        <v>8.2355622486772475</v>
      </c>
      <c r="E38" s="11">
        <f>K20*K19*K6*(1+K7/100+K8/100+K9/100)*K21/K10/K23</f>
        <v>13.423688001700681</v>
      </c>
      <c r="F38" s="11">
        <f>K20*K19*K6*(1+K7/100+K8/100+K9/100)*K21/K10/K24</f>
        <v>187.93163202380953</v>
      </c>
      <c r="G38" s="11">
        <f>K5*K6*(1+K7/100+K8/100+K9/100)*K26/K27</f>
        <v>18.678255180000001</v>
      </c>
      <c r="H38" s="11">
        <v>1.8800000000000001E-2</v>
      </c>
      <c r="I38" s="11">
        <f>H38*K6</f>
        <v>3.4028</v>
      </c>
      <c r="J38" s="12">
        <f t="shared" si="0"/>
        <v>40.240930597926429</v>
      </c>
      <c r="K38" s="12">
        <f t="shared" si="1"/>
        <v>220.2392494524868</v>
      </c>
    </row>
    <row r="39" spans="1:11" x14ac:dyDescent="0.3">
      <c r="A39" s="5" t="s">
        <v>9</v>
      </c>
      <c r="B39" s="13">
        <f>K11*K6</f>
        <v>1.9909999999999999</v>
      </c>
      <c r="C39" s="13">
        <f>K13*K5*K6*(1+K7/100+K8/100+K9/100)*K14/K10/15</f>
        <v>2.745187416225749</v>
      </c>
      <c r="D39" s="13">
        <f>K13*K5*K6*(1+K7/100+K8/100+K9/100)*K14/K10/5</f>
        <v>8.2355622486772475</v>
      </c>
      <c r="E39" s="13">
        <f>K20*K19*K6*(1+K7/100+K8/100+K9/100)*K21/K10/K23</f>
        <v>13.423688001700681</v>
      </c>
      <c r="F39" s="13">
        <f>K20*K19*K6*(1+K7/100+K8/100+K9/100)*K21/K10/K24</f>
        <v>187.93163202380953</v>
      </c>
      <c r="G39" s="13">
        <f>K5*K6*(1+K7/100+K8/100+K9/100)*K26/K27</f>
        <v>18.678255180000001</v>
      </c>
      <c r="H39" s="13">
        <v>1.8800000000000001E-2</v>
      </c>
      <c r="I39" s="13">
        <f>H39*K6</f>
        <v>3.4028</v>
      </c>
      <c r="J39" s="17">
        <f t="shared" si="0"/>
        <v>40.240930597926429</v>
      </c>
      <c r="K39" s="17">
        <f t="shared" si="1"/>
        <v>220.2392494524868</v>
      </c>
    </row>
    <row r="40" spans="1:11" x14ac:dyDescent="0.3">
      <c r="A40" s="3" t="s">
        <v>10</v>
      </c>
      <c r="B40" s="14"/>
      <c r="C40" s="14"/>
      <c r="D40" s="14"/>
      <c r="E40" s="14"/>
      <c r="F40" s="14"/>
      <c r="G40" s="14"/>
      <c r="H40" s="14"/>
      <c r="I40" s="14"/>
      <c r="J40" s="18"/>
      <c r="K40" s="18"/>
    </row>
    <row r="41" spans="1:11" ht="28.8" x14ac:dyDescent="0.3">
      <c r="A41" s="4" t="s">
        <v>11</v>
      </c>
      <c r="B41" s="11">
        <f>K11*K6</f>
        <v>1.9909999999999999</v>
      </c>
      <c r="C41" s="11">
        <f>K13*K5*K6*(1+K7/100+K8/100+K9/100)*K14/K10/15</f>
        <v>2.745187416225749</v>
      </c>
      <c r="D41" s="11">
        <f>K13*K5*K6*(1+K7/100+K8/100+K9/100)*K14/K10/5</f>
        <v>8.2355622486772475</v>
      </c>
      <c r="E41" s="11">
        <f>K20*K19*K6*(1+K7/100+K8/100+K9/100)*K21/K10/K23</f>
        <v>13.423688001700681</v>
      </c>
      <c r="F41" s="11">
        <f>K20*K19*K6*(1+K7/100+K8/100+K9/100)*K21/K10/K24</f>
        <v>187.93163202380953</v>
      </c>
      <c r="G41" s="11">
        <f>K5*K6*(1+K7/100+K8/100+K9/100)*K26/K27</f>
        <v>18.678255180000001</v>
      </c>
      <c r="H41" s="11">
        <v>5.4999999999999997E-3</v>
      </c>
      <c r="I41" s="11">
        <f>H41*K6</f>
        <v>0.99549999999999994</v>
      </c>
      <c r="J41" s="12">
        <f t="shared" si="0"/>
        <v>37.83363059792643</v>
      </c>
      <c r="K41" s="12">
        <f t="shared" si="1"/>
        <v>217.83194945248678</v>
      </c>
    </row>
    <row r="42" spans="1:11" x14ac:dyDescent="0.3">
      <c r="A42" s="5" t="s">
        <v>12</v>
      </c>
      <c r="B42" s="13">
        <f>K11*K6</f>
        <v>1.9909999999999999</v>
      </c>
      <c r="C42" s="13">
        <f>K13*K5*K6*(1+K7/100+K8/100+K9/100)*K14/K10/15</f>
        <v>2.745187416225749</v>
      </c>
      <c r="D42" s="13">
        <f>K13*K5*K6*(1+K7/100+K8/100+K9/100)*K14/K10/5</f>
        <v>8.2355622486772475</v>
      </c>
      <c r="E42" s="13">
        <f>K20*K19*K6*(1+K7/100+K8/100+K9/100)*K21/K10/K23</f>
        <v>13.423688001700681</v>
      </c>
      <c r="F42" s="13">
        <f>K20*K19*K6*(1+K7/100+K8/100+K9/100)*K21/K10/K24</f>
        <v>187.93163202380953</v>
      </c>
      <c r="G42" s="13">
        <f>K5*K6*(1+K7/100+K8/100+K9/100)*K26/K27</f>
        <v>18.678255180000001</v>
      </c>
      <c r="H42" s="13">
        <v>5.4999999999999997E-3</v>
      </c>
      <c r="I42" s="13">
        <f>H42*K6</f>
        <v>0.99549999999999994</v>
      </c>
      <c r="J42" s="17">
        <f t="shared" si="0"/>
        <v>37.83363059792643</v>
      </c>
      <c r="K42" s="17">
        <f t="shared" si="1"/>
        <v>217.83194945248678</v>
      </c>
    </row>
    <row r="43" spans="1:11" x14ac:dyDescent="0.3">
      <c r="A43" s="3" t="s">
        <v>13</v>
      </c>
      <c r="B43" s="14"/>
      <c r="C43" s="14"/>
      <c r="D43" s="14"/>
      <c r="E43" s="14"/>
      <c r="F43" s="14"/>
      <c r="G43" s="14"/>
      <c r="H43" s="14"/>
      <c r="I43" s="14"/>
      <c r="J43" s="18"/>
      <c r="K43" s="18"/>
    </row>
    <row r="44" spans="1:11" x14ac:dyDescent="0.3">
      <c r="A44" s="4" t="s">
        <v>14</v>
      </c>
      <c r="B44" s="11">
        <f>K11*K6</f>
        <v>1.9909999999999999</v>
      </c>
      <c r="C44" s="11">
        <f>K13*K5*K6*(1+K7/100+K8/100+K9/100)*K14/K10/15</f>
        <v>2.745187416225749</v>
      </c>
      <c r="D44" s="11">
        <f>K13*K5*K6*(1+K7/100+K8/100+K9/100)*K14/K10/5</f>
        <v>8.2355622486772475</v>
      </c>
      <c r="E44" s="11">
        <f>K20*K19*K6*(1+K7/100+K8/100+K9/100)*K21/K10/K23</f>
        <v>13.423688001700681</v>
      </c>
      <c r="F44" s="11">
        <f>K20*K19*K6*(1+K7/100+K8/100+K9/100)*K21/K10/K24</f>
        <v>187.93163202380953</v>
      </c>
      <c r="G44" s="11">
        <f>K5*K6*(1+K7/100+K8/100+K9/100)*K26/K27</f>
        <v>18.678255180000001</v>
      </c>
      <c r="H44" s="11">
        <v>1.78E-2</v>
      </c>
      <c r="I44" s="11">
        <f>H44*K6</f>
        <v>3.2218</v>
      </c>
      <c r="J44" s="12">
        <f t="shared" si="0"/>
        <v>40.059930597926432</v>
      </c>
      <c r="K44" s="12">
        <f t="shared" si="1"/>
        <v>220.05824945248679</v>
      </c>
    </row>
    <row r="45" spans="1:11" x14ac:dyDescent="0.3">
      <c r="A45" s="4" t="s">
        <v>15</v>
      </c>
      <c r="B45" s="11">
        <f>K11*K6</f>
        <v>1.9909999999999999</v>
      </c>
      <c r="C45" s="11">
        <f>K13*K5*K6*(1+K7/100+K8/100+K9/100)*K14/K10/15</f>
        <v>2.745187416225749</v>
      </c>
      <c r="D45" s="11">
        <f>K13*K5*K6*(1+K7/100+K8/100+K9/100)*K14/K10/5</f>
        <v>8.2355622486772475</v>
      </c>
      <c r="E45" s="11">
        <f>K20*K19*K6*(1+K7/100+K8/100+K9/100)*K21/K10/K23</f>
        <v>13.423688001700681</v>
      </c>
      <c r="F45" s="11">
        <f>K20*K19*K6*(1+K7/100+K8/100+K9/100)*K21/K10/K24</f>
        <v>187.93163202380953</v>
      </c>
      <c r="G45" s="11">
        <f>K5*K6*(1+K7/100+K8/100+K9/100)*K26/K27</f>
        <v>18.678255180000001</v>
      </c>
      <c r="H45" s="11">
        <v>1.78E-2</v>
      </c>
      <c r="I45" s="11">
        <f>H45*K6</f>
        <v>3.2218</v>
      </c>
      <c r="J45" s="12">
        <f t="shared" si="0"/>
        <v>40.059930597926432</v>
      </c>
      <c r="K45" s="12">
        <f t="shared" si="1"/>
        <v>220.05824945248679</v>
      </c>
    </row>
    <row r="46" spans="1:11" x14ac:dyDescent="0.3">
      <c r="A46" s="4" t="s">
        <v>16</v>
      </c>
      <c r="B46" s="11">
        <f>K11*K6</f>
        <v>1.9909999999999999</v>
      </c>
      <c r="C46" s="11">
        <f>K13*K5*K6*(1+K7/100+K8/100+K9/100)*K14/K10/15</f>
        <v>2.745187416225749</v>
      </c>
      <c r="D46" s="11">
        <f>K13*K5*K6*(1+K7/100+K8/100+K9/100)*K14/K10/5</f>
        <v>8.2355622486772475</v>
      </c>
      <c r="E46" s="11">
        <f>K20*K19*K6*(1+K7/100+K8/100+K9/100)*K21/K10/K23</f>
        <v>13.423688001700681</v>
      </c>
      <c r="F46" s="11">
        <f>K20*K19*K6*(1+K7/100+K8/100+K9/100)*K21/K10/K24</f>
        <v>187.93163202380953</v>
      </c>
      <c r="G46" s="11">
        <f>K5*K6*(1+K7/100+K8/100+K9/100)*K26/K27</f>
        <v>18.678255180000001</v>
      </c>
      <c r="H46" s="11">
        <v>1.78E-2</v>
      </c>
      <c r="I46" s="11">
        <f>H46*K6</f>
        <v>3.2218</v>
      </c>
      <c r="J46" s="12">
        <f t="shared" si="0"/>
        <v>40.059930597926432</v>
      </c>
      <c r="K46" s="12">
        <f t="shared" si="1"/>
        <v>220.05824945248679</v>
      </c>
    </row>
    <row r="47" spans="1:11" x14ac:dyDescent="0.3">
      <c r="A47" s="4" t="s">
        <v>17</v>
      </c>
      <c r="B47" s="11">
        <f>K11*K6</f>
        <v>1.9909999999999999</v>
      </c>
      <c r="C47" s="11">
        <f>K13*K5*K6*(1+K7/100+K8/100+K9/100)*K14/K10/15</f>
        <v>2.745187416225749</v>
      </c>
      <c r="D47" s="11">
        <f>K13*K5*K6*(1+K7/100+K8/100+K9/100)*K14/K10/5</f>
        <v>8.2355622486772475</v>
      </c>
      <c r="E47" s="11">
        <f>K20*K19*K6*(1+K7/100+K8/100+K9/100)*K21/K10/K23</f>
        <v>13.423688001700681</v>
      </c>
      <c r="F47" s="11">
        <f>K20*K19*K6*(1+K7/100+K8/100+K9/100)*K21/K10/K24</f>
        <v>187.93163202380953</v>
      </c>
      <c r="G47" s="11">
        <f>K5*K6*(1+K7/100+K8/100+K9/100)*K26/K27</f>
        <v>18.678255180000001</v>
      </c>
      <c r="H47" s="11">
        <v>1.78E-2</v>
      </c>
      <c r="I47" s="11">
        <f>H47*K6</f>
        <v>3.2218</v>
      </c>
      <c r="J47" s="12">
        <f t="shared" si="0"/>
        <v>40.059930597926432</v>
      </c>
      <c r="K47" s="12">
        <f t="shared" si="1"/>
        <v>220.05824945248679</v>
      </c>
    </row>
    <row r="48" spans="1:11" ht="28.8" x14ac:dyDescent="0.3">
      <c r="A48" s="4" t="s">
        <v>18</v>
      </c>
      <c r="B48" s="11">
        <f>K11*K6</f>
        <v>1.9909999999999999</v>
      </c>
      <c r="C48" s="11">
        <f>K13*K5*K6*(1+K7/100+K8/100+K9/100)*K14/K10/15</f>
        <v>2.745187416225749</v>
      </c>
      <c r="D48" s="11">
        <f>K13*K5*K6*(1+K7/100+K8/100+K9/100)*K14/K10/5</f>
        <v>8.2355622486772475</v>
      </c>
      <c r="E48" s="11">
        <f>K20*K19*K6*(1+K7/100+K8/100+K9/100)*K21/K10/K23</f>
        <v>13.423688001700681</v>
      </c>
      <c r="F48" s="11">
        <f>K20*K19*K6*(1+K7/100+K8/100+K9/100)*K21/K10/K24</f>
        <v>187.93163202380953</v>
      </c>
      <c r="G48" s="11">
        <f>K5*K6*(1+K7/100+K8/100+K9/100)*K26/K27</f>
        <v>18.678255180000001</v>
      </c>
      <c r="H48" s="11">
        <v>2.2200000000000001E-2</v>
      </c>
      <c r="I48" s="11">
        <f>H48*K6</f>
        <v>4.0182000000000002</v>
      </c>
      <c r="J48" s="12">
        <f t="shared" si="0"/>
        <v>40.85633059792643</v>
      </c>
      <c r="K48" s="12">
        <f t="shared" si="1"/>
        <v>220.8546494524868</v>
      </c>
    </row>
    <row r="49" spans="1:11" ht="28.8" x14ac:dyDescent="0.3">
      <c r="A49" s="4" t="s">
        <v>19</v>
      </c>
      <c r="B49" s="11">
        <f>K11*K6</f>
        <v>1.9909999999999999</v>
      </c>
      <c r="C49" s="11">
        <f>K13*K5*K6*(1+K7/100+K8/100+K9/100)*K14/K10/15</f>
        <v>2.745187416225749</v>
      </c>
      <c r="D49" s="11">
        <f>K13*K5*K6*(1+K7/100+K8/100+K9/100)*K14/K10/5</f>
        <v>8.2355622486772475</v>
      </c>
      <c r="E49" s="11">
        <f>K20*K19*K6*(1+K7/100+K8/100+K9/100)*K21/K10/K23</f>
        <v>13.423688001700681</v>
      </c>
      <c r="F49" s="11">
        <f>K20*K19*K6*(1+K7/100+K8/100+K9/100)*K21/K10/K24</f>
        <v>187.93163202380953</v>
      </c>
      <c r="G49" s="11">
        <f>K5*K6*(1+K7/100+K8/100+K9/100)*K26/K27</f>
        <v>18.678255180000001</v>
      </c>
      <c r="H49" s="11">
        <v>3.1199999999999999E-2</v>
      </c>
      <c r="I49" s="11">
        <f>H49*K6</f>
        <v>5.6471999999999998</v>
      </c>
      <c r="J49" s="12">
        <f t="shared" si="0"/>
        <v>42.485330597926428</v>
      </c>
      <c r="K49" s="12">
        <f t="shared" si="1"/>
        <v>222.48364945248679</v>
      </c>
    </row>
    <row r="50" spans="1:11" ht="43.2" x14ac:dyDescent="0.3">
      <c r="A50" s="4" t="s">
        <v>20</v>
      </c>
      <c r="B50" s="15">
        <f>K11*K6</f>
        <v>1.9909999999999999</v>
      </c>
      <c r="C50" s="15">
        <f>K13*K5*K6*(1+K7/100+K8/100+K9/100)*K14/K10/15</f>
        <v>2.745187416225749</v>
      </c>
      <c r="D50" s="15">
        <f>K13*K5*K6*(1+K7/100+K8/100+K9/100)*K14/K10/5</f>
        <v>8.2355622486772475</v>
      </c>
      <c r="E50" s="15">
        <f>K20*K19*K6*(1+K7/100+K8/100+K9/100)*K21/K10/K23</f>
        <v>13.423688001700681</v>
      </c>
      <c r="F50" s="15">
        <f>K20*K19*K6*(1+K7/100+K8/100+K9/100)*K21/K10/K24</f>
        <v>187.93163202380953</v>
      </c>
      <c r="G50" s="15">
        <f>K5*K6*(1+K7/100+K8/100+K9/100)*K26/K27</f>
        <v>18.678255180000001</v>
      </c>
      <c r="H50" s="15">
        <v>2.2200000000000001E-2</v>
      </c>
      <c r="I50" s="15">
        <f>H50*K6</f>
        <v>4.0182000000000002</v>
      </c>
      <c r="J50" s="12">
        <f t="shared" si="0"/>
        <v>40.85633059792643</v>
      </c>
      <c r="K50" s="12">
        <f t="shared" si="1"/>
        <v>220.8546494524868</v>
      </c>
    </row>
    <row r="51" spans="1:11" ht="57.6" x14ac:dyDescent="0.3">
      <c r="A51" s="4" t="s">
        <v>21</v>
      </c>
      <c r="B51" s="11">
        <f>K11*K6</f>
        <v>1.9909999999999999</v>
      </c>
      <c r="C51" s="11">
        <f>K13*K5*K6*(1+K7/100+K8/100+K9/100)*K14/K10/15</f>
        <v>2.745187416225749</v>
      </c>
      <c r="D51" s="11">
        <f>K13*K5*K6*(1+K7/100+K8/100+K9/100)*K14/K10/5</f>
        <v>8.2355622486772475</v>
      </c>
      <c r="E51" s="11">
        <f>K20*K19*K6*(1+K7/100+K8/100+K9/100)*K21/K10/K23</f>
        <v>13.423688001700681</v>
      </c>
      <c r="F51" s="11">
        <f>K20*K19*K6*(1+K7/100+K8/100+K9/100)*K21/K10/K24</f>
        <v>187.93163202380953</v>
      </c>
      <c r="G51" s="11">
        <f>K5*K6*(1+K7/100+K8/100+K9/100)*K26/K27</f>
        <v>18.678255180000001</v>
      </c>
      <c r="H51" s="11">
        <v>3.1199999999999999E-2</v>
      </c>
      <c r="I51" s="11">
        <f>H51*K6</f>
        <v>5.6471999999999998</v>
      </c>
      <c r="J51" s="12">
        <f t="shared" si="0"/>
        <v>42.485330597926428</v>
      </c>
      <c r="K51" s="12">
        <f t="shared" si="1"/>
        <v>222.48364945248679</v>
      </c>
    </row>
    <row r="52" spans="1:11" x14ac:dyDescent="0.3">
      <c r="A52" s="5" t="s">
        <v>22</v>
      </c>
      <c r="B52" s="13">
        <f>K11*K6</f>
        <v>1.9909999999999999</v>
      </c>
      <c r="C52" s="13">
        <f>K13*K5*K6*(1+K7/100+K8/100+K9/100)*K14/K10/15</f>
        <v>2.745187416225749</v>
      </c>
      <c r="D52" s="13">
        <f>K13*K5*K6*(1+K7/100+K8/100+K9/100)*K14/K10/5</f>
        <v>8.2355622486772475</v>
      </c>
      <c r="E52" s="13">
        <f>K20*K19*K6*(1+K7/100+K8/100+K9/100)*K21/K10/K23</f>
        <v>13.423688001700681</v>
      </c>
      <c r="F52" s="13">
        <f>K20*K19*K6*(1+K7/100+K8/100+K9/100)*K21/K10/K24</f>
        <v>187.93163202380953</v>
      </c>
      <c r="G52" s="13">
        <f>K5*K6*(1+K7/100+K8/100+K9/100)*K26/K27</f>
        <v>18.678255180000001</v>
      </c>
      <c r="H52" s="13">
        <v>1.78E-2</v>
      </c>
      <c r="I52" s="13">
        <f>H52*K6</f>
        <v>3.2218</v>
      </c>
      <c r="J52" s="17">
        <f t="shared" si="0"/>
        <v>40.059930597926432</v>
      </c>
      <c r="K52" s="17">
        <f t="shared" si="1"/>
        <v>220.05824945248679</v>
      </c>
    </row>
    <row r="53" spans="1:11" x14ac:dyDescent="0.3">
      <c r="A53" s="3" t="s">
        <v>23</v>
      </c>
      <c r="B53" s="14"/>
      <c r="C53" s="14"/>
      <c r="D53" s="14"/>
      <c r="E53" s="14"/>
      <c r="F53" s="14"/>
      <c r="G53" s="14"/>
      <c r="H53" s="14"/>
      <c r="I53" s="14"/>
      <c r="J53" s="18"/>
      <c r="K53" s="18"/>
    </row>
    <row r="54" spans="1:11" x14ac:dyDescent="0.3">
      <c r="A54" s="4" t="s">
        <v>24</v>
      </c>
      <c r="B54" s="11">
        <f>K11*K6</f>
        <v>1.9909999999999999</v>
      </c>
      <c r="C54" s="11">
        <f>K13*K5*K6*(1+K7/100+K8/100+K9/100)*K14/K10/15</f>
        <v>2.745187416225749</v>
      </c>
      <c r="D54" s="11">
        <f>K13*K5*K6*(1+K7/100+K8/100+K9/100)*K14/K10/5</f>
        <v>8.2355622486772475</v>
      </c>
      <c r="E54" s="11">
        <f>K20*K19*K6*(1+K7/100+K8/100+K9/100)*K21/K10/K23</f>
        <v>13.423688001700681</v>
      </c>
      <c r="F54" s="11">
        <f>K20*K19*K6*(1+K7/100+K8/100+K9/100)*K21/K10/K24</f>
        <v>187.93163202380953</v>
      </c>
      <c r="G54" s="11">
        <f>K5*K6*(1+K7/100+K8/100+K9/100)*K26/K27</f>
        <v>18.678255180000001</v>
      </c>
      <c r="H54" s="11">
        <v>8.8000000000000005E-3</v>
      </c>
      <c r="I54" s="11">
        <f>H54*K6</f>
        <v>1.5928</v>
      </c>
      <c r="J54" s="12">
        <f t="shared" si="0"/>
        <v>38.430930597926427</v>
      </c>
      <c r="K54" s="12">
        <f t="shared" si="1"/>
        <v>218.4292494524868</v>
      </c>
    </row>
    <row r="55" spans="1:11" x14ac:dyDescent="0.3">
      <c r="A55" s="4" t="s">
        <v>25</v>
      </c>
      <c r="B55" s="11">
        <f>K11*K6</f>
        <v>1.9909999999999999</v>
      </c>
      <c r="C55" s="11">
        <f>K13*K5*K6*(1+K7/100+K8/100+K9/100)*K14/K10/15</f>
        <v>2.745187416225749</v>
      </c>
      <c r="D55" s="11">
        <f>K13*K5*K6*(1+K7/100+K8/100+K9/100)*K14/K10/5</f>
        <v>8.2355622486772475</v>
      </c>
      <c r="E55" s="11">
        <f>K20*K19*K6*(1+K7/100+K8/100+K9/100)*K21/K10/K23</f>
        <v>13.423688001700681</v>
      </c>
      <c r="F55" s="11">
        <f>K20*K19*K6*(1+K7/100+K8/100+K9/100)*K21/K10/K24</f>
        <v>187.93163202380953</v>
      </c>
      <c r="G55" s="11">
        <f>K5*K6*(1+K7/100+K8/100+K9/100)*K26/K27</f>
        <v>18.678255180000001</v>
      </c>
      <c r="H55" s="11">
        <v>0.02</v>
      </c>
      <c r="I55" s="11">
        <f>H55*K6</f>
        <v>3.62</v>
      </c>
      <c r="J55" s="12">
        <f t="shared" si="0"/>
        <v>40.458130597926427</v>
      </c>
      <c r="K55" s="12">
        <f t="shared" si="1"/>
        <v>220.45644945248679</v>
      </c>
    </row>
    <row r="56" spans="1:11" x14ac:dyDescent="0.3">
      <c r="A56" s="4" t="s">
        <v>26</v>
      </c>
      <c r="B56" s="11">
        <f>K11*K6</f>
        <v>1.9909999999999999</v>
      </c>
      <c r="C56" s="11">
        <f>K13*K5*K6*(1+K7/100+K8/100+K9/100)*K14/K10/15</f>
        <v>2.745187416225749</v>
      </c>
      <c r="D56" s="11">
        <f>K13*K5*K6*(1+K7/100+K8/100+K9/100)*K14/K10/5</f>
        <v>8.2355622486772475</v>
      </c>
      <c r="E56" s="11">
        <f>K20*K19*K6*(1+K7/100+K8/100+K9/100)*K21/K10/K23</f>
        <v>13.423688001700681</v>
      </c>
      <c r="F56" s="11">
        <f>K20*K19*K6*(1+K7/100+K8/100+K9/100)*K21/K10/K24</f>
        <v>187.93163202380953</v>
      </c>
      <c r="G56" s="11">
        <f>K5*K6*(1+K7/100+K8/100+K9/100)*K26/K27</f>
        <v>18.678255180000001</v>
      </c>
      <c r="H56" s="11">
        <v>1.4500000000000001E-2</v>
      </c>
      <c r="I56" s="11">
        <f>H56*K6</f>
        <v>2.6245000000000003</v>
      </c>
      <c r="J56" s="12">
        <f t="shared" si="0"/>
        <v>39.462630597926427</v>
      </c>
      <c r="K56" s="12">
        <f t="shared" si="1"/>
        <v>219.4609494524868</v>
      </c>
    </row>
    <row r="57" spans="1:11" x14ac:dyDescent="0.3">
      <c r="A57" s="4" t="s">
        <v>27</v>
      </c>
      <c r="B57" s="11">
        <f>K11*K6</f>
        <v>1.9909999999999999</v>
      </c>
      <c r="C57" s="11">
        <f>K13*K5*K6*(1+K7/100+K8/100+K9/100)*K14/K10/15</f>
        <v>2.745187416225749</v>
      </c>
      <c r="D57" s="11">
        <f>K13*K5*K6*(1+K7/100+K8/100+K9/100)*K14/K10/5</f>
        <v>8.2355622486772475</v>
      </c>
      <c r="E57" s="11">
        <f>K20*K19*K6*(1+K7/100+K8/100+K9/100)*K21/K10/K23</f>
        <v>13.423688001700681</v>
      </c>
      <c r="F57" s="11">
        <f>K20*K19*K6*(1+K7/100+K8/100+K9/100)*K21/K10/K24</f>
        <v>187.93163202380953</v>
      </c>
      <c r="G57" s="11">
        <f>K5*K6*(1+K7/100+K8/100+K9/100)*K26/K27</f>
        <v>18.678255180000001</v>
      </c>
      <c r="H57" s="11">
        <v>3.3E-3</v>
      </c>
      <c r="I57" s="11">
        <f>H57*K6</f>
        <v>0.59729999999999994</v>
      </c>
      <c r="J57" s="12">
        <f t="shared" si="0"/>
        <v>37.435430597926427</v>
      </c>
      <c r="K57" s="12">
        <f t="shared" si="1"/>
        <v>217.43374945248678</v>
      </c>
    </row>
    <row r="58" spans="1:11" x14ac:dyDescent="0.3">
      <c r="A58" s="5" t="s">
        <v>28</v>
      </c>
      <c r="B58" s="13">
        <f>K11*K6</f>
        <v>1.9909999999999999</v>
      </c>
      <c r="C58" s="13">
        <f>K13*K5*K6*(1+K7/100+K8/100+K9/100)*K14/K10/15</f>
        <v>2.745187416225749</v>
      </c>
      <c r="D58" s="13">
        <f>K13*K5*K6*(1+K7/100+K8/100+K9/100)*K14/K10/5</f>
        <v>8.2355622486772475</v>
      </c>
      <c r="E58" s="13">
        <f>K20*K19*K6*(1+K7/100+K8/100+K9/100)*K21/K10/K23</f>
        <v>13.423688001700681</v>
      </c>
      <c r="F58" s="13">
        <f>K20*K19*K6*(1+K7/100+K8/100+K9/100)*K21/K10/K24</f>
        <v>187.93163202380953</v>
      </c>
      <c r="G58" s="13">
        <f>K5*K6*(1+K7/100+K8/100+K9/100)*K26/K27</f>
        <v>18.678255180000001</v>
      </c>
      <c r="H58" s="13">
        <v>3.3E-3</v>
      </c>
      <c r="I58" s="13">
        <f>H58*K6</f>
        <v>0.59729999999999994</v>
      </c>
      <c r="J58" s="17">
        <f t="shared" si="0"/>
        <v>37.435430597926427</v>
      </c>
      <c r="K58" s="17">
        <f t="shared" si="1"/>
        <v>217.43374945248678</v>
      </c>
    </row>
    <row r="59" spans="1:11" x14ac:dyDescent="0.3">
      <c r="A59" s="3" t="s">
        <v>29</v>
      </c>
      <c r="B59" s="14"/>
      <c r="C59" s="14"/>
      <c r="D59" s="14"/>
      <c r="E59" s="14"/>
      <c r="F59" s="14"/>
      <c r="G59" s="14"/>
      <c r="H59" s="14"/>
      <c r="I59" s="14"/>
      <c r="J59" s="18"/>
      <c r="K59" s="18"/>
    </row>
    <row r="60" spans="1:11" x14ac:dyDescent="0.3">
      <c r="A60" s="4" t="s">
        <v>30</v>
      </c>
      <c r="B60" s="11">
        <f>K11*K6</f>
        <v>1.9909999999999999</v>
      </c>
      <c r="C60" s="11">
        <f>K13*K5*K6*(1+K7/100+K8/100+K9/100)*K14/K10/15</f>
        <v>2.745187416225749</v>
      </c>
      <c r="D60" s="11">
        <f>K13*K5*K6*(1+K7/100+K8/100+K9/100)*K14/K10/5</f>
        <v>8.2355622486772475</v>
      </c>
      <c r="E60" s="11">
        <f>K20*K19*K6*(1+K7/100+K8/100+K9/100)*K21/K10/K23</f>
        <v>13.423688001700681</v>
      </c>
      <c r="F60" s="11">
        <f>K20*K19*K6*(1+K7/100+K8/100+K9/100)*K21/K10/K24</f>
        <v>187.93163202380953</v>
      </c>
      <c r="G60" s="11">
        <f>K5*K6*(1+K7/100+K8/100+K9/100)*K26/K27</f>
        <v>18.678255180000001</v>
      </c>
      <c r="H60" s="11">
        <v>1.55E-2</v>
      </c>
      <c r="I60" s="11">
        <f>H60*K6</f>
        <v>2.8054999999999999</v>
      </c>
      <c r="J60" s="12">
        <f t="shared" si="0"/>
        <v>39.643630597926432</v>
      </c>
      <c r="K60" s="12">
        <f t="shared" si="1"/>
        <v>219.64194945248678</v>
      </c>
    </row>
    <row r="61" spans="1:11" x14ac:dyDescent="0.3">
      <c r="A61" s="5" t="s">
        <v>31</v>
      </c>
      <c r="B61" s="13">
        <f>K11*K6</f>
        <v>1.9909999999999999</v>
      </c>
      <c r="C61" s="13">
        <f>K13*K5*K6*(1+K7/100+K8/100+K9/100)*K14/K10/15</f>
        <v>2.745187416225749</v>
      </c>
      <c r="D61" s="13">
        <f>K13*K5*K6*(1+K7/100+K8/100+K9/100)*K14/K10/5</f>
        <v>8.2355622486772475</v>
      </c>
      <c r="E61" s="13">
        <f>K20*K19*K6*(1+K7/100+K8/100+K9/100)*K21/K10/K23</f>
        <v>13.423688001700681</v>
      </c>
      <c r="F61" s="13">
        <f>K20*K19*K6*(1+K7/100+K8/100+K9/100)*K21/K10/K24</f>
        <v>187.93163202380953</v>
      </c>
      <c r="G61" s="13">
        <f>K5*K6*(1+K7/100+K8/100+K9/100)*K26/K27</f>
        <v>18.678255180000001</v>
      </c>
      <c r="H61" s="13">
        <v>1.55E-2</v>
      </c>
      <c r="I61" s="13">
        <f>H61*K6</f>
        <v>2.8054999999999999</v>
      </c>
      <c r="J61" s="17">
        <f t="shared" si="0"/>
        <v>39.643630597926432</v>
      </c>
      <c r="K61" s="17">
        <f t="shared" si="1"/>
        <v>219.64194945248678</v>
      </c>
    </row>
    <row r="62" spans="1:11" x14ac:dyDescent="0.3">
      <c r="A62" s="3" t="s">
        <v>32</v>
      </c>
      <c r="B62" s="14"/>
      <c r="C62" s="14"/>
      <c r="D62" s="14"/>
      <c r="E62" s="14"/>
      <c r="F62" s="14"/>
      <c r="G62" s="14"/>
      <c r="H62" s="14"/>
      <c r="I62" s="14"/>
      <c r="J62" s="18"/>
      <c r="K62" s="18"/>
    </row>
    <row r="63" spans="1:11" x14ac:dyDescent="0.3">
      <c r="A63" s="4" t="s">
        <v>33</v>
      </c>
      <c r="B63" s="11">
        <f>K11*K6</f>
        <v>1.9909999999999999</v>
      </c>
      <c r="C63" s="11">
        <f>K13*K5*K6*(1+K7/100+K8/100+K9/100)*K14/K10/15</f>
        <v>2.745187416225749</v>
      </c>
      <c r="D63" s="11">
        <f>K13*K5*K6*(1+K7/100+K8/100+K9/100)*K14/K10/5</f>
        <v>8.2355622486772475</v>
      </c>
      <c r="E63" s="11">
        <f>K20*K19*K6*(1+K7/100+K8/100+K9/100)*K21/K10/K23</f>
        <v>13.423688001700681</v>
      </c>
      <c r="F63" s="11">
        <f>K20*K19*K6*(1+K7/100+K8/100+K9/100)*K21/K10/K24</f>
        <v>187.93163202380953</v>
      </c>
      <c r="G63" s="11">
        <f>K5*K6*(1+K7/100+K8/100+K9/100)*K26/K27</f>
        <v>18.678255180000001</v>
      </c>
      <c r="H63" s="11">
        <v>1.12E-2</v>
      </c>
      <c r="I63" s="11">
        <f>H63*K6</f>
        <v>2.0272000000000001</v>
      </c>
      <c r="J63" s="12">
        <f t="shared" si="0"/>
        <v>38.86533059792643</v>
      </c>
      <c r="K63" s="12">
        <f t="shared" si="1"/>
        <v>218.86364945248678</v>
      </c>
    </row>
    <row r="64" spans="1:11" x14ac:dyDescent="0.3">
      <c r="A64" s="4" t="s">
        <v>34</v>
      </c>
      <c r="B64" s="11">
        <f>K11*K6</f>
        <v>1.9909999999999999</v>
      </c>
      <c r="C64" s="11">
        <f>K13*K5*K6*(1+K7/100+K8/100+K9/100)*K14/K10/15</f>
        <v>2.745187416225749</v>
      </c>
      <c r="D64" s="11">
        <f>K13*K5*K6*(1+K7/100+K8/100+K9/100)*K14/K10/5</f>
        <v>8.2355622486772475</v>
      </c>
      <c r="E64" s="11">
        <f>K20*K19*K6*(1+K7/100+K8/100+K9/100)*K21/K10/K23</f>
        <v>13.423688001700681</v>
      </c>
      <c r="F64" s="11">
        <f>K20*K19*K6*(1+K7/100+K8/100+K9/100)*K21/K10/K24</f>
        <v>187.93163202380953</v>
      </c>
      <c r="G64" s="11">
        <f>K5*K6*(1+K7/100+K8/100+K9/100)*K26/K27</f>
        <v>18.678255180000001</v>
      </c>
      <c r="H64" s="11">
        <v>1.12E-2</v>
      </c>
      <c r="I64" s="11">
        <f>H64*K6</f>
        <v>2.0272000000000001</v>
      </c>
      <c r="J64" s="12">
        <f t="shared" si="0"/>
        <v>38.86533059792643</v>
      </c>
      <c r="K64" s="12">
        <f t="shared" si="1"/>
        <v>218.86364945248678</v>
      </c>
    </row>
    <row r="65" spans="1:11" x14ac:dyDescent="0.3">
      <c r="A65" s="4" t="s">
        <v>35</v>
      </c>
      <c r="B65" s="11">
        <f>K11*K6</f>
        <v>1.9909999999999999</v>
      </c>
      <c r="C65" s="11">
        <f>K13*K5*K6*(1+K7/100+K8/100+K9/100)*K14/K10/15</f>
        <v>2.745187416225749</v>
      </c>
      <c r="D65" s="11">
        <f>K13*K5*K6*(1+K7/100+K8/100+K9/100)*K14/K10/5</f>
        <v>8.2355622486772475</v>
      </c>
      <c r="E65" s="11">
        <f>K20*K19*K6*(1+K7/100+K8/100+K9/100)*K21/K10/K23</f>
        <v>13.423688001700681</v>
      </c>
      <c r="F65" s="11">
        <f>K20*K19*K6*(1+K7/100+K8/100+K9/100)*K21/K10/K24</f>
        <v>187.93163202380953</v>
      </c>
      <c r="G65" s="11">
        <f>K5*K6*(1+K7/100+K8/100+K9/100)*K26/K27</f>
        <v>18.678255180000001</v>
      </c>
      <c r="H65" s="11">
        <v>1.55E-2</v>
      </c>
      <c r="I65" s="11">
        <f>H65*K6</f>
        <v>2.8054999999999999</v>
      </c>
      <c r="J65" s="12">
        <f t="shared" si="0"/>
        <v>39.643630597926432</v>
      </c>
      <c r="K65" s="12">
        <f t="shared" si="1"/>
        <v>219.64194945248678</v>
      </c>
    </row>
    <row r="66" spans="1:11" x14ac:dyDescent="0.3">
      <c r="A66" s="4" t="s">
        <v>36</v>
      </c>
      <c r="B66" s="11">
        <f>K11*K6</f>
        <v>1.9909999999999999</v>
      </c>
      <c r="C66" s="11">
        <f>K13*K5*K6*(1+K7/100+K8/100+K9/100)*K14/K10/15</f>
        <v>2.745187416225749</v>
      </c>
      <c r="D66" s="11">
        <f>K13*K5*K6*(1+K7/100+K8/100+K9/100)*K14/K10/5</f>
        <v>8.2355622486772475</v>
      </c>
      <c r="E66" s="11">
        <f>K20*K19*K6*(1+K7/100+K8/100+K9/100)*K21/K10/K23</f>
        <v>13.423688001700681</v>
      </c>
      <c r="F66" s="11">
        <f>K20*K19*K6*(1+K7/100+K8/100+K9/100)*K21/K10/K24</f>
        <v>187.93163202380953</v>
      </c>
      <c r="G66" s="11">
        <f>K5*K6*(1+K7/100+K8/100+K9/100)*K26/K27</f>
        <v>18.678255180000001</v>
      </c>
      <c r="H66" s="11">
        <v>1.55E-2</v>
      </c>
      <c r="I66" s="11">
        <f>H66*K6</f>
        <v>2.8054999999999999</v>
      </c>
      <c r="J66" s="12">
        <f t="shared" si="0"/>
        <v>39.643630597926432</v>
      </c>
      <c r="K66" s="12">
        <f t="shared" si="1"/>
        <v>219.64194945248678</v>
      </c>
    </row>
    <row r="67" spans="1:11" x14ac:dyDescent="0.3">
      <c r="A67" s="5" t="s">
        <v>37</v>
      </c>
      <c r="B67" s="13">
        <f>K11*K6</f>
        <v>1.9909999999999999</v>
      </c>
      <c r="C67" s="13">
        <f>K13*K5*K6*(1+K7/100+K8/100+K9/100)*K14/K10/15</f>
        <v>2.745187416225749</v>
      </c>
      <c r="D67" s="13">
        <f>K13*K5*K6*(1+K7/100+K8/100+K9/100)*K14/K10/5</f>
        <v>8.2355622486772475</v>
      </c>
      <c r="E67" s="13">
        <f>K20*K19*K6*(1+K7/100+K8/100+K9/100)*K21/K10/K23</f>
        <v>13.423688001700681</v>
      </c>
      <c r="F67" s="13">
        <f>K20*K19*K6*(1+K7/100+K8/100+K9/100)*K21/K10/K24</f>
        <v>187.93163202380953</v>
      </c>
      <c r="G67" s="13">
        <f>K5*K6*(1+K7/100+K8/100+K9/100)*K26/K27</f>
        <v>18.678255180000001</v>
      </c>
      <c r="H67" s="13">
        <v>1.12E-2</v>
      </c>
      <c r="I67" s="13">
        <f>H67*K6</f>
        <v>2.0272000000000001</v>
      </c>
      <c r="J67" s="17">
        <f t="shared" si="0"/>
        <v>38.86533059792643</v>
      </c>
      <c r="K67" s="17">
        <f t="shared" si="1"/>
        <v>218.86364945248678</v>
      </c>
    </row>
    <row r="68" spans="1:11" x14ac:dyDescent="0.3">
      <c r="A68" s="3" t="s">
        <v>38</v>
      </c>
      <c r="B68" s="14"/>
      <c r="C68" s="14"/>
      <c r="D68" s="14"/>
      <c r="E68" s="14"/>
      <c r="F68" s="14"/>
      <c r="G68" s="14"/>
      <c r="H68" s="14"/>
      <c r="I68" s="14"/>
      <c r="J68" s="18"/>
      <c r="K68" s="18"/>
    </row>
    <row r="69" spans="1:11" x14ac:dyDescent="0.3">
      <c r="A69" s="4" t="s">
        <v>39</v>
      </c>
      <c r="B69" s="11">
        <f>K11*K6</f>
        <v>1.9909999999999999</v>
      </c>
      <c r="C69" s="11">
        <f>K13*K5*K6*(1+K7/100+K8/100+K9/100)*K14/K10/15</f>
        <v>2.745187416225749</v>
      </c>
      <c r="D69" s="11">
        <f>K13*K5*K6*(1+K7/100+K8/100+K9/100)*K14/K10/5</f>
        <v>8.2355622486772475</v>
      </c>
      <c r="E69" s="11">
        <f>K20*K19*K6*(1+K7/100+K8/100+K9/100)*K21/K10/K23</f>
        <v>13.423688001700681</v>
      </c>
      <c r="F69" s="11">
        <f>K20*K19*K6*(1+K7/100+K8/100+K9/100)*K21/K10/K24</f>
        <v>187.93163202380953</v>
      </c>
      <c r="G69" s="11">
        <f>K5*K6*(1+K7/100+K8/100+K9/100)*K26/K27</f>
        <v>18.678255180000001</v>
      </c>
      <c r="H69" s="11">
        <v>5.4999999999999997E-3</v>
      </c>
      <c r="I69" s="11">
        <f>H69*K6</f>
        <v>0.99549999999999994</v>
      </c>
      <c r="J69" s="12">
        <f t="shared" si="0"/>
        <v>37.83363059792643</v>
      </c>
      <c r="K69" s="12">
        <f t="shared" si="1"/>
        <v>217.83194945248678</v>
      </c>
    </row>
    <row r="70" spans="1:11" x14ac:dyDescent="0.3">
      <c r="A70" s="5" t="s">
        <v>40</v>
      </c>
      <c r="B70" s="13">
        <f>K11*K6</f>
        <v>1.9909999999999999</v>
      </c>
      <c r="C70" s="13">
        <f>K13*K5*K6*(1+K7/100+K8/100+K9/100)*K14/K10/15</f>
        <v>2.745187416225749</v>
      </c>
      <c r="D70" s="13">
        <f>K13*K5*K6*(1+K7/100+K8/100+K9/100)*K14/K10/5</f>
        <v>8.2355622486772475</v>
      </c>
      <c r="E70" s="13">
        <f>K20*K19*K6*(1+K7/100+K8/100+K9/100)*K21/K10/K23</f>
        <v>13.423688001700681</v>
      </c>
      <c r="F70" s="13">
        <f>K20*K19*K6*(1+K7/100+K8/100+K9/100)*K21/K10/K24</f>
        <v>187.93163202380953</v>
      </c>
      <c r="G70" s="13">
        <f>K5*K6*(1+K7/100+K8/100+K9/100)*K26/K27</f>
        <v>18.678255180000001</v>
      </c>
      <c r="H70" s="13">
        <v>5.4999999999999997E-3</v>
      </c>
      <c r="I70" s="13">
        <f>H70*K6</f>
        <v>0.99549999999999994</v>
      </c>
      <c r="J70" s="17">
        <f t="shared" si="0"/>
        <v>37.83363059792643</v>
      </c>
      <c r="K70" s="17">
        <f t="shared" si="1"/>
        <v>217.83194945248678</v>
      </c>
    </row>
    <row r="71" spans="1:11" x14ac:dyDescent="0.3">
      <c r="A71" s="3" t="s">
        <v>41</v>
      </c>
      <c r="B71" s="14"/>
      <c r="C71" s="14"/>
      <c r="D71" s="14"/>
      <c r="E71" s="14"/>
      <c r="F71" s="14"/>
      <c r="G71" s="14"/>
      <c r="H71" s="14"/>
      <c r="I71" s="14"/>
      <c r="J71" s="18"/>
      <c r="K71" s="18"/>
    </row>
    <row r="72" spans="1:11" x14ac:dyDescent="0.3">
      <c r="A72" s="4" t="s">
        <v>42</v>
      </c>
      <c r="B72" s="11">
        <f>K11*K6</f>
        <v>1.9909999999999999</v>
      </c>
      <c r="C72" s="11">
        <f>K13*K5*K6*(1+K7/100+K8/100+K9/100)*K14/K10/15</f>
        <v>2.745187416225749</v>
      </c>
      <c r="D72" s="11">
        <f>K13*K5*K6*(1+K7/100+K8/100+K9/100)*K14/K10/5</f>
        <v>8.2355622486772475</v>
      </c>
      <c r="E72" s="11">
        <f>K20*K19*K6*(1+K7/100+K8/100+K9/100)*K21/K10/K23</f>
        <v>13.423688001700681</v>
      </c>
      <c r="F72" s="11">
        <f>K20*K19*K6*(1+K7/100+K8/100+K9/100)*K21/K10/K24</f>
        <v>187.93163202380953</v>
      </c>
      <c r="G72" s="11">
        <f>K5*K6*(1+K7/100+K8/100+K9/100)*K26/K27</f>
        <v>18.678255180000001</v>
      </c>
      <c r="H72" s="11">
        <v>1.12E-2</v>
      </c>
      <c r="I72" s="11">
        <f>H72*K6</f>
        <v>2.0272000000000001</v>
      </c>
      <c r="J72" s="12">
        <f t="shared" si="0"/>
        <v>38.86533059792643</v>
      </c>
      <c r="K72" s="12">
        <f t="shared" si="1"/>
        <v>218.86364945248678</v>
      </c>
    </row>
    <row r="73" spans="1:11" ht="28.8" x14ac:dyDescent="0.3">
      <c r="A73" s="4" t="s">
        <v>43</v>
      </c>
      <c r="B73" s="11">
        <f>K11*K6</f>
        <v>1.9909999999999999</v>
      </c>
      <c r="C73" s="11">
        <f>K13*K5*K6*(1+K7/100+K8/100+K9/100)*K14/K10/15</f>
        <v>2.745187416225749</v>
      </c>
      <c r="D73" s="11">
        <f>K13*K5*K6*(1+K7/100+K8/100+K9/100)*K14/K10/5</f>
        <v>8.2355622486772475</v>
      </c>
      <c r="E73" s="11">
        <f>K20*K19*K6*(1+K7/100+K8/100+K9/100)*K21/K10/K23</f>
        <v>13.423688001700681</v>
      </c>
      <c r="F73" s="11">
        <f>K20*K19*K6*(1+K7/100+K8/100+K9/100)*K21/K10/K24</f>
        <v>187.93163202380953</v>
      </c>
      <c r="G73" s="11">
        <f>K5*K6*(1+K7/100+K8/100+K9/100)*K26/K27</f>
        <v>18.678255180000001</v>
      </c>
      <c r="H73" s="11">
        <v>1.12E-2</v>
      </c>
      <c r="I73" s="11">
        <f>H73*K6</f>
        <v>2.0272000000000001</v>
      </c>
      <c r="J73" s="12">
        <f t="shared" si="0"/>
        <v>38.86533059792643</v>
      </c>
      <c r="K73" s="12">
        <f t="shared" si="1"/>
        <v>218.86364945248678</v>
      </c>
    </row>
    <row r="74" spans="1:11" x14ac:dyDescent="0.3">
      <c r="A74" s="5" t="s">
        <v>44</v>
      </c>
      <c r="B74" s="13">
        <f>K11*K6</f>
        <v>1.9909999999999999</v>
      </c>
      <c r="C74" s="13">
        <f>K13*K5*K6*(1+K7/100+K8/100+K9/100)*K14/K10/15</f>
        <v>2.745187416225749</v>
      </c>
      <c r="D74" s="13">
        <f>K13*K5*K6*(1+K7/100+K8/100+K9/100)*K14/K10/5</f>
        <v>8.2355622486772475</v>
      </c>
      <c r="E74" s="13">
        <f>K20*K19*K6*(1+K7/100+K8/100+K9/100)*K21/K10/K23</f>
        <v>13.423688001700681</v>
      </c>
      <c r="F74" s="13">
        <f>K20*K19*K6*(1+K7/100+K8/100+K9/100)*K21/K10/K24</f>
        <v>187.93163202380953</v>
      </c>
      <c r="G74" s="13">
        <f>K5*K6*(1+K7/100+K8/100+K9/100)*K26/K27</f>
        <v>18.678255180000001</v>
      </c>
      <c r="H74" s="13">
        <v>1.12E-2</v>
      </c>
      <c r="I74" s="13">
        <f>H74*K6</f>
        <v>2.0272000000000001</v>
      </c>
      <c r="J74" s="17">
        <f t="shared" si="0"/>
        <v>38.86533059792643</v>
      </c>
      <c r="K74" s="17">
        <f t="shared" si="1"/>
        <v>218.86364945248678</v>
      </c>
    </row>
    <row r="75" spans="1:11" x14ac:dyDescent="0.3">
      <c r="A75" s="3" t="s">
        <v>45</v>
      </c>
      <c r="B75" s="14"/>
      <c r="C75" s="14"/>
      <c r="D75" s="14"/>
      <c r="E75" s="14"/>
      <c r="F75" s="14"/>
      <c r="G75" s="14"/>
      <c r="H75" s="14"/>
      <c r="I75" s="14"/>
      <c r="J75" s="18"/>
      <c r="K75" s="18"/>
    </row>
    <row r="76" spans="1:11" ht="28.8" x14ac:dyDescent="0.3">
      <c r="A76" s="4" t="s">
        <v>46</v>
      </c>
      <c r="B76" s="11">
        <f>K11*K6</f>
        <v>1.9909999999999999</v>
      </c>
      <c r="C76" s="11">
        <f>K13*K5*K6*(1+K7/100+K8/100+K9/100)*K14/K10/15</f>
        <v>2.745187416225749</v>
      </c>
      <c r="D76" s="11">
        <f>K13*K5*K6*(1+K7/100+K8/100+K9/100)*K14/K10/5</f>
        <v>8.2355622486772475</v>
      </c>
      <c r="E76" s="11">
        <f>K20*K19*K6*(1+K7/100+K8/100+K9/100)*K21/K10/K23</f>
        <v>13.423688001700681</v>
      </c>
      <c r="F76" s="11">
        <f>K20*K19*K6*(1+K7/100+K8/100+K9/100)*K21/K10/K24</f>
        <v>187.93163202380953</v>
      </c>
      <c r="G76" s="11">
        <f>K5*K6*(1+K7/100+K8/100+K9/100)*K26/K27</f>
        <v>18.678255180000001</v>
      </c>
      <c r="H76" s="11">
        <v>1.12E-2</v>
      </c>
      <c r="I76" s="11">
        <f>H76*K6</f>
        <v>2.0272000000000001</v>
      </c>
      <c r="J76" s="12">
        <f t="shared" si="0"/>
        <v>38.86533059792643</v>
      </c>
      <c r="K76" s="12">
        <f t="shared" si="1"/>
        <v>218.86364945248678</v>
      </c>
    </row>
    <row r="77" spans="1:11" x14ac:dyDescent="0.3">
      <c r="A77" s="4" t="s">
        <v>47</v>
      </c>
      <c r="B77" s="11">
        <f>K11*K6</f>
        <v>1.9909999999999999</v>
      </c>
      <c r="C77" s="11">
        <f>K13*K5*K6*(1+K7/100+K8/100+K9/100)*K14/K10/15</f>
        <v>2.745187416225749</v>
      </c>
      <c r="D77" s="11">
        <f>K13*K5*K6*(1+K7/100+K8/100+K9/100)*K14/K10/5</f>
        <v>8.2355622486772475</v>
      </c>
      <c r="E77" s="11">
        <f>K20*K19*K6*(1+K7/100+K8/100+K9/100)*K21/K10/K23</f>
        <v>13.423688001700681</v>
      </c>
      <c r="F77" s="11">
        <f>K20*K19*K6*(1+K7/100+K8/100+K9/100)*K21/K10/K24</f>
        <v>187.93163202380953</v>
      </c>
      <c r="G77" s="11">
        <f>K5*K6*(1+K7/100+K8/100+K9/100)*K26/K27</f>
        <v>18.678255180000001</v>
      </c>
      <c r="H77" s="11">
        <v>1.12E-2</v>
      </c>
      <c r="I77" s="11">
        <f>H77*K6</f>
        <v>2.0272000000000001</v>
      </c>
      <c r="J77" s="12">
        <f t="shared" si="0"/>
        <v>38.86533059792643</v>
      </c>
      <c r="K77" s="12">
        <f t="shared" si="1"/>
        <v>218.86364945248678</v>
      </c>
    </row>
    <row r="78" spans="1:11" x14ac:dyDescent="0.3">
      <c r="A78" s="4" t="s">
        <v>48</v>
      </c>
      <c r="B78" s="11">
        <f>K11*K6</f>
        <v>1.9909999999999999</v>
      </c>
      <c r="C78" s="11">
        <f>K13*K5*K6*(1+K7/100+K8/100+K9/100)*K14/K10/15</f>
        <v>2.745187416225749</v>
      </c>
      <c r="D78" s="11">
        <f>K13*K5*K6*(1+K7/100+K8/100+K9/100)*K14/K10/5</f>
        <v>8.2355622486772475</v>
      </c>
      <c r="E78" s="11">
        <f>K20*K19*K6*(1+K7/100+K8/100+K9/100)*K21/K10/K23</f>
        <v>13.423688001700681</v>
      </c>
      <c r="F78" s="11">
        <f>K20*K19*K6*(1+K7/100+K8/100+K9/100)*K21/K10/K24</f>
        <v>187.93163202380953</v>
      </c>
      <c r="G78" s="11">
        <f>K5*K6*(1+K7/100+K8/100+K9/100)*K26/K27</f>
        <v>18.678255180000001</v>
      </c>
      <c r="H78" s="11">
        <v>1.12E-2</v>
      </c>
      <c r="I78" s="11">
        <f>H78*K6</f>
        <v>2.0272000000000001</v>
      </c>
      <c r="J78" s="12">
        <f t="shared" si="0"/>
        <v>38.86533059792643</v>
      </c>
      <c r="K78" s="12">
        <f t="shared" si="1"/>
        <v>218.86364945248678</v>
      </c>
    </row>
    <row r="79" spans="1:11" x14ac:dyDescent="0.3">
      <c r="A79" s="5" t="s">
        <v>49</v>
      </c>
      <c r="B79" s="13">
        <f>K11*K6</f>
        <v>1.9909999999999999</v>
      </c>
      <c r="C79" s="13">
        <f>K13*K5*K6*(1+K7/100+K8/100+K9/100)*K14/K10/15</f>
        <v>2.745187416225749</v>
      </c>
      <c r="D79" s="13">
        <f>K13*K5*K6*(1+K7/100+K8/100+K9/100)*K14/K10/5</f>
        <v>8.2355622486772475</v>
      </c>
      <c r="E79" s="13">
        <f>K20*K19*K6*(1+K7/100+K8/100+K9/100)*K21/K10/K23</f>
        <v>13.423688001700681</v>
      </c>
      <c r="F79" s="13">
        <f>K20*K19*K6*(1+K7/100+K8/100+K9/100)*K21/K10/K24</f>
        <v>187.93163202380953</v>
      </c>
      <c r="G79" s="13">
        <f>K5*K6*(1+K7/100+K8/100+K9/100)*K26/K27</f>
        <v>18.678255180000001</v>
      </c>
      <c r="H79" s="13">
        <v>1.12E-2</v>
      </c>
      <c r="I79" s="13">
        <f>H79*K6</f>
        <v>2.0272000000000001</v>
      </c>
      <c r="J79" s="17">
        <f t="shared" si="0"/>
        <v>38.86533059792643</v>
      </c>
      <c r="K79" s="17">
        <f t="shared" si="1"/>
        <v>218.86364945248678</v>
      </c>
    </row>
    <row r="80" spans="1:11" x14ac:dyDescent="0.3">
      <c r="A80" s="3" t="s">
        <v>50</v>
      </c>
      <c r="B80" s="14"/>
      <c r="C80" s="14"/>
      <c r="D80" s="14"/>
      <c r="E80" s="14"/>
      <c r="F80" s="14"/>
      <c r="G80" s="14"/>
      <c r="H80" s="14"/>
      <c r="I80" s="14"/>
      <c r="J80" s="18"/>
      <c r="K80" s="18"/>
    </row>
    <row r="81" spans="1:11" ht="28.8" x14ac:dyDescent="0.3">
      <c r="A81" s="4" t="s">
        <v>51</v>
      </c>
      <c r="B81" s="11">
        <f>K11*K6</f>
        <v>1.9909999999999999</v>
      </c>
      <c r="C81" s="11">
        <f>K13*K5*K6*(1+K7/100+K8/100+K9/100)*K14/K10/15</f>
        <v>2.745187416225749</v>
      </c>
      <c r="D81" s="11">
        <f>K13*K5*K6*(1+K7/100+K8/100+K9/100)*K14/K10/5</f>
        <v>8.2355622486772475</v>
      </c>
      <c r="E81" s="11">
        <f>K20*K19*K6*(1+K7/100+K8/100+K9/100)*K21/K10/K23</f>
        <v>13.423688001700681</v>
      </c>
      <c r="F81" s="11">
        <f>K20*K19*K6*(1+K7/100+K8/100+K9/100)*K21/K10/K24</f>
        <v>187.93163202380953</v>
      </c>
      <c r="G81" s="11">
        <f>K5*K6*(1+K7/100+K8/100+K9/100)*K26/K27</f>
        <v>18.678255180000001</v>
      </c>
      <c r="H81" s="11">
        <v>2.4500000000000001E-2</v>
      </c>
      <c r="I81" s="11">
        <f>H81*K6</f>
        <v>4.4344999999999999</v>
      </c>
      <c r="J81" s="12">
        <f t="shared" si="0"/>
        <v>41.27263059792643</v>
      </c>
      <c r="K81" s="12">
        <f t="shared" si="1"/>
        <v>221.27094945248678</v>
      </c>
    </row>
    <row r="82" spans="1:11" ht="28.8" x14ac:dyDescent="0.3">
      <c r="A82" s="4" t="s">
        <v>52</v>
      </c>
      <c r="B82" s="11">
        <f>K11*K6</f>
        <v>1.9909999999999999</v>
      </c>
      <c r="C82" s="11">
        <f>K13*K5*K6*(1+K7/100+K8/100+K9/100)*K14/K10/15</f>
        <v>2.745187416225749</v>
      </c>
      <c r="D82" s="11">
        <f>K13*K5*K6*(1+K7/100+K8/100+K9/100)*K14/K10/5</f>
        <v>8.2355622486772475</v>
      </c>
      <c r="E82" s="11">
        <f>K20*K19*K6*(1+K7/100+K8/100+K9/100)*K21/K10/K23</f>
        <v>13.423688001700681</v>
      </c>
      <c r="F82" s="11">
        <f>K20*K19*K6*(1+K7/100+K8/100+K9/100)*K21/K10/K24</f>
        <v>187.93163202380953</v>
      </c>
      <c r="G82" s="11">
        <f>K5*K6*(1+K7/100+K8/100+K9/100)*K26/K27</f>
        <v>18.678255180000001</v>
      </c>
      <c r="H82" s="11">
        <v>3.3300000000000003E-2</v>
      </c>
      <c r="I82" s="11">
        <f>H82*K6</f>
        <v>6.0273000000000003</v>
      </c>
      <c r="J82" s="12">
        <f t="shared" si="0"/>
        <v>42.865430597926434</v>
      </c>
      <c r="K82" s="12">
        <f t="shared" si="1"/>
        <v>222.86374945248679</v>
      </c>
    </row>
    <row r="83" spans="1:11" x14ac:dyDescent="0.3">
      <c r="A83" s="5" t="s">
        <v>53</v>
      </c>
      <c r="B83" s="13">
        <f>K11*K6</f>
        <v>1.9909999999999999</v>
      </c>
      <c r="C83" s="13">
        <f>K13*K5*K6*(1+K7/100+K8/100+K9/100)*K14/K10/15</f>
        <v>2.745187416225749</v>
      </c>
      <c r="D83" s="13">
        <f>K13*K5*K6*(1+K7/100+K8/100+K9/100)*K14/K10/5</f>
        <v>8.2355622486772475</v>
      </c>
      <c r="E83" s="13">
        <f>K20*K19*K6*(1+K7/100+K8/100+K9/100)*K21/K10/K23</f>
        <v>13.423688001700681</v>
      </c>
      <c r="F83" s="13">
        <f>K20*K19*K6*(1+K7/100+K8/100+K9/100)*K21/K10/K24</f>
        <v>187.93163202380953</v>
      </c>
      <c r="G83" s="13">
        <f>K5*K6*(1+K7/100+K8/100+K9/100)*K26/K27</f>
        <v>18.678255180000001</v>
      </c>
      <c r="H83" s="13">
        <v>2.4500000000000001E-2</v>
      </c>
      <c r="I83" s="13">
        <f>H83*K6</f>
        <v>4.4344999999999999</v>
      </c>
      <c r="J83" s="17">
        <f t="shared" si="0"/>
        <v>41.27263059792643</v>
      </c>
      <c r="K83" s="17">
        <f t="shared" si="1"/>
        <v>221.27094945248678</v>
      </c>
    </row>
    <row r="84" spans="1:11" x14ac:dyDescent="0.3">
      <c r="A84" s="3" t="s">
        <v>54</v>
      </c>
      <c r="B84" s="14"/>
      <c r="C84" s="14"/>
      <c r="D84" s="14"/>
      <c r="E84" s="14"/>
      <c r="F84" s="14"/>
      <c r="G84" s="14"/>
      <c r="H84" s="14"/>
      <c r="I84" s="14"/>
      <c r="J84" s="18"/>
      <c r="K84" s="18"/>
    </row>
    <row r="85" spans="1:11" x14ac:dyDescent="0.3">
      <c r="A85" s="4" t="s">
        <v>55</v>
      </c>
      <c r="B85" s="11">
        <f>K11*K6</f>
        <v>1.9909999999999999</v>
      </c>
      <c r="C85" s="11">
        <f>K13*K5*K6*(1+K7/100+K8/100+K9/100)*K14/K10/15</f>
        <v>2.745187416225749</v>
      </c>
      <c r="D85" s="11">
        <f>K13*K5*K6*(1+K7/100+K8/100+K9/100)*K14/K10/5</f>
        <v>8.2355622486772475</v>
      </c>
      <c r="E85" s="11">
        <f>K20*K19*K6*(1+K7/100+K8/100+K9/100)*K21/K10/K23</f>
        <v>13.423688001700681</v>
      </c>
      <c r="F85" s="11">
        <f>K20*K19*K6*(1+K7/100+K8/100+K9/100)*K21/K10/K24</f>
        <v>187.93163202380953</v>
      </c>
      <c r="G85" s="11">
        <f>K5*K6*(1+K7/100+K8/100+K9/100)*K26/K27</f>
        <v>18.678255180000001</v>
      </c>
      <c r="H85" s="11">
        <v>5.4999999999999997E-3</v>
      </c>
      <c r="I85" s="11">
        <f>H85*K6</f>
        <v>0.99549999999999994</v>
      </c>
      <c r="J85" s="12">
        <f t="shared" si="0"/>
        <v>37.83363059792643</v>
      </c>
      <c r="K85" s="12">
        <f t="shared" si="1"/>
        <v>217.83194945248678</v>
      </c>
    </row>
    <row r="86" spans="1:11" x14ac:dyDescent="0.3">
      <c r="A86" s="4" t="s">
        <v>56</v>
      </c>
      <c r="B86" s="11">
        <f>K11*K6</f>
        <v>1.9909999999999999</v>
      </c>
      <c r="C86" s="11">
        <f>K13*K5*K6*(1+K7/100+K8/100+K9/100)*K14/K10/15</f>
        <v>2.745187416225749</v>
      </c>
      <c r="D86" s="11">
        <f>K13*K5*K6*(1+K7/100+K8/100+K9/100)*K14/K10/5</f>
        <v>8.2355622486772475</v>
      </c>
      <c r="E86" s="11">
        <f>K20*K19*K6*(1+K7/100+K8/100+K9/100)*K21/K10/K23</f>
        <v>13.423688001700681</v>
      </c>
      <c r="F86" s="11">
        <f>K20*K19*K6*(1+K7/100+K8/100+K9/100)*K21/K10/K24</f>
        <v>187.93163202380953</v>
      </c>
      <c r="G86" s="11">
        <f>K5*K6*(1+K7/100+K8/100+K9/100)*K26/K27</f>
        <v>18.678255180000001</v>
      </c>
      <c r="H86" s="11">
        <v>5.4999999999999997E-3</v>
      </c>
      <c r="I86" s="11">
        <f>H86*K6</f>
        <v>0.99549999999999994</v>
      </c>
      <c r="J86" s="12">
        <f t="shared" si="0"/>
        <v>37.83363059792643</v>
      </c>
      <c r="K86" s="12">
        <f t="shared" si="1"/>
        <v>217.83194945248678</v>
      </c>
    </row>
    <row r="87" spans="1:11" x14ac:dyDescent="0.3">
      <c r="A87" s="4" t="s">
        <v>57</v>
      </c>
      <c r="B87" s="11">
        <f>K11*K6</f>
        <v>1.9909999999999999</v>
      </c>
      <c r="C87" s="11">
        <f>K13*K5*K6*(1+K7/100+K8/100+K9/100)*K14/K10/15</f>
        <v>2.745187416225749</v>
      </c>
      <c r="D87" s="11">
        <f>K13*K5*K6*(1+K7/100+K8/100+K9/100)*K14/K10/5</f>
        <v>8.2355622486772475</v>
      </c>
      <c r="E87" s="11">
        <f>K20*K19*K6*(1+K7/100+K8/100+K9/100)*K21/K10/K23</f>
        <v>13.423688001700681</v>
      </c>
      <c r="F87" s="11">
        <f>K20*K19*K6*(1+K7/100+K8/100+K9/100)*K21/K10/K24</f>
        <v>187.93163202380953</v>
      </c>
      <c r="G87" s="11">
        <f>K5*K6*(1+K7/100+K8/100+K9/100)*K26/K27</f>
        <v>18.678255180000001</v>
      </c>
      <c r="H87" s="11">
        <v>5.4999999999999997E-3</v>
      </c>
      <c r="I87" s="11">
        <f>H87*K6</f>
        <v>0.99549999999999994</v>
      </c>
      <c r="J87" s="12">
        <f t="shared" si="0"/>
        <v>37.83363059792643</v>
      </c>
      <c r="K87" s="12">
        <f t="shared" si="1"/>
        <v>217.83194945248678</v>
      </c>
    </row>
    <row r="88" spans="1:11" x14ac:dyDescent="0.3">
      <c r="A88" s="4" t="s">
        <v>58</v>
      </c>
      <c r="B88" s="11">
        <f>K11*K6</f>
        <v>1.9909999999999999</v>
      </c>
      <c r="C88" s="11">
        <f>K13*K5*K6*(1+K7/100+K8/100+K9/100)*K14/K10/15</f>
        <v>2.745187416225749</v>
      </c>
      <c r="D88" s="11">
        <f>K13*K5*K6*(1+K7/100+K8/100+K9/100)*K14/K10/5</f>
        <v>8.2355622486772475</v>
      </c>
      <c r="E88" s="11">
        <f>K20*K19*K6*(1+K7/100+K8/100+K9/100)*K21/K10/K23</f>
        <v>13.423688001700681</v>
      </c>
      <c r="F88" s="11">
        <f>K20*K19*K6*(1+K7/100+K8/100+K9/100)*K21/K10/K24</f>
        <v>187.93163202380953</v>
      </c>
      <c r="G88" s="11">
        <f>K5*K6*(1+K7/100+K8/100+K9/100)*K26/K27</f>
        <v>18.678255180000001</v>
      </c>
      <c r="H88" s="11">
        <v>5.4999999999999997E-3</v>
      </c>
      <c r="I88" s="11">
        <f>H88*K6</f>
        <v>0.99549999999999994</v>
      </c>
      <c r="J88" s="12">
        <f t="shared" si="0"/>
        <v>37.83363059792643</v>
      </c>
      <c r="K88" s="12">
        <f t="shared" si="1"/>
        <v>217.83194945248678</v>
      </c>
    </row>
    <row r="89" spans="1:11" ht="28.8" x14ac:dyDescent="0.3">
      <c r="A89" s="4" t="s">
        <v>59</v>
      </c>
      <c r="B89" s="11">
        <f>K11*K6</f>
        <v>1.9909999999999999</v>
      </c>
      <c r="C89" s="11">
        <f>K13*K5*K6*(1+K7/100+K8/100+K9/100)*K14/K10/15</f>
        <v>2.745187416225749</v>
      </c>
      <c r="D89" s="11">
        <f>K13*K5*K6*(1+K7/100+K8/100+K9/100)*K14/K10/5</f>
        <v>8.2355622486772475</v>
      </c>
      <c r="E89" s="11">
        <f>K20*K19*K6*(1+K7/100+K8/100+K9/100)*K21/K10/K23</f>
        <v>13.423688001700681</v>
      </c>
      <c r="F89" s="11">
        <f>K20*K19*K6*(1+K7/100+K8/100+K9/100)*K21/K10/K24</f>
        <v>187.93163202380953</v>
      </c>
      <c r="G89" s="11">
        <f>K5*K6*(1+K7/100+K8/100+K9/100)*K26/K27</f>
        <v>18.678255180000001</v>
      </c>
      <c r="H89" s="11">
        <v>1.12E-2</v>
      </c>
      <c r="I89" s="11">
        <f>H89*K6</f>
        <v>2.0272000000000001</v>
      </c>
      <c r="J89" s="12">
        <f t="shared" si="0"/>
        <v>38.86533059792643</v>
      </c>
      <c r="K89" s="12">
        <f t="shared" si="1"/>
        <v>218.86364945248678</v>
      </c>
    </row>
    <row r="90" spans="1:11" x14ac:dyDescent="0.3">
      <c r="A90" s="4" t="s">
        <v>60</v>
      </c>
      <c r="B90" s="11">
        <f>K11*K6</f>
        <v>1.9909999999999999</v>
      </c>
      <c r="C90" s="11">
        <f>K13*K5*K6*(1+K7/100+K8/100+K9/100)*K14/K10/15</f>
        <v>2.745187416225749</v>
      </c>
      <c r="D90" s="11">
        <f>K13*K5*K6*(1+K7/100+K8/100+K9/100)*K14/K10/5</f>
        <v>8.2355622486772475</v>
      </c>
      <c r="E90" s="11">
        <f>K20*K19*K6*(1+K7/100+K8/100+K9/100)*K21/K10/K23</f>
        <v>13.423688001700681</v>
      </c>
      <c r="F90" s="11">
        <f>K20*K19*K6*(1+K7/100+K8/100+K9/100)*K21/K10/K24</f>
        <v>187.93163202380953</v>
      </c>
      <c r="G90" s="11">
        <f>K5*K6*(1+K7/100+K8/100+K9/100)*K26/K27</f>
        <v>18.678255180000001</v>
      </c>
      <c r="H90" s="11">
        <v>5.4999999999999997E-3</v>
      </c>
      <c r="I90" s="11">
        <f>H90*K6</f>
        <v>0.99549999999999994</v>
      </c>
      <c r="J90" s="12">
        <f t="shared" si="0"/>
        <v>37.83363059792643</v>
      </c>
      <c r="K90" s="12">
        <f t="shared" si="1"/>
        <v>217.83194945248678</v>
      </c>
    </row>
    <row r="91" spans="1:11" x14ac:dyDescent="0.3">
      <c r="A91" s="4" t="s">
        <v>61</v>
      </c>
      <c r="B91" s="11">
        <f>K11*K6</f>
        <v>1.9909999999999999</v>
      </c>
      <c r="C91" s="11">
        <f>K13*K5*K6*(1+K7/100+K8/100+K9/100)*K14/K10/15</f>
        <v>2.745187416225749</v>
      </c>
      <c r="D91" s="11">
        <f>K13*K5*K6*(1+K7/100+K8/100+K9/100)*K14/K10/5</f>
        <v>8.2355622486772475</v>
      </c>
      <c r="E91" s="11">
        <f>K20*K19*K6*(1+K7/100+K8/100+K9/100)*K21/K10/K23</f>
        <v>13.423688001700681</v>
      </c>
      <c r="F91" s="11">
        <f>K20*K19*K6*(1+K7/100+K8/100+K9/100)*K21/K10/K24</f>
        <v>187.93163202380953</v>
      </c>
      <c r="G91" s="11">
        <f>K5*K6*(1+K7/100+K8/100+K9/100)*K26/K27</f>
        <v>18.678255180000001</v>
      </c>
      <c r="H91" s="11">
        <v>5.4999999999999997E-3</v>
      </c>
      <c r="I91" s="11">
        <f>H91*K6</f>
        <v>0.99549999999999994</v>
      </c>
      <c r="J91" s="12">
        <f t="shared" si="0"/>
        <v>37.83363059792643</v>
      </c>
      <c r="K91" s="12">
        <f t="shared" si="1"/>
        <v>217.83194945248678</v>
      </c>
    </row>
    <row r="92" spans="1:11" x14ac:dyDescent="0.3">
      <c r="A92" s="5" t="s">
        <v>62</v>
      </c>
      <c r="B92" s="13">
        <f>K11*K6</f>
        <v>1.9909999999999999</v>
      </c>
      <c r="C92" s="13">
        <f>K13*K5*K6*(1+K7/100+K8/100+K9/100)*K14/K10/15</f>
        <v>2.745187416225749</v>
      </c>
      <c r="D92" s="13">
        <f>K13*K5*K6*(1+K7/100+K8/100+K9/100)*K14/K10/5</f>
        <v>8.2355622486772475</v>
      </c>
      <c r="E92" s="13">
        <f>K20*K19*K6*(1+K7/100+K8/100+K9/100)*K21/K10/K23</f>
        <v>13.423688001700681</v>
      </c>
      <c r="F92" s="13">
        <f>K20*K19*K6*(1+K7/100+K8/100+K9/100)*K21/K10/K24</f>
        <v>187.93163202380953</v>
      </c>
      <c r="G92" s="13">
        <f>K5*K6*(1+K7/100+K8/100+K9/100)*K26/K27</f>
        <v>18.678255180000001</v>
      </c>
      <c r="H92" s="13">
        <v>5.4999999999999997E-3</v>
      </c>
      <c r="I92" s="13">
        <f>H92*K6</f>
        <v>0.99549999999999994</v>
      </c>
      <c r="J92" s="17">
        <f t="shared" si="0"/>
        <v>37.83363059792643</v>
      </c>
      <c r="K92" s="17">
        <f t="shared" si="1"/>
        <v>217.83194945248678</v>
      </c>
    </row>
    <row r="93" spans="1:11" x14ac:dyDescent="0.3">
      <c r="A93" s="3" t="s">
        <v>63</v>
      </c>
      <c r="B93" s="14"/>
      <c r="C93" s="14"/>
      <c r="D93" s="14"/>
      <c r="E93" s="14"/>
      <c r="F93" s="14"/>
      <c r="G93" s="14"/>
      <c r="H93" s="14"/>
      <c r="I93" s="14"/>
      <c r="J93" s="18"/>
      <c r="K93" s="18"/>
    </row>
    <row r="94" spans="1:11" x14ac:dyDescent="0.3">
      <c r="A94" s="4" t="s">
        <v>64</v>
      </c>
      <c r="B94" s="11">
        <f>K11*K6</f>
        <v>1.9909999999999999</v>
      </c>
      <c r="C94" s="11">
        <f>K13*K5*K6*(1+K7/100+K8/100+K9/100)*K14/K10/15</f>
        <v>2.745187416225749</v>
      </c>
      <c r="D94" s="11">
        <f>K13*K5*K6*(1+K7/100+K8/100+K9/100)*K14/K10/5</f>
        <v>8.2355622486772475</v>
      </c>
      <c r="E94" s="11">
        <f>K20*K19*K6*(1+K7/100+K8/100+K9/100)*K21/K10/K23</f>
        <v>13.423688001700681</v>
      </c>
      <c r="F94" s="11">
        <f>K20*K19*K6*(1+K7/100+K8/100+K9/100)*K21/K10/K24</f>
        <v>187.93163202380953</v>
      </c>
      <c r="G94" s="11">
        <f>K5*K6*(1+K7/100+K8/100+K9/100)*K26/K27</f>
        <v>18.678255180000001</v>
      </c>
      <c r="H94" s="11">
        <v>1.4500000000000001E-2</v>
      </c>
      <c r="I94" s="11">
        <f>H94*K6</f>
        <v>2.6245000000000003</v>
      </c>
      <c r="J94" s="12">
        <f t="shared" si="0"/>
        <v>39.462630597926427</v>
      </c>
      <c r="K94" s="12">
        <f t="shared" si="1"/>
        <v>219.4609494524868</v>
      </c>
    </row>
    <row r="95" spans="1:11" x14ac:dyDescent="0.3">
      <c r="A95" s="4" t="s">
        <v>65</v>
      </c>
      <c r="B95" s="11">
        <f>K11*K6</f>
        <v>1.9909999999999999</v>
      </c>
      <c r="C95" s="11">
        <f>K13*K5*K6*(1+K7/100+K8/100+K9/100)*K14/K10/15</f>
        <v>2.745187416225749</v>
      </c>
      <c r="D95" s="11">
        <f>K13*K5*K6*(1+K7/100+K8/100+K9/100)*K14/K10/5</f>
        <v>8.2355622486772475</v>
      </c>
      <c r="E95" s="11">
        <f>K20*K19*K6*(1+K7/100+K8/100+K9/100)*K21/K10/K23</f>
        <v>13.423688001700681</v>
      </c>
      <c r="F95" s="11">
        <f>K20*K19*K6*(1+K7/100+K8/100+K9/100)*K21/K10/K24</f>
        <v>187.93163202380953</v>
      </c>
      <c r="G95" s="11">
        <f>K5*K6*(1+K7/100+K8/100+K9/100)*K26/K27</f>
        <v>18.678255180000001</v>
      </c>
      <c r="H95" s="11">
        <v>1.4500000000000001E-2</v>
      </c>
      <c r="I95" s="11">
        <f>H95*K6</f>
        <v>2.6245000000000003</v>
      </c>
      <c r="J95" s="12">
        <f t="shared" si="0"/>
        <v>39.462630597926427</v>
      </c>
      <c r="K95" s="12">
        <f t="shared" si="1"/>
        <v>219.4609494524868</v>
      </c>
    </row>
    <row r="96" spans="1:11" x14ac:dyDescent="0.3">
      <c r="A96" s="5" t="s">
        <v>66</v>
      </c>
      <c r="B96" s="13">
        <f>K11*K6</f>
        <v>1.9909999999999999</v>
      </c>
      <c r="C96" s="13">
        <f>K13*K5*K6*(1+K7/100+K8/100+K9/100)*K14/K10/15</f>
        <v>2.745187416225749</v>
      </c>
      <c r="D96" s="13">
        <f>K13*K5*K6*(1+K7/100+K8/100+K9/100)*K14/K10/5</f>
        <v>8.2355622486772475</v>
      </c>
      <c r="E96" s="13">
        <f>K20*K19*K6*(1+K7/100+K8/100+K9/100)*K21/K10/K23</f>
        <v>13.423688001700681</v>
      </c>
      <c r="F96" s="13">
        <f>K20*K19*K6*(1+K7/100+K8/100+K9/100)*K21/K10/K24</f>
        <v>187.93163202380953</v>
      </c>
      <c r="G96" s="13">
        <f>K5*K6*(1+K7/100+K8/100+K9/100)*K26/K27</f>
        <v>18.678255180000001</v>
      </c>
      <c r="H96" s="13">
        <v>1.4500000000000001E-2</v>
      </c>
      <c r="I96" s="13">
        <f>H96*K6</f>
        <v>2.6245000000000003</v>
      </c>
      <c r="J96" s="17">
        <f t="shared" si="0"/>
        <v>39.462630597926427</v>
      </c>
      <c r="K96" s="17">
        <f t="shared" si="1"/>
        <v>219.4609494524868</v>
      </c>
    </row>
    <row r="97" spans="1:11" x14ac:dyDescent="0.3">
      <c r="A97" s="3" t="s">
        <v>67</v>
      </c>
      <c r="B97" s="14"/>
      <c r="C97" s="14"/>
      <c r="D97" s="14"/>
      <c r="E97" s="14"/>
      <c r="F97" s="14"/>
      <c r="G97" s="14"/>
      <c r="H97" s="14"/>
      <c r="I97" s="14"/>
      <c r="J97" s="18"/>
      <c r="K97" s="18"/>
    </row>
    <row r="98" spans="1:11" x14ac:dyDescent="0.3">
      <c r="A98" s="4" t="s">
        <v>68</v>
      </c>
      <c r="B98" s="11">
        <f>K11*K6</f>
        <v>1.9909999999999999</v>
      </c>
      <c r="C98" s="11">
        <f>K13*K5*K6*(1+K7/100+K8/100+K9/100)*K14/K10/15</f>
        <v>2.745187416225749</v>
      </c>
      <c r="D98" s="11">
        <f>K13*K5*K6*(1+K7/100+K8/100+K9/100)*K14/K10/5</f>
        <v>8.2355622486772475</v>
      </c>
      <c r="E98" s="11">
        <f>K20*K19*K6*(1+K7/100+K8/100+K9/100)*K21/K10/K23</f>
        <v>13.423688001700681</v>
      </c>
      <c r="F98" s="11">
        <f>K20*K19*K6*(1+K7/100+K8/100+K9/100)*K21/K10/K24</f>
        <v>187.93163202380953</v>
      </c>
      <c r="G98" s="11">
        <f>K5*K6*(1+K7/100+K8/100+K9/100)*K26/K27</f>
        <v>18.678255180000001</v>
      </c>
      <c r="H98" s="11">
        <v>1.4500000000000001E-2</v>
      </c>
      <c r="I98" s="11">
        <f>H98*K6</f>
        <v>2.6245000000000003</v>
      </c>
      <c r="J98" s="12">
        <f>B98+C98+E98+G98+I98</f>
        <v>39.462630597926427</v>
      </c>
      <c r="K98" s="12">
        <f>B98+D98+F98+G98+I98</f>
        <v>219.4609494524868</v>
      </c>
    </row>
    <row r="99" spans="1:11" x14ac:dyDescent="0.3">
      <c r="A99" s="5" t="s">
        <v>69</v>
      </c>
      <c r="B99" s="13">
        <f>K11*K6</f>
        <v>1.9909999999999999</v>
      </c>
      <c r="C99" s="13">
        <f>K13*K5*K6*(1+K7/100+K8/100+K9/100)*K14/K10/15</f>
        <v>2.745187416225749</v>
      </c>
      <c r="D99" s="13">
        <f>K13*K5*K6*(1+K7/100+K8/100+K9/100)*K14/K10/5</f>
        <v>8.2355622486772475</v>
      </c>
      <c r="E99" s="13">
        <f>K20*K19*K6*(1+K7/100+K8/100+K9/100)*K21/K10/K23</f>
        <v>13.423688001700681</v>
      </c>
      <c r="F99" s="13">
        <f>K20*K19*K6*(1+K7/100+K8/100+K9/100)*K21/K10/K24</f>
        <v>187.93163202380953</v>
      </c>
      <c r="G99" s="13">
        <f>K5*K6*(1+K7/100+K8/100+K9/100)*K26/K27</f>
        <v>18.678255180000001</v>
      </c>
      <c r="H99" s="13">
        <v>1.4500000000000001E-2</v>
      </c>
      <c r="I99" s="13">
        <f>H99*K6</f>
        <v>2.6245000000000003</v>
      </c>
      <c r="J99" s="17">
        <f>B99+C99+E99+G99+I99</f>
        <v>39.462630597926427</v>
      </c>
      <c r="K99" s="17">
        <f>B99+D99+F99+G99+I99</f>
        <v>219.4609494524868</v>
      </c>
    </row>
    <row r="100" spans="1:11" x14ac:dyDescent="0.3">
      <c r="A100" s="28" t="s">
        <v>98</v>
      </c>
      <c r="B100" s="28"/>
      <c r="C100" s="28"/>
      <c r="D100" s="28"/>
      <c r="E100" s="28"/>
      <c r="F100" s="28"/>
      <c r="G100" s="28"/>
      <c r="H100" s="28"/>
      <c r="I100" s="28"/>
      <c r="J100" s="21">
        <f>AVERAGE(J32:J99)</f>
        <v>39.498501507017352</v>
      </c>
      <c r="K100" s="21">
        <f>AVERAGE(K32:K99)</f>
        <v>219.49682036157785</v>
      </c>
    </row>
  </sheetData>
  <mergeCells count="34">
    <mergeCell ref="A5:J5"/>
    <mergeCell ref="A6:J6"/>
    <mergeCell ref="A17:J17"/>
    <mergeCell ref="A20:J20"/>
    <mergeCell ref="A7:J7"/>
    <mergeCell ref="A19:J19"/>
    <mergeCell ref="A100:I100"/>
    <mergeCell ref="A24:J24"/>
    <mergeCell ref="A25:J25"/>
    <mergeCell ref="A26:J26"/>
    <mergeCell ref="A27:J27"/>
    <mergeCell ref="A29:A30"/>
    <mergeCell ref="B29:B30"/>
    <mergeCell ref="C29:D29"/>
    <mergeCell ref="E29:F29"/>
    <mergeCell ref="G29:G30"/>
    <mergeCell ref="H29:I29"/>
    <mergeCell ref="J29:K29"/>
    <mergeCell ref="A23:J23"/>
    <mergeCell ref="A18:J18"/>
    <mergeCell ref="A1:K1"/>
    <mergeCell ref="A13:J13"/>
    <mergeCell ref="A14:J14"/>
    <mergeCell ref="A15:J15"/>
    <mergeCell ref="A16:J16"/>
    <mergeCell ref="A8:J8"/>
    <mergeCell ref="A9:J9"/>
    <mergeCell ref="A10:J10"/>
    <mergeCell ref="A11:J11"/>
    <mergeCell ref="A12:J12"/>
    <mergeCell ref="A2:K2"/>
    <mergeCell ref="A4:J4"/>
    <mergeCell ref="A21:J21"/>
    <mergeCell ref="A22:J22"/>
  </mergeCells>
  <printOptions horizontalCentered="1"/>
  <pageMargins left="0.11811023622047245" right="0.11811023622047245" top="0.19685039370078741" bottom="0.39370078740157483" header="0" footer="0.19685039370078741"/>
  <pageSetup scale="59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AEBE61-E3C9-4C47-BEA5-E6085BDAA1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27384-6714-48CC-896F-C1841A0FE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1DA219-3C0E-4496-BFDD-D4AEDD8A61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KV lėšų apskaičiavimas</vt:lpstr>
      <vt:lpstr>'KV lėšų apskaičiavimas'!Print_Titles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c520ac91-f14d-49d8-9d51-2c6e566ee179</dc:title>
  <dc:creator>Markelienė Kristina</dc:creator>
  <cp:lastModifiedBy>Eurika Norkienė</cp:lastModifiedBy>
  <cp:lastPrinted>2021-12-20T10:19:13Z</cp:lastPrinted>
  <dcterms:created xsi:type="dcterms:W3CDTF">2020-12-31T08:48:16Z</dcterms:created>
  <dcterms:modified xsi:type="dcterms:W3CDTF">2021-12-30T11:32:12Z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</Properties>
</file>