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bzozovska\Desktop\"/>
    </mc:Choice>
  </mc:AlternateContent>
  <xr:revisionPtr revIDLastSave="0" documentId="8_{983495C0-D0B9-4FEF-AE77-07395E2945D4}" xr6:coauthVersionLast="46" xr6:coauthVersionMax="46" xr10:uidLastSave="{00000000-0000-0000-0000-000000000000}"/>
  <bookViews>
    <workbookView xWindow="1520" yWindow="1520" windowWidth="14400" windowHeight="7360" xr2:uid="{F31545F3-06F7-4E3B-A8C8-0967704F2500}"/>
  </bookViews>
  <sheets>
    <sheet name="Sheet1 (3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4" l="1"/>
  <c r="AL18" i="4"/>
  <c r="AL17" i="4"/>
  <c r="AH17" i="4"/>
  <c r="AI10" i="4"/>
  <c r="AJ10" i="4"/>
  <c r="AL10" i="4"/>
  <c r="AI11" i="4"/>
  <c r="AK11" i="4"/>
  <c r="AL11" i="4"/>
  <c r="AI12" i="4"/>
  <c r="AK12" i="4"/>
  <c r="AL12" i="4"/>
  <c r="AI13" i="4"/>
  <c r="AJ13" i="4"/>
  <c r="AL13" i="4"/>
  <c r="AI14" i="4"/>
  <c r="AJ14" i="4"/>
  <c r="AL14" i="4"/>
  <c r="AK9" i="4"/>
  <c r="AL9" i="4"/>
  <c r="AI9" i="4"/>
  <c r="AE9" i="4"/>
  <c r="AI2" i="4"/>
  <c r="AX14" i="4"/>
  <c r="AU9" i="4"/>
  <c r="AU10" i="4"/>
  <c r="AV10" i="4"/>
  <c r="AX10" i="4"/>
  <c r="AU11" i="4"/>
  <c r="AW11" i="4"/>
  <c r="AX11" i="4"/>
  <c r="AU12" i="4"/>
  <c r="AW12" i="4"/>
  <c r="AX12" i="4"/>
  <c r="AU13" i="4"/>
  <c r="AV13" i="4"/>
  <c r="AX13" i="4"/>
  <c r="AU14" i="4"/>
  <c r="AV14" i="4"/>
  <c r="AW9" i="4"/>
  <c r="AX9" i="4"/>
  <c r="AU2" i="4"/>
  <c r="AD17" i="4"/>
  <c r="AQ10" i="4"/>
  <c r="AR10" i="4"/>
  <c r="AT10" i="4"/>
  <c r="AQ11" i="4"/>
  <c r="AS11" i="4"/>
  <c r="AT11" i="4"/>
  <c r="AQ12" i="4"/>
  <c r="AS12" i="4"/>
  <c r="AT12" i="4"/>
  <c r="AQ13" i="4"/>
  <c r="AR13" i="4"/>
  <c r="AT13" i="4"/>
  <c r="AQ14" i="4"/>
  <c r="AR14" i="4"/>
  <c r="AT14" i="4"/>
  <c r="AS9" i="4"/>
  <c r="AT9" i="4"/>
  <c r="AQ9" i="4"/>
  <c r="AM10" i="4"/>
  <c r="AN10" i="4"/>
  <c r="AP10" i="4"/>
  <c r="AM11" i="4"/>
  <c r="AO11" i="4"/>
  <c r="AP11" i="4"/>
  <c r="AM12" i="4"/>
  <c r="AO12" i="4"/>
  <c r="AP12" i="4"/>
  <c r="AM13" i="4"/>
  <c r="AN13" i="4"/>
  <c r="AP13" i="4"/>
  <c r="AM14" i="4"/>
  <c r="AN14" i="4"/>
  <c r="AP14" i="4"/>
  <c r="AO9" i="4"/>
  <c r="AP9" i="4"/>
  <c r="AM9" i="4"/>
  <c r="R9" i="4" l="1"/>
  <c r="AY9" i="4" s="1"/>
  <c r="AX17" i="4" l="1"/>
  <c r="AB17" i="4"/>
  <c r="V15" i="4" l="1"/>
  <c r="T15" i="4"/>
  <c r="S15" i="4"/>
  <c r="R15" i="4"/>
  <c r="P15" i="4"/>
  <c r="O15" i="4"/>
  <c r="N15" i="4"/>
  <c r="L15" i="4"/>
  <c r="K15" i="4"/>
  <c r="J15" i="4"/>
  <c r="H15" i="4"/>
  <c r="G15" i="4"/>
  <c r="AH14" i="4"/>
  <c r="AF14" i="4"/>
  <c r="AE14" i="4"/>
  <c r="Z14" i="4"/>
  <c r="X14" i="4"/>
  <c r="W14" i="4"/>
  <c r="V14" i="4"/>
  <c r="T14" i="4"/>
  <c r="S14" i="4"/>
  <c r="R14" i="4"/>
  <c r="P14" i="4"/>
  <c r="O14" i="4"/>
  <c r="N14" i="4"/>
  <c r="L14" i="4"/>
  <c r="K14" i="4"/>
  <c r="J14" i="4"/>
  <c r="AZ14" i="4" s="1"/>
  <c r="H14" i="4"/>
  <c r="G14" i="4"/>
  <c r="AH13" i="4"/>
  <c r="AF13" i="4"/>
  <c r="AE13" i="4"/>
  <c r="Z13" i="4"/>
  <c r="X13" i="4"/>
  <c r="W13" i="4"/>
  <c r="V13" i="4"/>
  <c r="T13" i="4"/>
  <c r="S13" i="4"/>
  <c r="R13" i="4"/>
  <c r="AY13" i="4" s="1"/>
  <c r="P13" i="4"/>
  <c r="O13" i="4"/>
  <c r="N13" i="4"/>
  <c r="L13" i="4"/>
  <c r="K13" i="4"/>
  <c r="J13" i="4"/>
  <c r="H13" i="4"/>
  <c r="G13" i="4"/>
  <c r="AH12" i="4"/>
  <c r="AG12" i="4"/>
  <c r="AE12" i="4"/>
  <c r="Z12" i="4"/>
  <c r="Y12" i="4"/>
  <c r="W12" i="4"/>
  <c r="V12" i="4"/>
  <c r="U12" i="4"/>
  <c r="S12" i="4"/>
  <c r="R12" i="4"/>
  <c r="AY12" i="4" s="1"/>
  <c r="Q12" i="4"/>
  <c r="O12" i="4"/>
  <c r="N12" i="4"/>
  <c r="M12" i="4"/>
  <c r="K12" i="4"/>
  <c r="J12" i="4"/>
  <c r="I12" i="4"/>
  <c r="G12" i="4"/>
  <c r="AH11" i="4"/>
  <c r="AG11" i="4"/>
  <c r="AE11" i="4"/>
  <c r="Z11" i="4"/>
  <c r="Y11" i="4"/>
  <c r="W11" i="4"/>
  <c r="V11" i="4"/>
  <c r="U11" i="4"/>
  <c r="S11" i="4"/>
  <c r="R11" i="4"/>
  <c r="AY11" i="4" s="1"/>
  <c r="Q11" i="4"/>
  <c r="O11" i="4"/>
  <c r="N11" i="4"/>
  <c r="M11" i="4"/>
  <c r="K11" i="4"/>
  <c r="J11" i="4"/>
  <c r="I11" i="4"/>
  <c r="G11" i="4"/>
  <c r="AH10" i="4"/>
  <c r="AF10" i="4"/>
  <c r="AE10" i="4"/>
  <c r="Z10" i="4"/>
  <c r="X10" i="4"/>
  <c r="W10" i="4"/>
  <c r="V10" i="4"/>
  <c r="T10" i="4"/>
  <c r="S10" i="4"/>
  <c r="R10" i="4"/>
  <c r="AY10" i="4" s="1"/>
  <c r="P10" i="4"/>
  <c r="O10" i="4"/>
  <c r="N10" i="4"/>
  <c r="L10" i="4"/>
  <c r="K10" i="4"/>
  <c r="J10" i="4"/>
  <c r="H10" i="4"/>
  <c r="G10" i="4"/>
  <c r="AH9" i="4"/>
  <c r="AG9" i="4"/>
  <c r="Z9" i="4"/>
  <c r="Y9" i="4"/>
  <c r="W9" i="4"/>
  <c r="V9" i="4"/>
  <c r="U9" i="4"/>
  <c r="S9" i="4"/>
  <c r="Q9" i="4"/>
  <c r="O9" i="4"/>
  <c r="N9" i="4"/>
  <c r="M9" i="4"/>
  <c r="K9" i="4"/>
  <c r="J9" i="4"/>
  <c r="AZ9" i="4" s="1"/>
  <c r="I9" i="4"/>
  <c r="G9" i="4"/>
  <c r="P4" i="4"/>
  <c r="L4" i="4"/>
  <c r="H4" i="4"/>
  <c r="AX18" i="4" l="1"/>
  <c r="AY14" i="4"/>
  <c r="AH18" i="4"/>
  <c r="AZ13" i="4"/>
  <c r="AZ11" i="4"/>
  <c r="AZ10" i="4"/>
  <c r="AZ12" i="4"/>
</calcChain>
</file>

<file path=xl/sharedStrings.xml><?xml version="1.0" encoding="utf-8"?>
<sst xmlns="http://schemas.openxmlformats.org/spreadsheetml/2006/main" count="112" uniqueCount="50">
  <si>
    <t>Eil. Nr.</t>
  </si>
  <si>
    <t>Įstaigos pavadinimas</t>
  </si>
  <si>
    <t>Pareiginės algos koeficientas</t>
  </si>
  <si>
    <t>pirmininko pavaduotojo</t>
  </si>
  <si>
    <t>skyriaus pirmininko</t>
  </si>
  <si>
    <t>teisėjo</t>
  </si>
  <si>
    <t>1.</t>
  </si>
  <si>
    <t>Lietuvos Aukščiausiasis Teismas</t>
  </si>
  <si>
    <t>2.</t>
  </si>
  <si>
    <t>Lietuvos vyriausiasis administracinis teismas</t>
  </si>
  <si>
    <t>3.</t>
  </si>
  <si>
    <t>Lietuvos apeliacinis teismas</t>
  </si>
  <si>
    <t>4.</t>
  </si>
  <si>
    <t>Apygardų teismai</t>
  </si>
  <si>
    <t>5.</t>
  </si>
  <si>
    <t>Apygardų administraciniai teismai</t>
  </si>
  <si>
    <t>6.1.</t>
  </si>
  <si>
    <t>6.2.</t>
  </si>
  <si>
    <t>pirmininko</t>
  </si>
  <si>
    <t>2008 m. lapkričio 6 d. buvo priimtas naujas LR teisėjų atlyginimų įstatymas, kuriame nustatyti koeficientai</t>
  </si>
  <si>
    <t>Priskaičiuota pareiginė alga su mokesčiais</t>
  </si>
  <si>
    <t>Nuo 2008 m. lapkričio, kai bazinis dydis 490 litų/ 141,91 euro</t>
  </si>
  <si>
    <t>2009 m. iki liepos 31 d., kai bazinis dydis 475 litų/ 137,57</t>
  </si>
  <si>
    <t>Apylinkių teismai, kuriuose dirba 15 ir daugiau teisėjų</t>
  </si>
  <si>
    <t>Apylinkių teismai, kuriuose dirba 14 ir mažiau teisėjų</t>
  </si>
  <si>
    <t xml:space="preserve"> 2015 -2017 metais, kai bazinis dydis 130,5 euro</t>
  </si>
  <si>
    <t>2018 metais, kai bazinis dydis 132,5 euro</t>
  </si>
  <si>
    <t>Nuo 2018 m. po teismų reformos nėra teismų mažesnių kaip 15 teisėjų</t>
  </si>
  <si>
    <t>Nuo 2019 m. sausio 1 d.  LR teisėjų atlyginimų įstatymo pakeitimu, nustatyti aukštesni koeficientai apylinkių teismų teisėjams</t>
  </si>
  <si>
    <t>Nuo 2009 m. rugpjūčio 1 d. iki 2014 m. gruodžio 31 d., kai bazinis dydis 450 litų/ 130,33 euro</t>
  </si>
  <si>
    <r>
      <t xml:space="preserve">Nuo 2009 m. gegužės 1 d. iki 2013 m. </t>
    </r>
    <r>
      <rPr>
        <sz val="11"/>
        <rFont val="Times New Roman"/>
        <family val="1"/>
        <charset val="186"/>
      </rPr>
      <t>rugsėjo 30 d.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teisėjų atlyginimų koeficientai buvo neproporcingai sumažinti, tačiau čia tai neįvertinta, nes dėl koeficientų sumažinimo sumos kompensuojamos 2016-2020 m. dalimis išmokant grąžintiną darbo užmokestį</t>
    </r>
  </si>
  <si>
    <t>2. Nuo 2009 m. gegužės 1 d. iki 2013 m. rugsėjo 30 d. teisėjų atlyginimų koeficientai buvo neproporcingai sumažinti, tačiau čia tai neįvertinta, nes šį sumažinimą pripažinus prieštaraujančiu LR Konstitucijai, dėl koeficientų sumažinimo sumos kompensuojamos 2016-2020 m. dalimis išmokant grąžintiną darbo užmokestį.</t>
  </si>
  <si>
    <t>4. Konstitucinis Teismas 2011-02-14 Teisėjų atlyginimų įstatymo 6 straipsnio 1 dalį tiek, kiek ribojama teisėjų teisė gauti teisingą atlyginimą už viršvalandinį darbą, už darbą švenčių ir poilsio dienomis, pripažino prieštaraujančia  LR Konstitucijos 48 straipsnio 1 dalies nuostatai „Kiekvienas žmogus &lt;...&gt; turi teisę &lt;...&gt; gauti teisingą apmokėjimą už darbą &lt;...&gt;“, konstituciniam teisinės valstybės principui, tačiau iki dabar įstatymas nepataisytas.</t>
  </si>
  <si>
    <t>5. Teismų įstatymo 48 sraipsnio 1 d.: Teisėjas negali eiti kitų renkamų ar skiriamų pareigų, dirbti verslo ar kitokiose privačiose įstaigose ar įmonėse, išskyrus pedagoginę ar kūrybinę veiklą.</t>
  </si>
  <si>
    <t>PASTABOS, kurios paaiškina, kodėl nurodyta tik pareiginė alga:</t>
  </si>
  <si>
    <t>3. Teisėjo atlyginimą sudaro pareiginė alga ir priedas už ištarnautus Lietuvos valstybei metus (nuo 3 iki 30 %), kuris yra individualus, todėl šioje lentelėje nėra vertinamas. Kai kurie net aukštesniųjų teismų teisėjai darbo pradžioje gauna tik pareiginę algą, jei į teismą ateina iš privataus sektoriaus arba iš mokslo srities, pvz.: 2018 m. LAT buvo 2 teisėjai, kurių priedas už ištarnautus metus tik 3 %, taigi, praktiškai galima sakyti, kad mokama tik pareiginė alga.</t>
  </si>
  <si>
    <t>1. Nuo Teisėjų atlyginimo įstatymo priėmimo 2008 m. lapkričio 6 d. iki 2019 m.sausio 1 d., kuomet padidinti apylinkių teisėjų atlyginimų koeficientai, teisėjų atlyginimų koeficientai nebuvo didinti. T.y. išskyrus apylinkių teisėjų, atlyginimų koeficientai nedidėja virš 10 metų.</t>
  </si>
  <si>
    <t>2020 metais, kai bazinis dydis 176 eurai, pasikeitus mokestinei sistemai</t>
  </si>
  <si>
    <t>2021 metais, kai bazinis dydis 177 eurai, pasikeitus mokestinei sistemai</t>
  </si>
  <si>
    <t>nuo 2009 m.</t>
  </si>
  <si>
    <t>nuo 2008 m.</t>
  </si>
  <si>
    <t>Pokytis %</t>
  </si>
  <si>
    <t>BENDROSIOS KOMPETENCIJOS IR SPECIALIZUOTŲ TEISMŲ TEISĖJŲ PAREIGINĖS ALGOS KITIMAS 2008-2021 m. (išskyrus apylinkių teismus - tik dėl bazinio dydžio)</t>
  </si>
  <si>
    <t>%</t>
  </si>
  <si>
    <t>Perskaičiuotas BD</t>
  </si>
  <si>
    <r>
      <t xml:space="preserve">2021 metais, kai perskaičiuotas bazinis dydis 137,3 euro </t>
    </r>
    <r>
      <rPr>
        <sz val="11"/>
        <color theme="1"/>
        <rFont val="Times New Roman"/>
        <family val="1"/>
      </rPr>
      <t>(177/1.289)</t>
    </r>
    <r>
      <rPr>
        <b/>
        <sz val="11"/>
        <color theme="1"/>
        <rFont val="Times New Roman"/>
        <family val="1"/>
        <charset val="186"/>
      </rPr>
      <t>, t. y. be mokestinės sistemos pasikeitimo nuo 2019 m.</t>
    </r>
  </si>
  <si>
    <r>
      <t xml:space="preserve">2019 metais, kai perskaičiuotas bazinis dydis 134,2 euro </t>
    </r>
    <r>
      <rPr>
        <sz val="11"/>
        <color theme="1"/>
        <rFont val="Times New Roman"/>
        <family val="1"/>
      </rPr>
      <t>(173/1.289)</t>
    </r>
    <r>
      <rPr>
        <b/>
        <sz val="11"/>
        <color theme="1"/>
        <rFont val="Times New Roman"/>
        <family val="1"/>
        <charset val="186"/>
      </rPr>
      <t>, t. y. be mokestinės sistemos pasikeitimo nuo 2019 m.</t>
    </r>
  </si>
  <si>
    <r>
      <t xml:space="preserve">2019 metais, kai bazinis dydis 173 eurai, pasikeitus mokestinei sistemai </t>
    </r>
    <r>
      <rPr>
        <sz val="11"/>
        <color theme="1"/>
        <rFont val="Times New Roman"/>
        <family val="1"/>
      </rPr>
      <t>(nuo 2019 m. perkelti darbdavio mokėti mokesčiai darbuotojui, jie ženkliai (apie 30%) padidino priskaičiuotą atlyginimą, bet nepadidino gaunamo į rankas)</t>
    </r>
  </si>
  <si>
    <t>LAT teisėjo</t>
  </si>
  <si>
    <t>apylinkės teis.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</si>
</sst>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0" xfId="0" applyFont="1"/>
    <xf numFmtId="0" fontId="9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Fill="1"/>
    <xf numFmtId="0" fontId="9" fillId="3" borderId="11" xfId="0" applyFont="1" applyFill="1" applyBorder="1"/>
    <xf numFmtId="0" fontId="10" fillId="0" borderId="3" xfId="0" applyFont="1" applyBorder="1"/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164" fontId="16" fillId="3" borderId="3" xfId="0" applyNumberFormat="1" applyFont="1" applyFill="1" applyBorder="1"/>
    <xf numFmtId="0" fontId="1" fillId="0" borderId="0" xfId="0" applyFont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F45E-A3F0-43E8-B302-191CD0B49C24}">
  <dimension ref="A1:AZ44"/>
  <sheetViews>
    <sheetView tabSelected="1" topLeftCell="AE1" workbookViewId="0">
      <selection activeCell="AL2" sqref="AL2"/>
    </sheetView>
  </sheetViews>
  <sheetFormatPr defaultRowHeight="14.5" x14ac:dyDescent="0.35"/>
  <cols>
    <col min="1" max="1" width="3.453125" customWidth="1"/>
    <col min="2" max="2" width="19.54296875" customWidth="1"/>
    <col min="3" max="3" width="9" bestFit="1" customWidth="1"/>
    <col min="4" max="4" width="10.54296875" customWidth="1"/>
    <col min="5" max="5" width="9" customWidth="1"/>
    <col min="6" max="6" width="7.7265625" customWidth="1"/>
    <col min="7" max="7" width="9" bestFit="1" customWidth="1"/>
    <col min="8" max="8" width="10.453125" customWidth="1"/>
    <col min="9" max="9" width="9" bestFit="1" customWidth="1"/>
    <col min="10" max="10" width="8" customWidth="1"/>
    <col min="11" max="12" width="10.453125" customWidth="1"/>
    <col min="14" max="14" width="8.453125" customWidth="1"/>
    <col min="15" max="15" width="9" bestFit="1" customWidth="1"/>
    <col min="16" max="16" width="10.7265625" customWidth="1"/>
    <col min="18" max="18" width="8.453125" customWidth="1"/>
    <col min="20" max="20" width="10.453125" customWidth="1"/>
    <col min="22" max="22" width="8.54296875" customWidth="1"/>
    <col min="24" max="24" width="10.81640625" customWidth="1"/>
    <col min="26" max="26" width="8" customWidth="1"/>
    <col min="28" max="28" width="11.1796875" customWidth="1"/>
    <col min="31" max="31" width="10.1796875" customWidth="1"/>
    <col min="32" max="32" width="10.81640625" customWidth="1"/>
    <col min="33" max="33" width="9.81640625" customWidth="1"/>
    <col min="34" max="34" width="8.453125" customWidth="1"/>
    <col min="35" max="36" width="9.7265625" customWidth="1"/>
    <col min="37" max="37" width="10.1796875" customWidth="1"/>
    <col min="38" max="38" width="8.453125" customWidth="1"/>
    <col min="39" max="39" width="9.26953125" customWidth="1"/>
    <col min="40" max="40" width="10.54296875" customWidth="1"/>
    <col min="41" max="41" width="9.26953125" customWidth="1"/>
    <col min="42" max="42" width="8.453125" customWidth="1"/>
    <col min="43" max="43" width="9.81640625" customWidth="1"/>
    <col min="44" max="44" width="10.54296875" customWidth="1"/>
    <col min="45" max="45" width="9.453125" customWidth="1"/>
    <col min="46" max="46" width="8.453125" customWidth="1"/>
    <col min="47" max="47" width="10" customWidth="1"/>
    <col min="48" max="48" width="10.26953125" customWidth="1"/>
    <col min="49" max="49" width="9.453125" customWidth="1"/>
    <col min="50" max="50" width="8.26953125" customWidth="1"/>
    <col min="51" max="51" width="5.1796875" customWidth="1"/>
    <col min="52" max="52" width="5.54296875" customWidth="1"/>
  </cols>
  <sheetData>
    <row r="1" spans="1:52" ht="15" thickBot="1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52" ht="30" customHeight="1" thickBot="1" x14ac:dyDescent="0.4">
      <c r="A2" s="51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H2" s="21" t="s">
        <v>44</v>
      </c>
      <c r="AI2" s="15">
        <f>ROUND(173/1.289,1)</f>
        <v>134.19999999999999</v>
      </c>
      <c r="AT2" s="21" t="s">
        <v>44</v>
      </c>
      <c r="AU2" s="15">
        <f>ROUND(177/1.289,1)</f>
        <v>137.30000000000001</v>
      </c>
    </row>
    <row r="3" spans="1:52" ht="18" x14ac:dyDescent="0.3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52" ht="18" hidden="1" x14ac:dyDescent="0.35">
      <c r="A4" s="2"/>
      <c r="B4" s="4"/>
      <c r="C4" s="4"/>
      <c r="D4" s="4"/>
      <c r="E4" s="4"/>
      <c r="F4" s="4"/>
      <c r="G4" s="4"/>
      <c r="H4" s="4">
        <f>490/3.4528</f>
        <v>141.91380908248379</v>
      </c>
      <c r="I4" s="4"/>
      <c r="J4" s="4"/>
      <c r="K4" s="4"/>
      <c r="L4" s="4">
        <f>475/3.4528</f>
        <v>137.56950880444856</v>
      </c>
      <c r="M4" s="4"/>
      <c r="N4" s="4"/>
      <c r="O4" s="4"/>
      <c r="P4" s="4">
        <f>450/3.4528</f>
        <v>130.32900834105655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52" ht="45.75" customHeight="1" x14ac:dyDescent="0.35">
      <c r="A5" s="1"/>
      <c r="B5" s="4"/>
      <c r="C5" s="42" t="s">
        <v>19</v>
      </c>
      <c r="D5" s="43"/>
      <c r="E5" s="43"/>
      <c r="F5" s="44"/>
      <c r="G5" s="36" t="s">
        <v>21</v>
      </c>
      <c r="H5" s="37"/>
      <c r="I5" s="37"/>
      <c r="J5" s="38"/>
      <c r="K5" s="52" t="s">
        <v>22</v>
      </c>
      <c r="L5" s="52"/>
      <c r="M5" s="52"/>
      <c r="N5" s="52"/>
      <c r="O5" s="52" t="s">
        <v>29</v>
      </c>
      <c r="P5" s="52"/>
      <c r="Q5" s="52"/>
      <c r="R5" s="52"/>
      <c r="S5" s="36" t="s">
        <v>25</v>
      </c>
      <c r="T5" s="37"/>
      <c r="U5" s="37"/>
      <c r="V5" s="38"/>
      <c r="W5" s="36" t="s">
        <v>26</v>
      </c>
      <c r="X5" s="37"/>
      <c r="Y5" s="37"/>
      <c r="Z5" s="38"/>
      <c r="AA5" s="42" t="s">
        <v>28</v>
      </c>
      <c r="AB5" s="43"/>
      <c r="AC5" s="43"/>
      <c r="AD5" s="44"/>
      <c r="AE5" s="36" t="s">
        <v>47</v>
      </c>
      <c r="AF5" s="37"/>
      <c r="AG5" s="37"/>
      <c r="AH5" s="38"/>
      <c r="AI5" s="25" t="s">
        <v>46</v>
      </c>
      <c r="AJ5" s="26"/>
      <c r="AK5" s="26"/>
      <c r="AL5" s="27"/>
      <c r="AM5" s="36" t="s">
        <v>37</v>
      </c>
      <c r="AN5" s="37"/>
      <c r="AO5" s="37"/>
      <c r="AP5" s="38"/>
      <c r="AQ5" s="36" t="s">
        <v>38</v>
      </c>
      <c r="AR5" s="37"/>
      <c r="AS5" s="37"/>
      <c r="AT5" s="38"/>
      <c r="AU5" s="25" t="s">
        <v>45</v>
      </c>
      <c r="AV5" s="26"/>
      <c r="AW5" s="26"/>
      <c r="AX5" s="27"/>
      <c r="AY5" s="54" t="s">
        <v>41</v>
      </c>
      <c r="AZ5" s="54"/>
    </row>
    <row r="6" spans="1:52" ht="48" customHeight="1" x14ac:dyDescent="0.35">
      <c r="A6" s="1"/>
      <c r="B6" s="4"/>
      <c r="C6" s="45"/>
      <c r="D6" s="46"/>
      <c r="E6" s="46"/>
      <c r="F6" s="47"/>
      <c r="G6" s="39"/>
      <c r="H6" s="40"/>
      <c r="I6" s="40"/>
      <c r="J6" s="41"/>
      <c r="K6" s="48" t="s">
        <v>30</v>
      </c>
      <c r="L6" s="49"/>
      <c r="M6" s="49"/>
      <c r="N6" s="49"/>
      <c r="O6" s="49"/>
      <c r="P6" s="49"/>
      <c r="Q6" s="49"/>
      <c r="R6" s="50"/>
      <c r="S6" s="39"/>
      <c r="T6" s="40"/>
      <c r="U6" s="40"/>
      <c r="V6" s="41"/>
      <c r="W6" s="39"/>
      <c r="X6" s="40"/>
      <c r="Y6" s="40"/>
      <c r="Z6" s="41"/>
      <c r="AA6" s="45"/>
      <c r="AB6" s="46"/>
      <c r="AC6" s="46"/>
      <c r="AD6" s="47"/>
      <c r="AE6" s="39"/>
      <c r="AF6" s="40"/>
      <c r="AG6" s="40"/>
      <c r="AH6" s="41"/>
      <c r="AI6" s="28"/>
      <c r="AJ6" s="29"/>
      <c r="AK6" s="29"/>
      <c r="AL6" s="30"/>
      <c r="AM6" s="39"/>
      <c r="AN6" s="40"/>
      <c r="AO6" s="40"/>
      <c r="AP6" s="41"/>
      <c r="AQ6" s="39"/>
      <c r="AR6" s="40"/>
      <c r="AS6" s="40"/>
      <c r="AT6" s="41"/>
      <c r="AU6" s="28"/>
      <c r="AV6" s="29"/>
      <c r="AW6" s="29"/>
      <c r="AX6" s="30"/>
      <c r="AY6" s="54"/>
      <c r="AZ6" s="54"/>
    </row>
    <row r="7" spans="1:52" ht="15" customHeight="1" x14ac:dyDescent="0.35">
      <c r="A7" s="53" t="s">
        <v>0</v>
      </c>
      <c r="B7" s="53" t="s">
        <v>1</v>
      </c>
      <c r="C7" s="32" t="s">
        <v>2</v>
      </c>
      <c r="D7" s="32"/>
      <c r="E7" s="32"/>
      <c r="F7" s="32"/>
      <c r="G7" s="31" t="s">
        <v>20</v>
      </c>
      <c r="H7" s="31"/>
      <c r="I7" s="31"/>
      <c r="J7" s="31"/>
      <c r="K7" s="31" t="s">
        <v>20</v>
      </c>
      <c r="L7" s="31"/>
      <c r="M7" s="31"/>
      <c r="N7" s="31"/>
      <c r="O7" s="31" t="s">
        <v>20</v>
      </c>
      <c r="P7" s="31"/>
      <c r="Q7" s="31"/>
      <c r="R7" s="31"/>
      <c r="S7" s="31" t="s">
        <v>20</v>
      </c>
      <c r="T7" s="31"/>
      <c r="U7" s="31"/>
      <c r="V7" s="31"/>
      <c r="W7" s="31" t="s">
        <v>20</v>
      </c>
      <c r="X7" s="31"/>
      <c r="Y7" s="31"/>
      <c r="Z7" s="31"/>
      <c r="AA7" s="32" t="s">
        <v>2</v>
      </c>
      <c r="AB7" s="32"/>
      <c r="AC7" s="32"/>
      <c r="AD7" s="32"/>
      <c r="AE7" s="31" t="s">
        <v>20</v>
      </c>
      <c r="AF7" s="31"/>
      <c r="AG7" s="31"/>
      <c r="AH7" s="31"/>
      <c r="AI7" s="31" t="s">
        <v>20</v>
      </c>
      <c r="AJ7" s="31"/>
      <c r="AK7" s="31"/>
      <c r="AL7" s="31"/>
      <c r="AM7" s="31" t="s">
        <v>20</v>
      </c>
      <c r="AN7" s="31"/>
      <c r="AO7" s="31"/>
      <c r="AP7" s="31"/>
      <c r="AQ7" s="31" t="s">
        <v>20</v>
      </c>
      <c r="AR7" s="31"/>
      <c r="AS7" s="31"/>
      <c r="AT7" s="31"/>
      <c r="AU7" s="31" t="s">
        <v>20</v>
      </c>
      <c r="AV7" s="31"/>
      <c r="AW7" s="31"/>
      <c r="AX7" s="31"/>
      <c r="AY7" s="16"/>
      <c r="AZ7" s="16"/>
    </row>
    <row r="8" spans="1:52" ht="34.5" x14ac:dyDescent="0.35">
      <c r="A8" s="53"/>
      <c r="B8" s="53"/>
      <c r="C8" s="17" t="s">
        <v>18</v>
      </c>
      <c r="D8" s="17" t="s">
        <v>3</v>
      </c>
      <c r="E8" s="17" t="s">
        <v>4</v>
      </c>
      <c r="F8" s="17" t="s">
        <v>5</v>
      </c>
      <c r="G8" s="18" t="s">
        <v>18</v>
      </c>
      <c r="H8" s="18" t="s">
        <v>3</v>
      </c>
      <c r="I8" s="18" t="s">
        <v>4</v>
      </c>
      <c r="J8" s="18" t="s">
        <v>5</v>
      </c>
      <c r="K8" s="18" t="s">
        <v>18</v>
      </c>
      <c r="L8" s="18" t="s">
        <v>3</v>
      </c>
      <c r="M8" s="18" t="s">
        <v>4</v>
      </c>
      <c r="N8" s="18" t="s">
        <v>5</v>
      </c>
      <c r="O8" s="18" t="s">
        <v>18</v>
      </c>
      <c r="P8" s="18" t="s">
        <v>3</v>
      </c>
      <c r="Q8" s="18" t="s">
        <v>4</v>
      </c>
      <c r="R8" s="18" t="s">
        <v>5</v>
      </c>
      <c r="S8" s="18" t="s">
        <v>18</v>
      </c>
      <c r="T8" s="18" t="s">
        <v>3</v>
      </c>
      <c r="U8" s="18" t="s">
        <v>4</v>
      </c>
      <c r="V8" s="18" t="s">
        <v>5</v>
      </c>
      <c r="W8" s="18" t="s">
        <v>18</v>
      </c>
      <c r="X8" s="18" t="s">
        <v>3</v>
      </c>
      <c r="Y8" s="18" t="s">
        <v>4</v>
      </c>
      <c r="Z8" s="18" t="s">
        <v>5</v>
      </c>
      <c r="AA8" s="17" t="s">
        <v>18</v>
      </c>
      <c r="AB8" s="17" t="s">
        <v>3</v>
      </c>
      <c r="AC8" s="17" t="s">
        <v>4</v>
      </c>
      <c r="AD8" s="17" t="s">
        <v>5</v>
      </c>
      <c r="AE8" s="18" t="s">
        <v>18</v>
      </c>
      <c r="AF8" s="18" t="s">
        <v>3</v>
      </c>
      <c r="AG8" s="18" t="s">
        <v>4</v>
      </c>
      <c r="AH8" s="18" t="s">
        <v>5</v>
      </c>
      <c r="AI8" s="18" t="s">
        <v>18</v>
      </c>
      <c r="AJ8" s="18" t="s">
        <v>3</v>
      </c>
      <c r="AK8" s="18" t="s">
        <v>4</v>
      </c>
      <c r="AL8" s="18" t="s">
        <v>5</v>
      </c>
      <c r="AM8" s="18" t="s">
        <v>18</v>
      </c>
      <c r="AN8" s="18" t="s">
        <v>3</v>
      </c>
      <c r="AO8" s="18" t="s">
        <v>4</v>
      </c>
      <c r="AP8" s="18" t="s">
        <v>5</v>
      </c>
      <c r="AQ8" s="18" t="s">
        <v>18</v>
      </c>
      <c r="AR8" s="18" t="s">
        <v>3</v>
      </c>
      <c r="AS8" s="18" t="s">
        <v>4</v>
      </c>
      <c r="AT8" s="18" t="s">
        <v>5</v>
      </c>
      <c r="AU8" s="18" t="s">
        <v>18</v>
      </c>
      <c r="AV8" s="18" t="s">
        <v>3</v>
      </c>
      <c r="AW8" s="18" t="s">
        <v>4</v>
      </c>
      <c r="AX8" s="18" t="s">
        <v>5</v>
      </c>
      <c r="AY8" s="19" t="s">
        <v>39</v>
      </c>
      <c r="AZ8" s="19" t="s">
        <v>40</v>
      </c>
    </row>
    <row r="9" spans="1:52" ht="26" x14ac:dyDescent="0.35">
      <c r="A9" s="3" t="s">
        <v>6</v>
      </c>
      <c r="B9" s="3" t="s">
        <v>7</v>
      </c>
      <c r="C9" s="7">
        <v>21.7</v>
      </c>
      <c r="D9" s="7"/>
      <c r="E9" s="7">
        <v>20.2</v>
      </c>
      <c r="F9" s="7">
        <v>19.2</v>
      </c>
      <c r="G9" s="9">
        <f>ROUND(C9*141.91,2)</f>
        <v>3079.45</v>
      </c>
      <c r="H9" s="9"/>
      <c r="I9" s="9">
        <f t="shared" ref="I9:J14" si="0">ROUND(E9*141.91,2)</f>
        <v>2866.58</v>
      </c>
      <c r="J9" s="9">
        <f t="shared" si="0"/>
        <v>2724.67</v>
      </c>
      <c r="K9" s="9">
        <f>ROUND(C9*137.57,2)</f>
        <v>2985.27</v>
      </c>
      <c r="L9" s="9"/>
      <c r="M9" s="9">
        <f t="shared" ref="L9:N15" si="1">ROUND(E9*137.57,2)</f>
        <v>2778.91</v>
      </c>
      <c r="N9" s="9">
        <f t="shared" si="1"/>
        <v>2641.34</v>
      </c>
      <c r="O9" s="9">
        <f>ROUND(C9*130.33,2)</f>
        <v>2828.16</v>
      </c>
      <c r="P9" s="9"/>
      <c r="Q9" s="9">
        <f t="shared" ref="Q9:R14" si="2">ROUND(E9*130.33,2)</f>
        <v>2632.67</v>
      </c>
      <c r="R9" s="10">
        <f>ROUND(F9*130.33,2)</f>
        <v>2502.34</v>
      </c>
      <c r="S9" s="9">
        <f>ROUND(C9*130.5,2)</f>
        <v>2831.85</v>
      </c>
      <c r="T9" s="9"/>
      <c r="U9" s="9">
        <f t="shared" ref="U9:V14" si="3">ROUND(E9*130.5,2)</f>
        <v>2636.1</v>
      </c>
      <c r="V9" s="9">
        <f t="shared" si="3"/>
        <v>2505.6</v>
      </c>
      <c r="W9" s="9">
        <f>ROUND(C9*132.5,2)</f>
        <v>2875.25</v>
      </c>
      <c r="X9" s="9"/>
      <c r="Y9" s="9">
        <f t="shared" ref="Y9:Z13" si="4">ROUND(E9*132.5,2)</f>
        <v>2676.5</v>
      </c>
      <c r="Z9" s="10">
        <f t="shared" si="4"/>
        <v>2544</v>
      </c>
      <c r="AA9" s="7">
        <v>21.7</v>
      </c>
      <c r="AB9" s="7"/>
      <c r="AC9" s="7">
        <v>20.2</v>
      </c>
      <c r="AD9" s="7">
        <v>19.2</v>
      </c>
      <c r="AE9" s="9">
        <f>ROUND(AA9*173,2)</f>
        <v>3754.1</v>
      </c>
      <c r="AF9" s="9"/>
      <c r="AG9" s="9">
        <f t="shared" ref="AG9:AH13" si="5">ROUND(AC9*173,2)</f>
        <v>3494.6</v>
      </c>
      <c r="AH9" s="10">
        <f t="shared" si="5"/>
        <v>3321.6</v>
      </c>
      <c r="AI9" s="20">
        <f>ROUND(AA9*134.2,2)</f>
        <v>2912.14</v>
      </c>
      <c r="AJ9" s="20"/>
      <c r="AK9" s="20">
        <f t="shared" ref="AK9:AL9" si="6">ROUND(AC9*134.2,2)</f>
        <v>2710.84</v>
      </c>
      <c r="AL9" s="10">
        <f t="shared" si="6"/>
        <v>2576.64</v>
      </c>
      <c r="AM9" s="13">
        <f>ROUND(AA9*176,2)</f>
        <v>3819.2</v>
      </c>
      <c r="AN9" s="13"/>
      <c r="AO9" s="13">
        <f>ROUND(AC9*176,2)</f>
        <v>3555.2</v>
      </c>
      <c r="AP9" s="13">
        <f>ROUND(AD9*176,2)</f>
        <v>3379.2</v>
      </c>
      <c r="AQ9" s="13">
        <f>ROUND(AA9*177,2)</f>
        <v>3840.9</v>
      </c>
      <c r="AR9" s="13"/>
      <c r="AS9" s="13">
        <f>ROUND(AC9*177,2)</f>
        <v>3575.4</v>
      </c>
      <c r="AT9" s="13">
        <f>ROUND(AD9*177,2)</f>
        <v>3398.4</v>
      </c>
      <c r="AU9" s="9">
        <f>ROUND(AA9*137.3,2)</f>
        <v>2979.41</v>
      </c>
      <c r="AV9" s="13"/>
      <c r="AW9" s="13">
        <f>ROUND(AC9*137.3,2)</f>
        <v>2773.46</v>
      </c>
      <c r="AX9" s="13">
        <f>ROUND(AD9*137.3,2)</f>
        <v>2636.16</v>
      </c>
      <c r="AY9" s="23">
        <f>ROUND((AX9/R9*100)-100, 1)</f>
        <v>5.3</v>
      </c>
      <c r="AZ9" s="23">
        <f>ROUND(AX9/J9*100-100, 1)</f>
        <v>-3.2</v>
      </c>
    </row>
    <row r="10" spans="1:52" ht="26" x14ac:dyDescent="0.35">
      <c r="A10" s="3" t="s">
        <v>8</v>
      </c>
      <c r="B10" s="3" t="s">
        <v>9</v>
      </c>
      <c r="C10" s="7">
        <v>20.9</v>
      </c>
      <c r="D10" s="7">
        <v>19.7</v>
      </c>
      <c r="E10" s="7"/>
      <c r="F10" s="7">
        <v>18.7</v>
      </c>
      <c r="G10" s="9">
        <f t="shared" ref="G10:H15" si="7">ROUND(C10*141.91,2)</f>
        <v>2965.92</v>
      </c>
      <c r="H10" s="9">
        <f t="shared" si="7"/>
        <v>2795.63</v>
      </c>
      <c r="I10" s="9"/>
      <c r="J10" s="9">
        <f t="shared" si="0"/>
        <v>2653.72</v>
      </c>
      <c r="K10" s="9">
        <f t="shared" ref="K10:K15" si="8">ROUND(C10*137.57,2)</f>
        <v>2875.21</v>
      </c>
      <c r="L10" s="9">
        <f t="shared" si="1"/>
        <v>2710.13</v>
      </c>
      <c r="M10" s="9"/>
      <c r="N10" s="9">
        <f t="shared" si="1"/>
        <v>2572.56</v>
      </c>
      <c r="O10" s="9">
        <f t="shared" ref="O10:P15" si="9">ROUND(C10*130.33,2)</f>
        <v>2723.9</v>
      </c>
      <c r="P10" s="9">
        <f t="shared" si="9"/>
        <v>2567.5</v>
      </c>
      <c r="Q10" s="9"/>
      <c r="R10" s="9">
        <f t="shared" si="2"/>
        <v>2437.17</v>
      </c>
      <c r="S10" s="9">
        <f t="shared" ref="S10:T15" si="10">ROUND(C10*130.5,2)</f>
        <v>2727.45</v>
      </c>
      <c r="T10" s="9">
        <f t="shared" si="10"/>
        <v>2570.85</v>
      </c>
      <c r="U10" s="9"/>
      <c r="V10" s="9">
        <f t="shared" si="3"/>
        <v>2440.35</v>
      </c>
      <c r="W10" s="9">
        <f t="shared" ref="W10:X14" si="11">ROUND(C10*132.5,2)</f>
        <v>2769.25</v>
      </c>
      <c r="X10" s="9">
        <f t="shared" si="11"/>
        <v>2610.25</v>
      </c>
      <c r="Y10" s="9"/>
      <c r="Z10" s="9">
        <f t="shared" si="4"/>
        <v>2477.75</v>
      </c>
      <c r="AA10" s="7">
        <v>20.9</v>
      </c>
      <c r="AB10" s="7">
        <v>19.7</v>
      </c>
      <c r="AC10" s="7"/>
      <c r="AD10" s="7">
        <v>18.7</v>
      </c>
      <c r="AE10" s="9">
        <f t="shared" ref="AE10:AF14" si="12">ROUND(AA10*173,2)</f>
        <v>3615.7</v>
      </c>
      <c r="AF10" s="9">
        <f t="shared" si="12"/>
        <v>3408.1</v>
      </c>
      <c r="AG10" s="9"/>
      <c r="AH10" s="9">
        <f t="shared" si="5"/>
        <v>3235.1</v>
      </c>
      <c r="AI10" s="20">
        <f t="shared" ref="AI10:AI14" si="13">ROUND(AA10*134.2,2)</f>
        <v>2804.78</v>
      </c>
      <c r="AJ10" s="20">
        <f t="shared" ref="AJ10:AJ14" si="14">ROUND(AB10*134.2,2)</f>
        <v>2643.74</v>
      </c>
      <c r="AK10" s="20"/>
      <c r="AL10" s="20">
        <f t="shared" ref="AL10:AL14" si="15">ROUND(AD10*134.2,2)</f>
        <v>2509.54</v>
      </c>
      <c r="AM10" s="13">
        <f t="shared" ref="AM10:AM14" si="16">ROUND(AA10*176,2)</f>
        <v>3678.4</v>
      </c>
      <c r="AN10" s="13">
        <f t="shared" ref="AN10:AN14" si="17">ROUND(AB10*176,2)</f>
        <v>3467.2</v>
      </c>
      <c r="AO10" s="13"/>
      <c r="AP10" s="13">
        <f t="shared" ref="AP10:AP14" si="18">ROUND(AD10*176,2)</f>
        <v>3291.2</v>
      </c>
      <c r="AQ10" s="13">
        <f t="shared" ref="AQ10:AQ14" si="19">ROUND(AA10*177,2)</f>
        <v>3699.3</v>
      </c>
      <c r="AR10" s="13">
        <f t="shared" ref="AR10:AR14" si="20">ROUND(AB10*177,2)</f>
        <v>3486.9</v>
      </c>
      <c r="AS10" s="13"/>
      <c r="AT10" s="13">
        <f t="shared" ref="AT10:AT14" si="21">ROUND(AD10*177,2)</f>
        <v>3309.9</v>
      </c>
      <c r="AU10" s="13">
        <f t="shared" ref="AU10:AU14" si="22">ROUND(AA10*137.3,2)</f>
        <v>2869.57</v>
      </c>
      <c r="AV10" s="13">
        <f t="shared" ref="AV10:AV14" si="23">ROUND(AB10*137.3,2)</f>
        <v>2704.81</v>
      </c>
      <c r="AW10" s="13"/>
      <c r="AX10" s="13">
        <f t="shared" ref="AX10:AX13" si="24">ROUND(AD10*137.3,2)</f>
        <v>2567.5100000000002</v>
      </c>
      <c r="AY10" s="23">
        <f t="shared" ref="AY10:AY14" si="25">ROUND((AX10/R10*100)-100, 1)</f>
        <v>5.3</v>
      </c>
      <c r="AZ10" s="23">
        <f t="shared" ref="AZ10:AZ14" si="26">ROUND(AX10/J10*100-100, 1)</f>
        <v>-3.2</v>
      </c>
    </row>
    <row r="11" spans="1:52" ht="26" x14ac:dyDescent="0.35">
      <c r="A11" s="3" t="s">
        <v>10</v>
      </c>
      <c r="B11" s="3" t="s">
        <v>11</v>
      </c>
      <c r="C11" s="7">
        <v>20.2</v>
      </c>
      <c r="D11" s="7"/>
      <c r="E11" s="7">
        <v>19.2</v>
      </c>
      <c r="F11" s="7">
        <v>18.2</v>
      </c>
      <c r="G11" s="9">
        <f t="shared" si="7"/>
        <v>2866.58</v>
      </c>
      <c r="H11" s="9"/>
      <c r="I11" s="9">
        <f t="shared" ref="I11:I12" si="27">ROUND(E11*141.91,2)</f>
        <v>2724.67</v>
      </c>
      <c r="J11" s="9">
        <f t="shared" si="0"/>
        <v>2582.7600000000002</v>
      </c>
      <c r="K11" s="9">
        <f t="shared" si="8"/>
        <v>2778.91</v>
      </c>
      <c r="L11" s="9"/>
      <c r="M11" s="9">
        <f t="shared" si="1"/>
        <v>2641.34</v>
      </c>
      <c r="N11" s="9">
        <f t="shared" si="1"/>
        <v>2503.77</v>
      </c>
      <c r="O11" s="9">
        <f t="shared" si="9"/>
        <v>2632.67</v>
      </c>
      <c r="P11" s="9"/>
      <c r="Q11" s="9">
        <f t="shared" ref="Q11:Q12" si="28">ROUND(E11*130.33,2)</f>
        <v>2502.34</v>
      </c>
      <c r="R11" s="9">
        <f t="shared" si="2"/>
        <v>2372.0100000000002</v>
      </c>
      <c r="S11" s="9">
        <f t="shared" si="10"/>
        <v>2636.1</v>
      </c>
      <c r="T11" s="9"/>
      <c r="U11" s="9">
        <f t="shared" ref="U11:U12" si="29">ROUND(E11*130.5,2)</f>
        <v>2505.6</v>
      </c>
      <c r="V11" s="9">
        <f t="shared" si="3"/>
        <v>2375.1</v>
      </c>
      <c r="W11" s="9">
        <f t="shared" si="11"/>
        <v>2676.5</v>
      </c>
      <c r="X11" s="9"/>
      <c r="Y11" s="9">
        <f t="shared" ref="Y11:Y12" si="30">ROUND(E11*132.5,2)</f>
        <v>2544</v>
      </c>
      <c r="Z11" s="9">
        <f t="shared" si="4"/>
        <v>2411.5</v>
      </c>
      <c r="AA11" s="7">
        <v>20.2</v>
      </c>
      <c r="AB11" s="7"/>
      <c r="AC11" s="7">
        <v>19.2</v>
      </c>
      <c r="AD11" s="7">
        <v>18.2</v>
      </c>
      <c r="AE11" s="9">
        <f t="shared" si="12"/>
        <v>3494.6</v>
      </c>
      <c r="AF11" s="9"/>
      <c r="AG11" s="9">
        <f t="shared" ref="AG11:AG12" si="31">ROUND(AC11*173,2)</f>
        <v>3321.6</v>
      </c>
      <c r="AH11" s="9">
        <f t="shared" si="5"/>
        <v>3148.6</v>
      </c>
      <c r="AI11" s="20">
        <f t="shared" si="13"/>
        <v>2710.84</v>
      </c>
      <c r="AJ11" s="20"/>
      <c r="AK11" s="20">
        <f t="shared" ref="AK11:AK12" si="32">ROUND(AC11*134.2,2)</f>
        <v>2576.64</v>
      </c>
      <c r="AL11" s="20">
        <f t="shared" si="15"/>
        <v>2442.44</v>
      </c>
      <c r="AM11" s="13">
        <f t="shared" si="16"/>
        <v>3555.2</v>
      </c>
      <c r="AN11" s="13"/>
      <c r="AO11" s="13">
        <f t="shared" ref="AO11:AO12" si="33">ROUND(AC11*176,2)</f>
        <v>3379.2</v>
      </c>
      <c r="AP11" s="13">
        <f t="shared" si="18"/>
        <v>3203.2</v>
      </c>
      <c r="AQ11" s="13">
        <f t="shared" si="19"/>
        <v>3575.4</v>
      </c>
      <c r="AR11" s="13"/>
      <c r="AS11" s="13">
        <f t="shared" ref="AS11:AS12" si="34">ROUND(AC11*177,2)</f>
        <v>3398.4</v>
      </c>
      <c r="AT11" s="13">
        <f t="shared" si="21"/>
        <v>3221.4</v>
      </c>
      <c r="AU11" s="13">
        <f t="shared" si="22"/>
        <v>2773.46</v>
      </c>
      <c r="AV11" s="13"/>
      <c r="AW11" s="13">
        <f t="shared" ref="AW11:AW12" si="35">ROUND(AC11*137.3,2)</f>
        <v>2636.16</v>
      </c>
      <c r="AX11" s="13">
        <f t="shared" si="24"/>
        <v>2498.86</v>
      </c>
      <c r="AY11" s="23">
        <f t="shared" si="25"/>
        <v>5.3</v>
      </c>
      <c r="AZ11" s="23">
        <f t="shared" si="26"/>
        <v>-3.2</v>
      </c>
    </row>
    <row r="12" spans="1:52" x14ac:dyDescent="0.35">
      <c r="A12" s="3" t="s">
        <v>12</v>
      </c>
      <c r="B12" s="3" t="s">
        <v>13</v>
      </c>
      <c r="C12" s="7">
        <v>19.2</v>
      </c>
      <c r="D12" s="7"/>
      <c r="E12" s="7">
        <v>18.2</v>
      </c>
      <c r="F12" s="7">
        <v>17.2</v>
      </c>
      <c r="G12" s="9">
        <f t="shared" si="7"/>
        <v>2724.67</v>
      </c>
      <c r="H12" s="9"/>
      <c r="I12" s="9">
        <f t="shared" si="27"/>
        <v>2582.7600000000002</v>
      </c>
      <c r="J12" s="9">
        <f t="shared" si="0"/>
        <v>2440.85</v>
      </c>
      <c r="K12" s="9">
        <f t="shared" si="8"/>
        <v>2641.34</v>
      </c>
      <c r="L12" s="9"/>
      <c r="M12" s="9">
        <f t="shared" si="1"/>
        <v>2503.77</v>
      </c>
      <c r="N12" s="9">
        <f t="shared" si="1"/>
        <v>2366.1999999999998</v>
      </c>
      <c r="O12" s="9">
        <f t="shared" si="9"/>
        <v>2502.34</v>
      </c>
      <c r="P12" s="9"/>
      <c r="Q12" s="9">
        <f t="shared" si="28"/>
        <v>2372.0100000000002</v>
      </c>
      <c r="R12" s="9">
        <f t="shared" si="2"/>
        <v>2241.6799999999998</v>
      </c>
      <c r="S12" s="9">
        <f t="shared" si="10"/>
        <v>2505.6</v>
      </c>
      <c r="T12" s="9"/>
      <c r="U12" s="9">
        <f t="shared" si="29"/>
        <v>2375.1</v>
      </c>
      <c r="V12" s="9">
        <f>ROUND(F12*130.5,2)</f>
        <v>2244.6</v>
      </c>
      <c r="W12" s="9">
        <f t="shared" si="11"/>
        <v>2544</v>
      </c>
      <c r="X12" s="9"/>
      <c r="Y12" s="9">
        <f t="shared" si="30"/>
        <v>2411.5</v>
      </c>
      <c r="Z12" s="9">
        <f t="shared" si="4"/>
        <v>2279</v>
      </c>
      <c r="AA12" s="7">
        <v>19.2</v>
      </c>
      <c r="AB12" s="7"/>
      <c r="AC12" s="7">
        <v>18.2</v>
      </c>
      <c r="AD12" s="7">
        <v>17.2</v>
      </c>
      <c r="AE12" s="9">
        <f t="shared" si="12"/>
        <v>3321.6</v>
      </c>
      <c r="AF12" s="9"/>
      <c r="AG12" s="9">
        <f t="shared" si="31"/>
        <v>3148.6</v>
      </c>
      <c r="AH12" s="9">
        <f t="shared" si="5"/>
        <v>2975.6</v>
      </c>
      <c r="AI12" s="20">
        <f t="shared" si="13"/>
        <v>2576.64</v>
      </c>
      <c r="AJ12" s="20"/>
      <c r="AK12" s="20">
        <f t="shared" si="32"/>
        <v>2442.44</v>
      </c>
      <c r="AL12" s="20">
        <f t="shared" si="15"/>
        <v>2308.2399999999998</v>
      </c>
      <c r="AM12" s="13">
        <f t="shared" si="16"/>
        <v>3379.2</v>
      </c>
      <c r="AN12" s="13"/>
      <c r="AO12" s="13">
        <f t="shared" si="33"/>
        <v>3203.2</v>
      </c>
      <c r="AP12" s="13">
        <f t="shared" si="18"/>
        <v>3027.2</v>
      </c>
      <c r="AQ12" s="13">
        <f t="shared" si="19"/>
        <v>3398.4</v>
      </c>
      <c r="AR12" s="13"/>
      <c r="AS12" s="13">
        <f t="shared" si="34"/>
        <v>3221.4</v>
      </c>
      <c r="AT12" s="13">
        <f t="shared" si="21"/>
        <v>3044.4</v>
      </c>
      <c r="AU12" s="13">
        <f t="shared" si="22"/>
        <v>2636.16</v>
      </c>
      <c r="AV12" s="13"/>
      <c r="AW12" s="13">
        <f t="shared" si="35"/>
        <v>2498.86</v>
      </c>
      <c r="AX12" s="13">
        <f t="shared" si="24"/>
        <v>2361.56</v>
      </c>
      <c r="AY12" s="23">
        <f t="shared" si="25"/>
        <v>5.3</v>
      </c>
      <c r="AZ12" s="23">
        <f t="shared" si="26"/>
        <v>-3.2</v>
      </c>
    </row>
    <row r="13" spans="1:52" ht="26" x14ac:dyDescent="0.35">
      <c r="A13" s="3" t="s">
        <v>14</v>
      </c>
      <c r="B13" s="3" t="s">
        <v>15</v>
      </c>
      <c r="C13" s="7">
        <v>19.2</v>
      </c>
      <c r="D13" s="7">
        <v>18.2</v>
      </c>
      <c r="E13" s="7"/>
      <c r="F13" s="7">
        <v>17.2</v>
      </c>
      <c r="G13" s="9">
        <f t="shared" si="7"/>
        <v>2724.67</v>
      </c>
      <c r="H13" s="9">
        <f t="shared" si="7"/>
        <v>2582.7600000000002</v>
      </c>
      <c r="I13" s="9"/>
      <c r="J13" s="9">
        <f t="shared" si="0"/>
        <v>2440.85</v>
      </c>
      <c r="K13" s="9">
        <f t="shared" si="8"/>
        <v>2641.34</v>
      </c>
      <c r="L13" s="9">
        <f t="shared" si="1"/>
        <v>2503.77</v>
      </c>
      <c r="M13" s="9"/>
      <c r="N13" s="9">
        <f t="shared" si="1"/>
        <v>2366.1999999999998</v>
      </c>
      <c r="O13" s="9">
        <f t="shared" si="9"/>
        <v>2502.34</v>
      </c>
      <c r="P13" s="9">
        <f t="shared" si="9"/>
        <v>2372.0100000000002</v>
      </c>
      <c r="Q13" s="9"/>
      <c r="R13" s="9">
        <f t="shared" si="2"/>
        <v>2241.6799999999998</v>
      </c>
      <c r="S13" s="9">
        <f t="shared" si="10"/>
        <v>2505.6</v>
      </c>
      <c r="T13" s="9">
        <f t="shared" si="10"/>
        <v>2375.1</v>
      </c>
      <c r="U13" s="9"/>
      <c r="V13" s="9">
        <f t="shared" si="3"/>
        <v>2244.6</v>
      </c>
      <c r="W13" s="9">
        <f t="shared" si="11"/>
        <v>2544</v>
      </c>
      <c r="X13" s="9">
        <f t="shared" si="11"/>
        <v>2411.5</v>
      </c>
      <c r="Y13" s="9"/>
      <c r="Z13" s="9">
        <f t="shared" si="4"/>
        <v>2279</v>
      </c>
      <c r="AA13" s="7">
        <v>19.2</v>
      </c>
      <c r="AB13" s="7">
        <v>18.2</v>
      </c>
      <c r="AC13" s="7"/>
      <c r="AD13" s="7">
        <v>17.2</v>
      </c>
      <c r="AE13" s="9">
        <f t="shared" si="12"/>
        <v>3321.6</v>
      </c>
      <c r="AF13" s="9">
        <f t="shared" si="12"/>
        <v>3148.6</v>
      </c>
      <c r="AG13" s="9"/>
      <c r="AH13" s="9">
        <f t="shared" si="5"/>
        <v>2975.6</v>
      </c>
      <c r="AI13" s="20">
        <f t="shared" si="13"/>
        <v>2576.64</v>
      </c>
      <c r="AJ13" s="20">
        <f t="shared" si="14"/>
        <v>2442.44</v>
      </c>
      <c r="AK13" s="20"/>
      <c r="AL13" s="20">
        <f t="shared" si="15"/>
        <v>2308.2399999999998</v>
      </c>
      <c r="AM13" s="13">
        <f t="shared" si="16"/>
        <v>3379.2</v>
      </c>
      <c r="AN13" s="13">
        <f t="shared" si="17"/>
        <v>3203.2</v>
      </c>
      <c r="AO13" s="13"/>
      <c r="AP13" s="13">
        <f t="shared" si="18"/>
        <v>3027.2</v>
      </c>
      <c r="AQ13" s="13">
        <f t="shared" si="19"/>
        <v>3398.4</v>
      </c>
      <c r="AR13" s="13">
        <f t="shared" si="20"/>
        <v>3221.4</v>
      </c>
      <c r="AS13" s="13"/>
      <c r="AT13" s="13">
        <f t="shared" si="21"/>
        <v>3044.4</v>
      </c>
      <c r="AU13" s="13">
        <f t="shared" si="22"/>
        <v>2636.16</v>
      </c>
      <c r="AV13" s="13">
        <f t="shared" si="23"/>
        <v>2498.86</v>
      </c>
      <c r="AW13" s="13"/>
      <c r="AX13" s="13">
        <f t="shared" si="24"/>
        <v>2361.56</v>
      </c>
      <c r="AY13" s="23">
        <f t="shared" si="25"/>
        <v>5.3</v>
      </c>
      <c r="AZ13" s="23">
        <f t="shared" si="26"/>
        <v>-3.2</v>
      </c>
    </row>
    <row r="14" spans="1:52" ht="39" x14ac:dyDescent="0.35">
      <c r="A14" s="3" t="s">
        <v>16</v>
      </c>
      <c r="B14" s="3" t="s">
        <v>23</v>
      </c>
      <c r="C14" s="7">
        <v>17.7</v>
      </c>
      <c r="D14" s="7">
        <v>16</v>
      </c>
      <c r="E14" s="7"/>
      <c r="F14" s="7">
        <v>14.2</v>
      </c>
      <c r="G14" s="9">
        <f t="shared" si="7"/>
        <v>2511.81</v>
      </c>
      <c r="H14" s="9">
        <f t="shared" si="7"/>
        <v>2270.56</v>
      </c>
      <c r="I14" s="9"/>
      <c r="J14" s="9">
        <f t="shared" si="0"/>
        <v>2015.12</v>
      </c>
      <c r="K14" s="9">
        <f t="shared" si="8"/>
        <v>2434.9899999999998</v>
      </c>
      <c r="L14" s="9">
        <f t="shared" si="1"/>
        <v>2201.12</v>
      </c>
      <c r="M14" s="9"/>
      <c r="N14" s="9">
        <f t="shared" si="1"/>
        <v>1953.49</v>
      </c>
      <c r="O14" s="9">
        <f t="shared" si="9"/>
        <v>2306.84</v>
      </c>
      <c r="P14" s="9">
        <f t="shared" si="9"/>
        <v>2085.2800000000002</v>
      </c>
      <c r="Q14" s="9"/>
      <c r="R14" s="10">
        <f t="shared" si="2"/>
        <v>1850.69</v>
      </c>
      <c r="S14" s="9">
        <f t="shared" si="10"/>
        <v>2309.85</v>
      </c>
      <c r="T14" s="9">
        <f t="shared" si="10"/>
        <v>2088</v>
      </c>
      <c r="U14" s="9"/>
      <c r="V14" s="9">
        <f t="shared" si="3"/>
        <v>1853.1</v>
      </c>
      <c r="W14" s="9">
        <f t="shared" si="11"/>
        <v>2345.25</v>
      </c>
      <c r="X14" s="9">
        <f t="shared" si="11"/>
        <v>2120</v>
      </c>
      <c r="Y14" s="9"/>
      <c r="Z14" s="10">
        <f>ROUND(F14*132.5,2)</f>
        <v>1881.5</v>
      </c>
      <c r="AA14" s="8">
        <v>18.2</v>
      </c>
      <c r="AB14" s="8">
        <v>17.2</v>
      </c>
      <c r="AC14" s="8"/>
      <c r="AD14" s="8">
        <v>16.2</v>
      </c>
      <c r="AE14" s="9">
        <f t="shared" si="12"/>
        <v>3148.6</v>
      </c>
      <c r="AF14" s="9">
        <f t="shared" si="12"/>
        <v>2975.6</v>
      </c>
      <c r="AG14" s="9"/>
      <c r="AH14" s="10">
        <f>ROUND(AD14*173,2)</f>
        <v>2802.6</v>
      </c>
      <c r="AI14" s="20">
        <f t="shared" si="13"/>
        <v>2442.44</v>
      </c>
      <c r="AJ14" s="20">
        <f t="shared" si="14"/>
        <v>2308.2399999999998</v>
      </c>
      <c r="AK14" s="20"/>
      <c r="AL14" s="10">
        <f t="shared" si="15"/>
        <v>2174.04</v>
      </c>
      <c r="AM14" s="13">
        <f t="shared" si="16"/>
        <v>3203.2</v>
      </c>
      <c r="AN14" s="13">
        <f t="shared" si="17"/>
        <v>3027.2</v>
      </c>
      <c r="AO14" s="13"/>
      <c r="AP14" s="13">
        <f t="shared" si="18"/>
        <v>2851.2</v>
      </c>
      <c r="AQ14" s="13">
        <f t="shared" si="19"/>
        <v>3221.4</v>
      </c>
      <c r="AR14" s="13">
        <f t="shared" si="20"/>
        <v>3044.4</v>
      </c>
      <c r="AS14" s="13"/>
      <c r="AT14" s="13">
        <f t="shared" si="21"/>
        <v>2867.4</v>
      </c>
      <c r="AU14" s="13">
        <f t="shared" si="22"/>
        <v>2498.86</v>
      </c>
      <c r="AV14" s="13">
        <f t="shared" si="23"/>
        <v>2361.56</v>
      </c>
      <c r="AW14" s="13"/>
      <c r="AX14" s="13">
        <f>ROUND(AD14*137.3,2)</f>
        <v>2224.2600000000002</v>
      </c>
      <c r="AY14" s="23">
        <f t="shared" si="25"/>
        <v>20.2</v>
      </c>
      <c r="AZ14" s="23">
        <f t="shared" si="26"/>
        <v>10.4</v>
      </c>
    </row>
    <row r="15" spans="1:52" ht="39" x14ac:dyDescent="0.35">
      <c r="A15" s="3" t="s">
        <v>17</v>
      </c>
      <c r="B15" s="3" t="s">
        <v>24</v>
      </c>
      <c r="C15" s="7">
        <v>16.7</v>
      </c>
      <c r="D15" s="7">
        <v>15.3</v>
      </c>
      <c r="E15" s="7"/>
      <c r="F15" s="7">
        <v>14.2</v>
      </c>
      <c r="G15" s="9">
        <f t="shared" si="7"/>
        <v>2369.9</v>
      </c>
      <c r="H15" s="9">
        <f t="shared" si="7"/>
        <v>2171.2199999999998</v>
      </c>
      <c r="I15" s="9"/>
      <c r="J15" s="9">
        <f>ROUND(F15*141.91,2)</f>
        <v>2015.12</v>
      </c>
      <c r="K15" s="9">
        <f t="shared" si="8"/>
        <v>2297.42</v>
      </c>
      <c r="L15" s="9">
        <f t="shared" si="1"/>
        <v>2104.8200000000002</v>
      </c>
      <c r="M15" s="9"/>
      <c r="N15" s="9">
        <f>ROUND(F15*137.57,2)</f>
        <v>1953.49</v>
      </c>
      <c r="O15" s="9">
        <f>ROUND(C15*130.33,2)</f>
        <v>2176.5100000000002</v>
      </c>
      <c r="P15" s="9">
        <f t="shared" si="9"/>
        <v>1994.05</v>
      </c>
      <c r="Q15" s="9"/>
      <c r="R15" s="9">
        <f>ROUND(F15*130.33,2)</f>
        <v>1850.69</v>
      </c>
      <c r="S15" s="9">
        <f t="shared" si="10"/>
        <v>2179.35</v>
      </c>
      <c r="T15" s="9">
        <f t="shared" si="10"/>
        <v>1996.65</v>
      </c>
      <c r="U15" s="9"/>
      <c r="V15" s="9">
        <f>ROUND(F15*130.5,2)</f>
        <v>1853.1</v>
      </c>
      <c r="W15" s="33" t="s">
        <v>27</v>
      </c>
      <c r="X15" s="34"/>
      <c r="Y15" s="34"/>
      <c r="Z15" s="35"/>
      <c r="AA15" s="7"/>
      <c r="AB15" s="7"/>
      <c r="AC15" s="7"/>
      <c r="AD15" s="7"/>
      <c r="AE15" s="9"/>
      <c r="AF15" s="9"/>
      <c r="AG15" s="9"/>
      <c r="AH15" s="9"/>
      <c r="AI15" s="20"/>
      <c r="AJ15" s="20"/>
      <c r="AK15" s="20"/>
      <c r="AL15" s="20"/>
      <c r="AM15" s="13"/>
      <c r="AN15" s="13"/>
      <c r="AO15" s="13"/>
      <c r="AP15" s="13"/>
      <c r="AQ15" s="13"/>
      <c r="AR15" s="13"/>
      <c r="AS15" s="13"/>
      <c r="AT15" s="13"/>
      <c r="AU15" s="9"/>
      <c r="AV15" s="9"/>
      <c r="AW15" s="9"/>
      <c r="AX15" s="9"/>
      <c r="AY15" s="16"/>
      <c r="AZ15" s="16"/>
    </row>
    <row r="16" spans="1:52" x14ac:dyDescent="0.35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51" ht="18" x14ac:dyDescent="0.35">
      <c r="A17" s="1"/>
      <c r="B17" s="4" t="s">
        <v>34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12">
        <f>ROUND((AA14/C14*100)-100,1)</f>
        <v>2.8</v>
      </c>
      <c r="AB17" s="12">
        <f t="shared" ref="AB17" si="36">ROUND((AB14/D14*100)-100,1)</f>
        <v>7.5</v>
      </c>
      <c r="AC17" s="11"/>
      <c r="AD17" s="12">
        <f>ROUND((AD14/F14*100)-100,1)</f>
        <v>14.1</v>
      </c>
      <c r="AE17" t="s">
        <v>43</v>
      </c>
      <c r="AG17" s="22" t="s">
        <v>48</v>
      </c>
      <c r="AH17" s="12">
        <f>ROUND((AH9/R9*100)-100,1)</f>
        <v>32.700000000000003</v>
      </c>
      <c r="AI17" t="s">
        <v>43</v>
      </c>
      <c r="AK17" s="22" t="s">
        <v>48</v>
      </c>
      <c r="AL17" s="12">
        <f>ROUND((AL9/R9*100)-100,1)</f>
        <v>3</v>
      </c>
      <c r="AM17" s="14" t="s">
        <v>43</v>
      </c>
      <c r="AN17" s="14"/>
      <c r="AO17" s="14"/>
      <c r="AP17" s="14"/>
      <c r="AQ17" s="14"/>
      <c r="AR17" s="14"/>
      <c r="AS17" s="14"/>
      <c r="AT17" s="14"/>
      <c r="AW17" s="22" t="s">
        <v>48</v>
      </c>
      <c r="AX17" s="12">
        <f>ROUND((AX9/R9*100)-100,1)</f>
        <v>5.3</v>
      </c>
      <c r="AY17" t="s">
        <v>43</v>
      </c>
    </row>
    <row r="18" spans="1:51" ht="30.75" customHeight="1" x14ac:dyDescent="0.35">
      <c r="A18" s="1"/>
      <c r="B18" s="24" t="s">
        <v>36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4"/>
      <c r="S18" s="4"/>
      <c r="T18" s="4"/>
      <c r="U18" s="4"/>
      <c r="V18" s="4"/>
      <c r="W18" s="4"/>
      <c r="X18" s="4"/>
      <c r="Y18" s="4"/>
      <c r="Z18" s="4"/>
      <c r="AG18" s="22" t="s">
        <v>49</v>
      </c>
      <c r="AH18" s="12">
        <f>ROUND((AH14/R14*100)-100,1)</f>
        <v>51.4</v>
      </c>
      <c r="AK18" s="22" t="s">
        <v>49</v>
      </c>
      <c r="AL18" s="12">
        <f>ROUND((AL14/R14*100)-100,1)</f>
        <v>17.5</v>
      </c>
      <c r="AM18" s="14"/>
      <c r="AN18" s="14"/>
      <c r="AO18" s="14"/>
      <c r="AP18" s="14"/>
      <c r="AQ18" s="14"/>
      <c r="AR18" s="14"/>
      <c r="AS18" s="14"/>
      <c r="AT18" s="14"/>
      <c r="AW18" s="22" t="s">
        <v>49</v>
      </c>
      <c r="AX18" s="12">
        <f>ROUND((AX14/R14*100)-100,1)</f>
        <v>20.2</v>
      </c>
    </row>
    <row r="19" spans="1:51" ht="32.25" customHeight="1" x14ac:dyDescent="0.35">
      <c r="A19" s="1"/>
      <c r="B19" s="24" t="s">
        <v>31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4"/>
      <c r="S19" s="4"/>
      <c r="T19" s="4"/>
      <c r="U19" s="4"/>
      <c r="V19" s="4"/>
      <c r="W19" s="4"/>
      <c r="X19" s="4"/>
      <c r="Y19" s="4"/>
      <c r="Z19" s="4"/>
    </row>
    <row r="20" spans="1:51" ht="46.5" customHeight="1" x14ac:dyDescent="0.35">
      <c r="A20" s="1"/>
      <c r="B20" s="24" t="s">
        <v>35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4"/>
      <c r="S20" s="4"/>
      <c r="T20" s="4"/>
      <c r="U20" s="4"/>
      <c r="V20" s="4"/>
      <c r="W20" s="4"/>
      <c r="X20" s="4"/>
      <c r="Y20" s="4"/>
      <c r="Z20" s="4"/>
    </row>
    <row r="21" spans="1:51" ht="48" customHeight="1" x14ac:dyDescent="0.35">
      <c r="A21" s="4"/>
      <c r="B21" s="24" t="s">
        <v>32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4"/>
      <c r="S21" s="4"/>
      <c r="T21" s="4"/>
      <c r="U21" s="4"/>
      <c r="V21" s="4"/>
      <c r="W21" s="4"/>
      <c r="X21" s="4"/>
      <c r="Y21" s="4"/>
      <c r="Z21" s="4"/>
    </row>
    <row r="22" spans="1:51" ht="20.25" customHeight="1" x14ac:dyDescent="0.35">
      <c r="A22" s="4"/>
      <c r="B22" s="24" t="s">
        <v>33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4"/>
      <c r="S22" s="4"/>
      <c r="T22" s="4"/>
      <c r="U22" s="4"/>
      <c r="V22" s="4"/>
      <c r="W22" s="4"/>
      <c r="X22" s="4"/>
      <c r="Y22" s="4"/>
      <c r="Z22" s="4"/>
    </row>
    <row r="23" spans="1:5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5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5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5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5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5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5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5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5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5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</sheetData>
  <mergeCells count="35">
    <mergeCell ref="AM7:AP7"/>
    <mergeCell ref="AQ5:AT6"/>
    <mergeCell ref="AQ7:AT7"/>
    <mergeCell ref="AY5:AZ6"/>
    <mergeCell ref="S5:V6"/>
    <mergeCell ref="AI5:AL6"/>
    <mergeCell ref="AI7:AL7"/>
    <mergeCell ref="AM5:AP6"/>
    <mergeCell ref="O7:R7"/>
    <mergeCell ref="A2:K2"/>
    <mergeCell ref="C5:F6"/>
    <mergeCell ref="G5:J6"/>
    <mergeCell ref="K5:N5"/>
    <mergeCell ref="O5:R5"/>
    <mergeCell ref="A7:A8"/>
    <mergeCell ref="B7:B8"/>
    <mergeCell ref="C7:F7"/>
    <mergeCell ref="G7:J7"/>
    <mergeCell ref="K7:N7"/>
    <mergeCell ref="B19:Q19"/>
    <mergeCell ref="B20:Q20"/>
    <mergeCell ref="B21:Q21"/>
    <mergeCell ref="B22:Q22"/>
    <mergeCell ref="AU5:AX6"/>
    <mergeCell ref="AU7:AX7"/>
    <mergeCell ref="S7:V7"/>
    <mergeCell ref="W7:Z7"/>
    <mergeCell ref="AA7:AD7"/>
    <mergeCell ref="AE7:AH7"/>
    <mergeCell ref="W15:Z15"/>
    <mergeCell ref="B18:Q18"/>
    <mergeCell ref="W5:Z6"/>
    <mergeCell ref="AA5:AD6"/>
    <mergeCell ref="AE5:AH6"/>
    <mergeCell ref="K6:R6"/>
  </mergeCells>
  <pageMargins left="0.39370078740157483" right="0.39370078740157483" top="0.78740157480314965" bottom="0.3937007874015748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Gudeleviciute</dc:creator>
  <cp:lastModifiedBy>Jurgita Bžozovska</cp:lastModifiedBy>
  <cp:lastPrinted>2021-03-08T11:32:28Z</cp:lastPrinted>
  <dcterms:created xsi:type="dcterms:W3CDTF">2019-01-15T12:13:21Z</dcterms:created>
  <dcterms:modified xsi:type="dcterms:W3CDTF">2021-05-20T10:59:27Z</dcterms:modified>
</cp:coreProperties>
</file>