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8_{E64A88C0-469A-40A7-A661-4654C5505362}" xr6:coauthVersionLast="47" xr6:coauthVersionMax="47" xr10:uidLastSave="{00000000-0000-0000-0000-000000000000}"/>
  <bookViews>
    <workbookView xWindow="-110" yWindow="-110" windowWidth="19420" windowHeight="10420" xr2:uid="{D99FD7E4-F5BE-40AB-9534-7267B09C5C8B}"/>
  </bookViews>
  <sheets>
    <sheet name="VIK prognoz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7" i="1" l="1"/>
  <c r="CP7" i="1"/>
  <c r="E6" i="1" l="1"/>
  <c r="E5" i="1"/>
  <c r="AA10" i="1"/>
  <c r="AD10" i="1"/>
  <c r="AF10" i="1"/>
  <c r="AH10" i="1"/>
  <c r="CB8" i="1"/>
  <c r="CB7" i="1" s="1"/>
  <c r="CC8" i="1"/>
  <c r="CC7" i="1" s="1"/>
  <c r="CD8" i="1"/>
  <c r="CD7" i="1" s="1"/>
  <c r="CE8" i="1"/>
  <c r="CE7" i="1" s="1"/>
  <c r="CF8" i="1"/>
  <c r="CF7" i="1" s="1"/>
  <c r="CG8" i="1"/>
  <c r="CG7" i="1" s="1"/>
  <c r="CH8" i="1"/>
  <c r="CH7" i="1" s="1"/>
  <c r="CI8" i="1"/>
  <c r="CI7" i="1" s="1"/>
  <c r="CJ8" i="1"/>
  <c r="CJ7" i="1" s="1"/>
  <c r="CK8" i="1"/>
  <c r="CK7" i="1" s="1"/>
  <c r="CL8" i="1"/>
  <c r="CL7" i="1" s="1"/>
  <c r="CM8" i="1"/>
  <c r="CM7" i="1" s="1"/>
  <c r="CN8" i="1"/>
  <c r="CN7" i="1" s="1"/>
  <c r="F8" i="1"/>
  <c r="F7" i="1" s="1"/>
  <c r="G8" i="1"/>
  <c r="G7" i="1" s="1"/>
  <c r="E11" i="1"/>
  <c r="BF10" i="1"/>
  <c r="AT10" i="1"/>
  <c r="BP10" i="1"/>
  <c r="BD10" i="1"/>
  <c r="AR10" i="1"/>
  <c r="BB10" i="1"/>
  <c r="AP10" i="1"/>
  <c r="AY10" i="1"/>
  <c r="AM10" i="1"/>
  <c r="BQ9" i="1"/>
  <c r="BR9" i="1"/>
  <c r="BS9" i="1"/>
  <c r="BT9" i="1"/>
  <c r="BU9" i="1"/>
  <c r="BV9" i="1"/>
  <c r="BW9" i="1"/>
  <c r="BX9" i="1"/>
  <c r="BY9" i="1"/>
  <c r="BZ9" i="1"/>
  <c r="CA9" i="1"/>
  <c r="BP9" i="1"/>
  <c r="BE9" i="1"/>
  <c r="BF9" i="1"/>
  <c r="BG9" i="1"/>
  <c r="BH9" i="1"/>
  <c r="BI9" i="1"/>
  <c r="BJ9" i="1"/>
  <c r="BK9" i="1"/>
  <c r="BL9" i="1"/>
  <c r="BM9" i="1"/>
  <c r="BN9" i="1"/>
  <c r="BO9" i="1"/>
  <c r="BD9" i="1"/>
  <c r="AS9" i="1"/>
  <c r="AT9" i="1"/>
  <c r="AU9" i="1"/>
  <c r="AV9" i="1"/>
  <c r="AW9" i="1"/>
  <c r="AX9" i="1"/>
  <c r="AY9" i="1"/>
  <c r="AZ9" i="1"/>
  <c r="BA9" i="1"/>
  <c r="BB9" i="1"/>
  <c r="BC9" i="1"/>
  <c r="AR9" i="1"/>
  <c r="AG9" i="1"/>
  <c r="AH9" i="1"/>
  <c r="AI9" i="1"/>
  <c r="AJ9" i="1"/>
  <c r="AK9" i="1"/>
  <c r="AL9" i="1"/>
  <c r="AM9" i="1"/>
  <c r="AN9" i="1"/>
  <c r="AO9" i="1"/>
  <c r="AP9" i="1"/>
  <c r="AQ9" i="1"/>
  <c r="AF9" i="1"/>
  <c r="U9" i="1"/>
  <c r="V9" i="1"/>
  <c r="W9" i="1"/>
  <c r="X9" i="1"/>
  <c r="Y9" i="1"/>
  <c r="Z9" i="1"/>
  <c r="AA9" i="1"/>
  <c r="AB9" i="1"/>
  <c r="AC9" i="1"/>
  <c r="AD9" i="1"/>
  <c r="AE9" i="1"/>
  <c r="T9" i="1"/>
  <c r="I9" i="1"/>
  <c r="J9" i="1"/>
  <c r="K9" i="1"/>
  <c r="L9" i="1"/>
  <c r="M9" i="1"/>
  <c r="N9" i="1"/>
  <c r="O9" i="1"/>
  <c r="P9" i="1"/>
  <c r="Q9" i="1"/>
  <c r="R9" i="1"/>
  <c r="S9" i="1"/>
  <c r="H9" i="1"/>
  <c r="BQ8" i="1"/>
  <c r="BQ7" i="1" s="1"/>
  <c r="BR8" i="1"/>
  <c r="BR7" i="1" s="1"/>
  <c r="BS8" i="1"/>
  <c r="BS7" i="1" s="1"/>
  <c r="BT8" i="1"/>
  <c r="BT7" i="1" s="1"/>
  <c r="BU8" i="1"/>
  <c r="BU7" i="1" s="1"/>
  <c r="BV8" i="1"/>
  <c r="BW8" i="1"/>
  <c r="BW7" i="1" s="1"/>
  <c r="BX8" i="1"/>
  <c r="BX7" i="1" s="1"/>
  <c r="BY8" i="1"/>
  <c r="BY7" i="1" s="1"/>
  <c r="BZ8" i="1"/>
  <c r="BZ7" i="1" s="1"/>
  <c r="CA8" i="1"/>
  <c r="CA7" i="1" s="1"/>
  <c r="BP8" i="1"/>
  <c r="BE8" i="1"/>
  <c r="BE7" i="1" s="1"/>
  <c r="BF8" i="1"/>
  <c r="BG8" i="1"/>
  <c r="BG7" i="1" s="1"/>
  <c r="BH8" i="1"/>
  <c r="BH7" i="1" s="1"/>
  <c r="BI8" i="1"/>
  <c r="BI7" i="1" s="1"/>
  <c r="BJ8" i="1"/>
  <c r="BJ7" i="1" s="1"/>
  <c r="BK8" i="1"/>
  <c r="BK7" i="1" s="1"/>
  <c r="BL8" i="1"/>
  <c r="BM8" i="1"/>
  <c r="BM7" i="1" s="1"/>
  <c r="BN8" i="1"/>
  <c r="BN7" i="1" s="1"/>
  <c r="BO8" i="1"/>
  <c r="BO7" i="1" s="1"/>
  <c r="BD8" i="1"/>
  <c r="AS8" i="1"/>
  <c r="AS7" i="1" s="1"/>
  <c r="AT8" i="1"/>
  <c r="AU8" i="1"/>
  <c r="AU7" i="1" s="1"/>
  <c r="AV8" i="1"/>
  <c r="AV7" i="1" s="1"/>
  <c r="AW8" i="1"/>
  <c r="AX8" i="1"/>
  <c r="AX7" i="1" s="1"/>
  <c r="AY8" i="1"/>
  <c r="AY7" i="1" s="1"/>
  <c r="AZ8" i="1"/>
  <c r="AZ7" i="1" s="1"/>
  <c r="BA8" i="1"/>
  <c r="BA7" i="1" s="1"/>
  <c r="BB8" i="1"/>
  <c r="BC8" i="1"/>
  <c r="BC7" i="1" s="1"/>
  <c r="AR8" i="1"/>
  <c r="AG8" i="1"/>
  <c r="AG7" i="1" s="1"/>
  <c r="AH8" i="1"/>
  <c r="AI8" i="1"/>
  <c r="AJ8" i="1"/>
  <c r="AJ7" i="1" s="1"/>
  <c r="AK8" i="1"/>
  <c r="AK7" i="1" s="1"/>
  <c r="AL8" i="1"/>
  <c r="AM8" i="1"/>
  <c r="AN8" i="1"/>
  <c r="AN7" i="1" s="1"/>
  <c r="AO8" i="1"/>
  <c r="AO7" i="1" s="1"/>
  <c r="AP8" i="1"/>
  <c r="AQ8" i="1"/>
  <c r="AF8" i="1"/>
  <c r="U8" i="1"/>
  <c r="U7" i="1" s="1"/>
  <c r="V8" i="1"/>
  <c r="V7" i="1" s="1"/>
  <c r="W8" i="1"/>
  <c r="W7" i="1" s="1"/>
  <c r="X8" i="1"/>
  <c r="X7" i="1" s="1"/>
  <c r="Y8" i="1"/>
  <c r="Y7" i="1" s="1"/>
  <c r="Z8" i="1"/>
  <c r="Z7" i="1" s="1"/>
  <c r="AA8" i="1"/>
  <c r="AB8" i="1"/>
  <c r="AB7" i="1" s="1"/>
  <c r="AC8" i="1"/>
  <c r="AD8" i="1"/>
  <c r="AE8" i="1"/>
  <c r="AE7" i="1" s="1"/>
  <c r="T8" i="1"/>
  <c r="I8" i="1"/>
  <c r="I7" i="1" s="1"/>
  <c r="J8" i="1"/>
  <c r="J7" i="1" s="1"/>
  <c r="K8" i="1"/>
  <c r="K7" i="1" s="1"/>
  <c r="L8" i="1"/>
  <c r="M8" i="1"/>
  <c r="N8" i="1"/>
  <c r="N7" i="1" s="1"/>
  <c r="O8" i="1"/>
  <c r="P8" i="1"/>
  <c r="Q8" i="1"/>
  <c r="Q7" i="1" s="1"/>
  <c r="R8" i="1"/>
  <c r="R7" i="1" s="1"/>
  <c r="S8" i="1"/>
  <c r="S7" i="1" s="1"/>
  <c r="H8" i="1"/>
  <c r="H7" i="1" s="1"/>
  <c r="AW7" i="1"/>
  <c r="BV7" i="1"/>
  <c r="G13" i="1" l="1"/>
  <c r="F13" i="1"/>
  <c r="K13" i="1"/>
  <c r="I13" i="1"/>
  <c r="J13" i="1"/>
  <c r="H13" i="1"/>
  <c r="AT7" i="1"/>
  <c r="AF7" i="1"/>
  <c r="AC7" i="1"/>
  <c r="L7" i="1"/>
  <c r="AQ7" i="1"/>
  <c r="AP7" i="1"/>
  <c r="AH7" i="1"/>
  <c r="M7" i="1"/>
  <c r="AM13" i="1" s="1"/>
  <c r="BD7" i="1"/>
  <c r="AI7" i="1"/>
  <c r="AD7" i="1"/>
  <c r="AR7" i="1"/>
  <c r="P7" i="1"/>
  <c r="BL7" i="1"/>
  <c r="AL7" i="1"/>
  <c r="BF7" i="1"/>
  <c r="BP7" i="1"/>
  <c r="E10" i="1"/>
  <c r="BB7" i="1"/>
  <c r="AM7" i="1"/>
  <c r="AA7" i="1"/>
  <c r="T7" i="1"/>
  <c r="E9" i="1"/>
  <c r="O7" i="1"/>
  <c r="BC13" i="1" s="1"/>
  <c r="E8" i="1"/>
  <c r="E12" i="1"/>
  <c r="AS13" i="1" l="1"/>
  <c r="CK13" i="1"/>
  <c r="AK13" i="1"/>
  <c r="M13" i="1"/>
  <c r="BB13" i="1"/>
  <c r="BS13" i="1"/>
  <c r="BL13" i="1"/>
  <c r="CD13" i="1"/>
  <c r="BU13" i="1"/>
  <c r="BV13" i="1"/>
  <c r="AZ13" i="1"/>
  <c r="AU13" i="1"/>
  <c r="BO13" i="1"/>
  <c r="BJ13" i="1"/>
  <c r="CI13" i="1"/>
  <c r="BT13" i="1"/>
  <c r="CC13" i="1"/>
  <c r="Z13" i="1"/>
  <c r="BH13" i="1"/>
  <c r="BK13" i="1"/>
  <c r="BW13" i="1"/>
  <c r="CA13" i="1"/>
  <c r="BR13" i="1"/>
  <c r="CM13" i="1"/>
  <c r="CB13" i="1"/>
  <c r="CO13" i="1"/>
  <c r="Y13" i="1"/>
  <c r="R13" i="1"/>
  <c r="BP13" i="1"/>
  <c r="T13" i="1"/>
  <c r="AI13" i="1"/>
  <c r="O13" i="1"/>
  <c r="BZ13" i="1"/>
  <c r="CN13" i="1"/>
  <c r="CJ13" i="1"/>
  <c r="AG13" i="1"/>
  <c r="Q13" i="1"/>
  <c r="CP13" i="1"/>
  <c r="BX13" i="1"/>
  <c r="CE13" i="1"/>
  <c r="S13" i="1"/>
  <c r="BA13" i="1"/>
  <c r="CL13" i="1"/>
  <c r="CH13" i="1"/>
  <c r="AF13" i="1"/>
  <c r="P13" i="1"/>
  <c r="AO13" i="1"/>
  <c r="AA13" i="1"/>
  <c r="CF13" i="1"/>
  <c r="AQ13" i="1"/>
  <c r="BG13" i="1"/>
  <c r="BQ13" i="1"/>
  <c r="BY13" i="1"/>
  <c r="AD13" i="1"/>
  <c r="V13" i="1"/>
  <c r="AN13" i="1"/>
  <c r="AW13" i="1"/>
  <c r="AH13" i="1"/>
  <c r="AB13" i="1"/>
  <c r="X13" i="1"/>
  <c r="W13" i="1"/>
  <c r="AC13" i="1"/>
  <c r="BI13" i="1"/>
  <c r="CG13" i="1"/>
  <c r="AL13" i="1"/>
  <c r="N13" i="1"/>
  <c r="AV13" i="1"/>
  <c r="AP13" i="1"/>
  <c r="BE13" i="1"/>
  <c r="AX13" i="1"/>
  <c r="AJ13" i="1"/>
  <c r="L13" i="1"/>
  <c r="AY13" i="1"/>
  <c r="AE13" i="1"/>
  <c r="U13" i="1"/>
  <c r="AT13" i="1"/>
  <c r="BD13" i="1"/>
  <c r="BN13" i="1"/>
  <c r="BM13" i="1"/>
  <c r="BF13" i="1"/>
  <c r="AR13" i="1"/>
  <c r="E7" i="1"/>
</calcChain>
</file>

<file path=xl/sharedStrings.xml><?xml version="1.0" encoding="utf-8"?>
<sst xmlns="http://schemas.openxmlformats.org/spreadsheetml/2006/main" count="32" uniqueCount="24">
  <si>
    <t>Eil. Nr.</t>
  </si>
  <si>
    <t>Matavimo vnt.</t>
  </si>
  <si>
    <t>Mėnesis</t>
  </si>
  <si>
    <t>EUR</t>
  </si>
  <si>
    <t>Iš viso</t>
  </si>
  <si>
    <t>Planinis rodiklis</t>
  </si>
  <si>
    <t>VIK kaštai</t>
  </si>
  <si>
    <t xml:space="preserve"> -  operaciniai kaštai</t>
  </si>
  <si>
    <t>VIK investicijos į PVF</t>
  </si>
  <si>
    <t xml:space="preserve"> - obligacijų leidimo kaštai</t>
  </si>
  <si>
    <t>VIK pinigų srautų prognozė</t>
  </si>
  <si>
    <t>Obligacijų supirkimas</t>
  </si>
  <si>
    <t xml:space="preserve"> - VIK patiria operacinius, obligacijų leidimo ir obligacijų palūkanų kaštus</t>
  </si>
  <si>
    <t xml:space="preserve"> - VIK atlieka investicijas į PVF pagal gaunamus mokėjimų pašaukimus, 250 mln. Eur per 2020.11-2022.03 laikotarpį</t>
  </si>
  <si>
    <t>Komentarai</t>
  </si>
  <si>
    <t xml:space="preserve"> - 30 mln. Eur išleidžiama 2021.08 trejiems metams, 30 mln. Eur išleidžiama 2021.11 trejiems  metams, 40 mln. Eur išleidžiama 2022.01 keturiems metams, 50 mln. Eur išleidžiama 2022.03 trejiems  metams; numatoma galimybė obligacijas supirkti metais anksčiau</t>
  </si>
  <si>
    <t>VIK įstatinis kapitalas ir lėšos už išleistas obligacijas</t>
  </si>
  <si>
    <t>-</t>
  </si>
  <si>
    <t xml:space="preserve"> - Pirmųjų atliktų 100 mln. Eur investicijų į PVF šaltinis – VIK įstatinis kapitalas, o sekančių planuojamų 150 mln. Eur – lėšos už išleistas obligacijas</t>
  </si>
  <si>
    <t>VIK srautų balansas</t>
  </si>
  <si>
    <t>Gautini mokėjimai iš PVF (su hurdle rate grąža)</t>
  </si>
  <si>
    <t xml:space="preserve"> - PVF investuoja į vidutines bei stambias įmones ir pagal gaunamas įplaukas atlieka VIK investicijų grąžinimo ir minimalaus pelningumo (ang. hurdle rate) grąžos mokėjimus</t>
  </si>
  <si>
    <t xml:space="preserve"> - mokėtinos obligacijų palūkanos (0,5%)</t>
  </si>
  <si>
    <t xml:space="preserve">Palūkanų už išleistas ir neišpirktas obligacijas nustatytas galimas metinis dydis (0,5%), įvertinus valstybės ir valstybės įmonių galimą skolinimosi kainų režį bei prielaidą, kad Bendrovė leis obligacijas tik su valstybės garantija.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</si>
</sst>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.mm;@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164" fontId="1" fillId="2" borderId="2" xfId="0" applyNumberFormat="1" applyFont="1" applyFill="1" applyBorder="1" applyAlignment="1">
      <alignment vertical="top"/>
    </xf>
    <xf numFmtId="0" fontId="1" fillId="0" borderId="2" xfId="0" applyFont="1" applyFill="1" applyBorder="1"/>
    <xf numFmtId="0" fontId="0" fillId="0" borderId="2" xfId="0" applyFill="1" applyBorder="1"/>
    <xf numFmtId="164" fontId="1" fillId="2" borderId="3" xfId="0" applyNumberFormat="1" applyFont="1" applyFill="1" applyBorder="1" applyAlignment="1">
      <alignment vertical="top"/>
    </xf>
    <xf numFmtId="3" fontId="0" fillId="0" borderId="2" xfId="0" applyNumberFormat="1" applyFill="1" applyBorder="1"/>
    <xf numFmtId="0" fontId="0" fillId="0" borderId="0" xfId="0" applyBorder="1"/>
    <xf numFmtId="0" fontId="0" fillId="0" borderId="0" xfId="0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Border="1"/>
    <xf numFmtId="0" fontId="5" fillId="0" borderId="2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0" xfId="0" applyFill="1"/>
    <xf numFmtId="0" fontId="0" fillId="0" borderId="0" xfId="0" applyFill="1"/>
    <xf numFmtId="164" fontId="1" fillId="0" borderId="3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/>
    </xf>
    <xf numFmtId="3" fontId="5" fillId="0" borderId="3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3" fontId="0" fillId="0" borderId="0" xfId="0" applyNumberFormat="1"/>
    <xf numFmtId="3" fontId="0" fillId="0" borderId="2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2">
    <cellStyle name="Comma 2" xfId="1" xr:uid="{B2DE053D-63B0-4155-A851-CABB2C30104F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6352-2B36-4CFD-BBB7-DF899FF09BE0}">
  <dimension ref="B1:CP21"/>
  <sheetViews>
    <sheetView showGridLines="0" tabSelected="1" topLeftCell="BG1" zoomScale="90" zoomScaleNormal="90" workbookViewId="0">
      <selection activeCell="CB11" sqref="CB11"/>
    </sheetView>
  </sheetViews>
  <sheetFormatPr defaultColWidth="9" defaultRowHeight="14.5" x14ac:dyDescent="0.35"/>
  <cols>
    <col min="1" max="1" width="2.7265625" style="6" customWidth="1"/>
    <col min="2" max="2" width="6.7265625" customWidth="1"/>
    <col min="3" max="3" width="42.26953125" customWidth="1"/>
    <col min="4" max="4" width="9.1796875"/>
    <col min="5" max="5" width="13" customWidth="1"/>
    <col min="6" max="6" width="14.54296875" customWidth="1"/>
    <col min="7" max="7" width="12.81640625" customWidth="1"/>
    <col min="8" max="8" width="11" bestFit="1" customWidth="1"/>
    <col min="9" max="9" width="10.54296875" customWidth="1"/>
    <col min="10" max="10" width="14.26953125" customWidth="1"/>
    <col min="11" max="14" width="10.26953125" customWidth="1"/>
    <col min="15" max="15" width="12.81640625" customWidth="1"/>
    <col min="16" max="17" width="10.26953125" customWidth="1"/>
    <col min="18" max="18" width="12.1796875" customWidth="1"/>
    <col min="19" max="19" width="10.26953125" customWidth="1"/>
    <col min="20" max="20" width="11.54296875" customWidth="1"/>
    <col min="21" max="21" width="10.26953125" customWidth="1"/>
    <col min="22" max="22" width="13.453125" customWidth="1"/>
    <col min="23" max="38" width="10.26953125" customWidth="1"/>
    <col min="39" max="45" width="11" bestFit="1" customWidth="1"/>
    <col min="46" max="46" width="13.1796875" customWidth="1"/>
    <col min="47" max="47" width="10.81640625" customWidth="1"/>
    <col min="48" max="48" width="12.1796875" customWidth="1"/>
    <col min="49" max="49" width="11.453125" customWidth="1"/>
    <col min="50" max="50" width="11.7265625" customWidth="1"/>
    <col min="51" max="51" width="10.54296875" customWidth="1"/>
    <col min="52" max="52" width="11.453125" customWidth="1"/>
    <col min="53" max="53" width="11.1796875" customWidth="1"/>
    <col min="54" max="54" width="12.1796875" customWidth="1"/>
    <col min="55" max="55" width="10.26953125" customWidth="1"/>
    <col min="56" max="56" width="11.7265625" customWidth="1"/>
    <col min="57" max="57" width="11.81640625" customWidth="1"/>
    <col min="58" max="93" width="11" bestFit="1" customWidth="1"/>
    <col min="94" max="94" width="12" bestFit="1" customWidth="1"/>
    <col min="95" max="16384" width="9" style="6"/>
  </cols>
  <sheetData>
    <row r="1" spans="2:94" s="10" customFormat="1" ht="18.5" x14ac:dyDescent="0.45">
      <c r="B1" s="8" t="s">
        <v>10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</row>
    <row r="2" spans="2:94" x14ac:dyDescent="0.35">
      <c r="O2" s="15"/>
      <c r="P2" s="15"/>
      <c r="Q2" s="15"/>
      <c r="R2" s="15"/>
      <c r="S2" s="15"/>
      <c r="T2" s="15"/>
      <c r="U2" s="15"/>
      <c r="V2" s="15"/>
      <c r="W2" s="15"/>
    </row>
    <row r="3" spans="2:94" x14ac:dyDescent="0.35">
      <c r="B3" s="23" t="s">
        <v>0</v>
      </c>
      <c r="C3" s="24" t="s">
        <v>5</v>
      </c>
      <c r="D3" s="25" t="s">
        <v>1</v>
      </c>
      <c r="E3" s="25" t="s">
        <v>4</v>
      </c>
      <c r="F3" s="2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8"/>
    </row>
    <row r="4" spans="2:94" x14ac:dyDescent="0.35">
      <c r="B4" s="23"/>
      <c r="C4" s="24"/>
      <c r="D4" s="25"/>
      <c r="E4" s="25"/>
      <c r="F4" s="4">
        <v>44165</v>
      </c>
      <c r="G4" s="4">
        <v>44196</v>
      </c>
      <c r="H4" s="4">
        <v>44227</v>
      </c>
      <c r="I4" s="4">
        <v>44255</v>
      </c>
      <c r="J4" s="4">
        <v>44286</v>
      </c>
      <c r="K4" s="4">
        <v>44316</v>
      </c>
      <c r="L4" s="4">
        <v>44347</v>
      </c>
      <c r="M4" s="4">
        <v>44377</v>
      </c>
      <c r="N4" s="4">
        <v>44408</v>
      </c>
      <c r="O4" s="4">
        <v>44439</v>
      </c>
      <c r="P4" s="4">
        <v>44469</v>
      </c>
      <c r="Q4" s="4">
        <v>44500</v>
      </c>
      <c r="R4" s="4">
        <v>44530</v>
      </c>
      <c r="S4" s="4">
        <v>44561</v>
      </c>
      <c r="T4" s="4">
        <v>44592</v>
      </c>
      <c r="U4" s="4">
        <v>44620</v>
      </c>
      <c r="V4" s="4">
        <v>44651</v>
      </c>
      <c r="W4" s="4">
        <v>44681</v>
      </c>
      <c r="X4" s="4">
        <v>44712</v>
      </c>
      <c r="Y4" s="4">
        <v>44742</v>
      </c>
      <c r="Z4" s="4">
        <v>44773</v>
      </c>
      <c r="AA4" s="4">
        <v>44804</v>
      </c>
      <c r="AB4" s="4">
        <v>44834</v>
      </c>
      <c r="AC4" s="4">
        <v>44865</v>
      </c>
      <c r="AD4" s="4">
        <v>44895</v>
      </c>
      <c r="AE4" s="4">
        <v>44926</v>
      </c>
      <c r="AF4" s="4">
        <v>44957</v>
      </c>
      <c r="AG4" s="4">
        <v>44985</v>
      </c>
      <c r="AH4" s="4">
        <v>45016</v>
      </c>
      <c r="AI4" s="4">
        <v>45046</v>
      </c>
      <c r="AJ4" s="4">
        <v>45077</v>
      </c>
      <c r="AK4" s="4">
        <v>45107</v>
      </c>
      <c r="AL4" s="4">
        <v>45138</v>
      </c>
      <c r="AM4" s="4">
        <v>45169</v>
      </c>
      <c r="AN4" s="4">
        <v>45199</v>
      </c>
      <c r="AO4" s="4">
        <v>45230</v>
      </c>
      <c r="AP4" s="4">
        <v>45260</v>
      </c>
      <c r="AQ4" s="4">
        <v>45291</v>
      </c>
      <c r="AR4" s="4">
        <v>45322</v>
      </c>
      <c r="AS4" s="4">
        <v>45351</v>
      </c>
      <c r="AT4" s="4">
        <v>45382</v>
      </c>
      <c r="AU4" s="4">
        <v>45412</v>
      </c>
      <c r="AV4" s="4">
        <v>45443</v>
      </c>
      <c r="AW4" s="4">
        <v>45473</v>
      </c>
      <c r="AX4" s="4">
        <v>45504</v>
      </c>
      <c r="AY4" s="4">
        <v>45535</v>
      </c>
      <c r="AZ4" s="4">
        <v>45565</v>
      </c>
      <c r="BA4" s="4">
        <v>45596</v>
      </c>
      <c r="BB4" s="4">
        <v>45626</v>
      </c>
      <c r="BC4" s="4">
        <v>45657</v>
      </c>
      <c r="BD4" s="4">
        <v>45688</v>
      </c>
      <c r="BE4" s="4">
        <v>45716</v>
      </c>
      <c r="BF4" s="4">
        <v>45747</v>
      </c>
      <c r="BG4" s="4">
        <v>45777</v>
      </c>
      <c r="BH4" s="4">
        <v>45808</v>
      </c>
      <c r="BI4" s="4">
        <v>45838</v>
      </c>
      <c r="BJ4" s="4">
        <v>45869</v>
      </c>
      <c r="BK4" s="4">
        <v>45900</v>
      </c>
      <c r="BL4" s="4">
        <v>45930</v>
      </c>
      <c r="BM4" s="4">
        <v>45961</v>
      </c>
      <c r="BN4" s="4">
        <v>45991</v>
      </c>
      <c r="BO4" s="4">
        <v>46022</v>
      </c>
      <c r="BP4" s="4">
        <v>46053</v>
      </c>
      <c r="BQ4" s="4">
        <v>46081</v>
      </c>
      <c r="BR4" s="4">
        <v>46112</v>
      </c>
      <c r="BS4" s="4">
        <v>46142</v>
      </c>
      <c r="BT4" s="4">
        <v>46173</v>
      </c>
      <c r="BU4" s="4">
        <v>46203</v>
      </c>
      <c r="BV4" s="4">
        <v>46234</v>
      </c>
      <c r="BW4" s="4">
        <v>46265</v>
      </c>
      <c r="BX4" s="4">
        <v>46295</v>
      </c>
      <c r="BY4" s="4">
        <v>46326</v>
      </c>
      <c r="BZ4" s="4">
        <v>46356</v>
      </c>
      <c r="CA4" s="4">
        <v>46387</v>
      </c>
      <c r="CB4" s="4">
        <v>46418</v>
      </c>
      <c r="CC4" s="4">
        <v>46446</v>
      </c>
      <c r="CD4" s="4">
        <v>46477</v>
      </c>
      <c r="CE4" s="4">
        <v>46507</v>
      </c>
      <c r="CF4" s="4">
        <v>46538</v>
      </c>
      <c r="CG4" s="4">
        <v>46568</v>
      </c>
      <c r="CH4" s="4">
        <v>46599</v>
      </c>
      <c r="CI4" s="4">
        <v>46630</v>
      </c>
      <c r="CJ4" s="4">
        <v>46660</v>
      </c>
      <c r="CK4" s="4">
        <v>46691</v>
      </c>
      <c r="CL4" s="4">
        <v>46721</v>
      </c>
      <c r="CM4" s="4">
        <v>46752</v>
      </c>
      <c r="CN4" s="4">
        <v>46783</v>
      </c>
      <c r="CO4" s="4">
        <v>46812</v>
      </c>
      <c r="CP4" s="1">
        <v>46843</v>
      </c>
    </row>
    <row r="5" spans="2:94" s="7" customFormat="1" x14ac:dyDescent="0.35">
      <c r="B5" s="20">
        <v>1</v>
      </c>
      <c r="C5" s="19" t="s">
        <v>16</v>
      </c>
      <c r="D5" s="3" t="s">
        <v>3</v>
      </c>
      <c r="E5" s="5">
        <f>SUM(F5:CP5)</f>
        <v>251000000</v>
      </c>
      <c r="F5" s="18">
        <v>101000000</v>
      </c>
      <c r="G5" s="16"/>
      <c r="H5" s="16"/>
      <c r="I5" s="16"/>
      <c r="J5" s="16"/>
      <c r="K5" s="16"/>
      <c r="L5" s="16"/>
      <c r="M5" s="16"/>
      <c r="N5" s="16"/>
      <c r="O5" s="5">
        <v>30000000</v>
      </c>
      <c r="P5" s="5"/>
      <c r="Q5" s="5"/>
      <c r="R5" s="5">
        <v>30000000</v>
      </c>
      <c r="S5" s="5"/>
      <c r="T5" s="5">
        <v>40000000</v>
      </c>
      <c r="U5" s="5"/>
      <c r="V5" s="5">
        <v>50000000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7"/>
    </row>
    <row r="6" spans="2:94" s="7" customFormat="1" x14ac:dyDescent="0.35">
      <c r="B6" s="2">
        <v>2</v>
      </c>
      <c r="C6" s="2" t="s">
        <v>8</v>
      </c>
      <c r="D6" s="3" t="s">
        <v>3</v>
      </c>
      <c r="E6" s="5">
        <f>SUM(F6:CP6)</f>
        <v>250000000</v>
      </c>
      <c r="F6" s="5">
        <v>7000000</v>
      </c>
      <c r="G6" s="5"/>
      <c r="H6" s="5"/>
      <c r="I6" s="5"/>
      <c r="J6" s="5">
        <v>93000000</v>
      </c>
      <c r="K6" s="5"/>
      <c r="L6" s="5"/>
      <c r="M6" s="5"/>
      <c r="N6" s="5"/>
      <c r="O6" s="5">
        <v>30000000</v>
      </c>
      <c r="P6" s="5"/>
      <c r="Q6" s="5"/>
      <c r="R6" s="5">
        <v>30000000</v>
      </c>
      <c r="S6" s="5"/>
      <c r="T6" s="5">
        <v>40000000</v>
      </c>
      <c r="U6" s="5"/>
      <c r="V6" s="5">
        <v>50000000</v>
      </c>
      <c r="W6" s="5"/>
      <c r="X6" s="5"/>
      <c r="Y6" s="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2:94" s="7" customFormat="1" x14ac:dyDescent="0.35">
      <c r="B7" s="2">
        <v>3</v>
      </c>
      <c r="C7" s="2" t="s">
        <v>6</v>
      </c>
      <c r="D7" s="3" t="s">
        <v>3</v>
      </c>
      <c r="E7" s="5">
        <f>SUM(F7:CP7)</f>
        <v>5002410.9916666569</v>
      </c>
      <c r="F7" s="5">
        <f>SUM(F8:F10)</f>
        <v>20659.000833333335</v>
      </c>
      <c r="G7" s="5">
        <f>SUM(G8:G10)</f>
        <v>20659.000833333335</v>
      </c>
      <c r="H7" s="5">
        <f t="shared" ref="H7:BR7" si="0">SUM(H8:H10)</f>
        <v>33083.667500000003</v>
      </c>
      <c r="I7" s="5">
        <f t="shared" si="0"/>
        <v>33083.667500000003</v>
      </c>
      <c r="J7" s="5">
        <f t="shared" si="0"/>
        <v>33083.667500000003</v>
      </c>
      <c r="K7" s="5">
        <f t="shared" si="0"/>
        <v>33083.667500000003</v>
      </c>
      <c r="L7" s="5">
        <f t="shared" si="0"/>
        <v>33083.667500000003</v>
      </c>
      <c r="M7" s="5">
        <f t="shared" si="0"/>
        <v>33083.667500000003</v>
      </c>
      <c r="N7" s="5">
        <f t="shared" si="0"/>
        <v>33083.667500000003</v>
      </c>
      <c r="O7" s="5">
        <f t="shared" si="0"/>
        <v>33083.667500000003</v>
      </c>
      <c r="P7" s="5">
        <f t="shared" si="0"/>
        <v>33083.667500000003</v>
      </c>
      <c r="Q7" s="5">
        <f t="shared" si="0"/>
        <v>33083.667500000003</v>
      </c>
      <c r="R7" s="5">
        <f t="shared" si="0"/>
        <v>33083.667500000003</v>
      </c>
      <c r="S7" s="5">
        <f t="shared" si="0"/>
        <v>33083.667500000003</v>
      </c>
      <c r="T7" s="5">
        <f t="shared" si="0"/>
        <v>30712.593333333334</v>
      </c>
      <c r="U7" s="5">
        <f t="shared" si="0"/>
        <v>30712.593333333334</v>
      </c>
      <c r="V7" s="5">
        <f t="shared" si="0"/>
        <v>30712.593333333334</v>
      </c>
      <c r="W7" s="5">
        <f t="shared" si="0"/>
        <v>30712.593333333334</v>
      </c>
      <c r="X7" s="5">
        <f t="shared" si="0"/>
        <v>30712.593333333334</v>
      </c>
      <c r="Y7" s="5">
        <f t="shared" si="0"/>
        <v>30712.593333333334</v>
      </c>
      <c r="Z7" s="5">
        <f t="shared" si="0"/>
        <v>30712.593333333334</v>
      </c>
      <c r="AA7" s="5">
        <f t="shared" si="0"/>
        <v>180712.59333333332</v>
      </c>
      <c r="AB7" s="5">
        <f t="shared" si="0"/>
        <v>30712.593333333334</v>
      </c>
      <c r="AC7" s="5">
        <f t="shared" si="0"/>
        <v>30712.593333333334</v>
      </c>
      <c r="AD7" s="5">
        <f t="shared" si="0"/>
        <v>180712.59333333332</v>
      </c>
      <c r="AE7" s="5">
        <f t="shared" si="0"/>
        <v>30712.593333333334</v>
      </c>
      <c r="AF7" s="5">
        <f t="shared" si="0"/>
        <v>225585.09333333332</v>
      </c>
      <c r="AG7" s="5">
        <f t="shared" si="0"/>
        <v>25585.093333333334</v>
      </c>
      <c r="AH7" s="5">
        <f t="shared" si="0"/>
        <v>275585.09333333332</v>
      </c>
      <c r="AI7" s="5">
        <f t="shared" si="0"/>
        <v>25585.093333333334</v>
      </c>
      <c r="AJ7" s="5">
        <f t="shared" si="0"/>
        <v>25585.093333333334</v>
      </c>
      <c r="AK7" s="5">
        <f t="shared" si="0"/>
        <v>25585.093333333334</v>
      </c>
      <c r="AL7" s="5">
        <f t="shared" si="0"/>
        <v>25585.093333333334</v>
      </c>
      <c r="AM7" s="5">
        <f t="shared" si="0"/>
        <v>175585.09333333332</v>
      </c>
      <c r="AN7" s="5">
        <f t="shared" si="0"/>
        <v>25585.093333333334</v>
      </c>
      <c r="AO7" s="5">
        <f t="shared" si="0"/>
        <v>25585.093333333334</v>
      </c>
      <c r="AP7" s="5">
        <f t="shared" si="0"/>
        <v>175585.09333333332</v>
      </c>
      <c r="AQ7" s="5">
        <f t="shared" si="0"/>
        <v>25585.093333333334</v>
      </c>
      <c r="AR7" s="5">
        <f t="shared" si="0"/>
        <v>229251.76</v>
      </c>
      <c r="AS7" s="5">
        <f t="shared" si="0"/>
        <v>29251.759999999998</v>
      </c>
      <c r="AT7" s="5">
        <f t="shared" si="0"/>
        <v>279251.76</v>
      </c>
      <c r="AU7" s="5">
        <f t="shared" si="0"/>
        <v>29251.759999999998</v>
      </c>
      <c r="AV7" s="5">
        <f t="shared" si="0"/>
        <v>29251.759999999998</v>
      </c>
      <c r="AW7" s="5">
        <f t="shared" si="0"/>
        <v>29251.759999999998</v>
      </c>
      <c r="AX7" s="5">
        <f t="shared" si="0"/>
        <v>29251.759999999998</v>
      </c>
      <c r="AY7" s="5">
        <f t="shared" si="0"/>
        <v>179251.76</v>
      </c>
      <c r="AZ7" s="5">
        <f t="shared" si="0"/>
        <v>29251.759999999998</v>
      </c>
      <c r="BA7" s="5">
        <f t="shared" si="0"/>
        <v>29251.759999999998</v>
      </c>
      <c r="BB7" s="5">
        <f t="shared" si="0"/>
        <v>179251.76</v>
      </c>
      <c r="BC7" s="5">
        <f t="shared" si="0"/>
        <v>29251.759999999998</v>
      </c>
      <c r="BD7" s="5">
        <f t="shared" si="0"/>
        <v>229806.34333333332</v>
      </c>
      <c r="BE7" s="5">
        <f t="shared" si="0"/>
        <v>29806.343333333331</v>
      </c>
      <c r="BF7" s="5">
        <f t="shared" si="0"/>
        <v>279806.34333333332</v>
      </c>
      <c r="BG7" s="5">
        <f t="shared" si="0"/>
        <v>29806.343333333331</v>
      </c>
      <c r="BH7" s="5">
        <f t="shared" si="0"/>
        <v>29806.343333333331</v>
      </c>
      <c r="BI7" s="5">
        <f t="shared" si="0"/>
        <v>29806.343333333331</v>
      </c>
      <c r="BJ7" s="5">
        <f t="shared" si="0"/>
        <v>29806.343333333331</v>
      </c>
      <c r="BK7" s="5">
        <f t="shared" si="0"/>
        <v>29806.343333333331</v>
      </c>
      <c r="BL7" s="5">
        <f t="shared" si="0"/>
        <v>29806.343333333331</v>
      </c>
      <c r="BM7" s="5">
        <f t="shared" si="0"/>
        <v>29806.343333333331</v>
      </c>
      <c r="BN7" s="5">
        <f t="shared" si="0"/>
        <v>29806.343333333331</v>
      </c>
      <c r="BO7" s="5">
        <f t="shared" si="0"/>
        <v>29806.343333333331</v>
      </c>
      <c r="BP7" s="5">
        <f t="shared" si="0"/>
        <v>229986.76</v>
      </c>
      <c r="BQ7" s="5">
        <f t="shared" si="0"/>
        <v>29986.76</v>
      </c>
      <c r="BR7" s="5">
        <f t="shared" si="0"/>
        <v>29986.76</v>
      </c>
      <c r="BS7" s="5">
        <f t="shared" ref="BS7:CP7" si="1">SUM(BS8:BS10)</f>
        <v>29986.76</v>
      </c>
      <c r="BT7" s="5">
        <f t="shared" si="1"/>
        <v>29986.76</v>
      </c>
      <c r="BU7" s="5">
        <f t="shared" si="1"/>
        <v>29986.76</v>
      </c>
      <c r="BV7" s="5">
        <f t="shared" si="1"/>
        <v>29986.76</v>
      </c>
      <c r="BW7" s="5">
        <f t="shared" si="1"/>
        <v>29986.76</v>
      </c>
      <c r="BX7" s="5">
        <f t="shared" si="1"/>
        <v>29986.76</v>
      </c>
      <c r="BY7" s="5">
        <f t="shared" si="1"/>
        <v>29986.76</v>
      </c>
      <c r="BZ7" s="5">
        <f t="shared" si="1"/>
        <v>29986.76</v>
      </c>
      <c r="CA7" s="5">
        <f t="shared" si="1"/>
        <v>29986.76</v>
      </c>
      <c r="CB7" s="5">
        <f t="shared" si="1"/>
        <v>24665.26</v>
      </c>
      <c r="CC7" s="5">
        <f t="shared" si="1"/>
        <v>24665.26</v>
      </c>
      <c r="CD7" s="5">
        <f t="shared" si="1"/>
        <v>24665.26</v>
      </c>
      <c r="CE7" s="5">
        <f t="shared" si="1"/>
        <v>24665.26</v>
      </c>
      <c r="CF7" s="5">
        <f t="shared" si="1"/>
        <v>24665.26</v>
      </c>
      <c r="CG7" s="5">
        <f t="shared" si="1"/>
        <v>24665.26</v>
      </c>
      <c r="CH7" s="5">
        <f t="shared" si="1"/>
        <v>24665.26</v>
      </c>
      <c r="CI7" s="5">
        <f t="shared" si="1"/>
        <v>24665.26</v>
      </c>
      <c r="CJ7" s="5">
        <f t="shared" si="1"/>
        <v>24665.26</v>
      </c>
      <c r="CK7" s="5">
        <f t="shared" si="1"/>
        <v>24665.26</v>
      </c>
      <c r="CL7" s="5">
        <f t="shared" si="1"/>
        <v>24665.26</v>
      </c>
      <c r="CM7" s="5">
        <f t="shared" si="1"/>
        <v>24665.26</v>
      </c>
      <c r="CN7" s="5">
        <f t="shared" si="1"/>
        <v>24665.26</v>
      </c>
      <c r="CO7" s="5">
        <f t="shared" si="1"/>
        <v>24665</v>
      </c>
      <c r="CP7" s="5">
        <f t="shared" si="1"/>
        <v>24665</v>
      </c>
    </row>
    <row r="8" spans="2:94" s="7" customFormat="1" x14ac:dyDescent="0.35">
      <c r="B8" s="11">
        <v>3.1</v>
      </c>
      <c r="C8" s="11" t="s">
        <v>7</v>
      </c>
      <c r="D8" s="3" t="s">
        <v>3</v>
      </c>
      <c r="E8" s="5">
        <f t="shared" ref="E8:E11" si="2">SUM(F8:CP8)</f>
        <v>2081864.9916666662</v>
      </c>
      <c r="F8" s="5">
        <f t="shared" ref="F8:G8" si="3">247908.01/12</f>
        <v>20659.000833333335</v>
      </c>
      <c r="G8" s="5">
        <f t="shared" si="3"/>
        <v>20659.000833333335</v>
      </c>
      <c r="H8" s="5">
        <f>247908.01/12</f>
        <v>20659.000833333335</v>
      </c>
      <c r="I8" s="5">
        <f t="shared" ref="I8:S8" si="4">247908.01/12</f>
        <v>20659.000833333335</v>
      </c>
      <c r="J8" s="5">
        <f t="shared" si="4"/>
        <v>20659.000833333335</v>
      </c>
      <c r="K8" s="5">
        <f t="shared" si="4"/>
        <v>20659.000833333335</v>
      </c>
      <c r="L8" s="5">
        <f t="shared" si="4"/>
        <v>20659.000833333335</v>
      </c>
      <c r="M8" s="5">
        <f t="shared" si="4"/>
        <v>20659.000833333335</v>
      </c>
      <c r="N8" s="5">
        <f t="shared" si="4"/>
        <v>20659.000833333335</v>
      </c>
      <c r="O8" s="5">
        <f t="shared" si="4"/>
        <v>20659.000833333335</v>
      </c>
      <c r="P8" s="5">
        <f t="shared" si="4"/>
        <v>20659.000833333335</v>
      </c>
      <c r="Q8" s="5">
        <f t="shared" si="4"/>
        <v>20659.000833333335</v>
      </c>
      <c r="R8" s="5">
        <f t="shared" si="4"/>
        <v>20659.000833333335</v>
      </c>
      <c r="S8" s="5">
        <f t="shared" si="4"/>
        <v>20659.000833333335</v>
      </c>
      <c r="T8" s="5">
        <f>270593.12/12</f>
        <v>22549.426666666666</v>
      </c>
      <c r="U8" s="5">
        <f t="shared" ref="U8:AE8" si="5">270593.12/12</f>
        <v>22549.426666666666</v>
      </c>
      <c r="V8" s="5">
        <f t="shared" si="5"/>
        <v>22549.426666666666</v>
      </c>
      <c r="W8" s="5">
        <f t="shared" si="5"/>
        <v>22549.426666666666</v>
      </c>
      <c r="X8" s="5">
        <f t="shared" si="5"/>
        <v>22549.426666666666</v>
      </c>
      <c r="Y8" s="5">
        <f t="shared" si="5"/>
        <v>22549.426666666666</v>
      </c>
      <c r="Z8" s="5">
        <f t="shared" si="5"/>
        <v>22549.426666666666</v>
      </c>
      <c r="AA8" s="5">
        <f t="shared" si="5"/>
        <v>22549.426666666666</v>
      </c>
      <c r="AB8" s="5">
        <f t="shared" si="5"/>
        <v>22549.426666666666</v>
      </c>
      <c r="AC8" s="5">
        <f t="shared" si="5"/>
        <v>22549.426666666666</v>
      </c>
      <c r="AD8" s="5">
        <f t="shared" si="5"/>
        <v>22549.426666666666</v>
      </c>
      <c r="AE8" s="5">
        <f t="shared" si="5"/>
        <v>22549.426666666666</v>
      </c>
      <c r="AF8" s="5">
        <f>267143.12/12</f>
        <v>22261.926666666666</v>
      </c>
      <c r="AG8" s="5">
        <f t="shared" ref="AG8:AQ8" si="6">267143.12/12</f>
        <v>22261.926666666666</v>
      </c>
      <c r="AH8" s="5">
        <f t="shared" si="6"/>
        <v>22261.926666666666</v>
      </c>
      <c r="AI8" s="5">
        <f t="shared" si="6"/>
        <v>22261.926666666666</v>
      </c>
      <c r="AJ8" s="5">
        <f t="shared" si="6"/>
        <v>22261.926666666666</v>
      </c>
      <c r="AK8" s="5">
        <f t="shared" si="6"/>
        <v>22261.926666666666</v>
      </c>
      <c r="AL8" s="5">
        <f t="shared" si="6"/>
        <v>22261.926666666666</v>
      </c>
      <c r="AM8" s="5">
        <f t="shared" si="6"/>
        <v>22261.926666666666</v>
      </c>
      <c r="AN8" s="5">
        <f t="shared" si="6"/>
        <v>22261.926666666666</v>
      </c>
      <c r="AO8" s="5">
        <f t="shared" si="6"/>
        <v>22261.926666666666</v>
      </c>
      <c r="AP8" s="5">
        <f t="shared" si="6"/>
        <v>22261.926666666666</v>
      </c>
      <c r="AQ8" s="5">
        <f t="shared" si="6"/>
        <v>22261.926666666666</v>
      </c>
      <c r="AR8" s="5">
        <f>291143.12/12</f>
        <v>24261.926666666666</v>
      </c>
      <c r="AS8" s="5">
        <f t="shared" ref="AS8:BC8" si="7">291143.12/12</f>
        <v>24261.926666666666</v>
      </c>
      <c r="AT8" s="5">
        <f t="shared" si="7"/>
        <v>24261.926666666666</v>
      </c>
      <c r="AU8" s="5">
        <f t="shared" si="7"/>
        <v>24261.926666666666</v>
      </c>
      <c r="AV8" s="5">
        <f t="shared" si="7"/>
        <v>24261.926666666666</v>
      </c>
      <c r="AW8" s="5">
        <f t="shared" si="7"/>
        <v>24261.926666666666</v>
      </c>
      <c r="AX8" s="5">
        <f t="shared" si="7"/>
        <v>24261.926666666666</v>
      </c>
      <c r="AY8" s="5">
        <f t="shared" si="7"/>
        <v>24261.926666666666</v>
      </c>
      <c r="AZ8" s="5">
        <f t="shared" si="7"/>
        <v>24261.926666666666</v>
      </c>
      <c r="BA8" s="5">
        <f t="shared" si="7"/>
        <v>24261.926666666666</v>
      </c>
      <c r="BB8" s="5">
        <f t="shared" si="7"/>
        <v>24261.926666666666</v>
      </c>
      <c r="BC8" s="5">
        <f t="shared" si="7"/>
        <v>24261.926666666666</v>
      </c>
      <c r="BD8" s="5">
        <f>297798.12/12</f>
        <v>24816.51</v>
      </c>
      <c r="BE8" s="5">
        <f t="shared" ref="BE8:BO8" si="8">297798.12/12</f>
        <v>24816.51</v>
      </c>
      <c r="BF8" s="5">
        <f t="shared" si="8"/>
        <v>24816.51</v>
      </c>
      <c r="BG8" s="5">
        <f t="shared" si="8"/>
        <v>24816.51</v>
      </c>
      <c r="BH8" s="5">
        <f t="shared" si="8"/>
        <v>24816.51</v>
      </c>
      <c r="BI8" s="5">
        <f t="shared" si="8"/>
        <v>24816.51</v>
      </c>
      <c r="BJ8" s="5">
        <f t="shared" si="8"/>
        <v>24816.51</v>
      </c>
      <c r="BK8" s="5">
        <f t="shared" si="8"/>
        <v>24816.51</v>
      </c>
      <c r="BL8" s="5">
        <f t="shared" si="8"/>
        <v>24816.51</v>
      </c>
      <c r="BM8" s="5">
        <f t="shared" si="8"/>
        <v>24816.51</v>
      </c>
      <c r="BN8" s="5">
        <f t="shared" si="8"/>
        <v>24816.51</v>
      </c>
      <c r="BO8" s="5">
        <f t="shared" si="8"/>
        <v>24816.51</v>
      </c>
      <c r="BP8" s="5">
        <f>295983.12/12</f>
        <v>24665.26</v>
      </c>
      <c r="BQ8" s="5">
        <f t="shared" ref="BQ8:CN8" si="9">295983.12/12</f>
        <v>24665.26</v>
      </c>
      <c r="BR8" s="5">
        <f t="shared" si="9"/>
        <v>24665.26</v>
      </c>
      <c r="BS8" s="5">
        <f t="shared" si="9"/>
        <v>24665.26</v>
      </c>
      <c r="BT8" s="5">
        <f t="shared" si="9"/>
        <v>24665.26</v>
      </c>
      <c r="BU8" s="5">
        <f t="shared" si="9"/>
        <v>24665.26</v>
      </c>
      <c r="BV8" s="5">
        <f t="shared" si="9"/>
        <v>24665.26</v>
      </c>
      <c r="BW8" s="5">
        <f t="shared" si="9"/>
        <v>24665.26</v>
      </c>
      <c r="BX8" s="5">
        <f t="shared" si="9"/>
        <v>24665.26</v>
      </c>
      <c r="BY8" s="5">
        <f t="shared" si="9"/>
        <v>24665.26</v>
      </c>
      <c r="BZ8" s="5">
        <f t="shared" si="9"/>
        <v>24665.26</v>
      </c>
      <c r="CA8" s="5">
        <f t="shared" si="9"/>
        <v>24665.26</v>
      </c>
      <c r="CB8" s="5">
        <f t="shared" si="9"/>
        <v>24665.26</v>
      </c>
      <c r="CC8" s="5">
        <f t="shared" si="9"/>
        <v>24665.26</v>
      </c>
      <c r="CD8" s="5">
        <f t="shared" si="9"/>
        <v>24665.26</v>
      </c>
      <c r="CE8" s="5">
        <f t="shared" si="9"/>
        <v>24665.26</v>
      </c>
      <c r="CF8" s="5">
        <f t="shared" si="9"/>
        <v>24665.26</v>
      </c>
      <c r="CG8" s="5">
        <f t="shared" si="9"/>
        <v>24665.26</v>
      </c>
      <c r="CH8" s="5">
        <f t="shared" si="9"/>
        <v>24665.26</v>
      </c>
      <c r="CI8" s="5">
        <f t="shared" si="9"/>
        <v>24665.26</v>
      </c>
      <c r="CJ8" s="5">
        <f t="shared" si="9"/>
        <v>24665.26</v>
      </c>
      <c r="CK8" s="5">
        <f t="shared" si="9"/>
        <v>24665.26</v>
      </c>
      <c r="CL8" s="5">
        <f t="shared" si="9"/>
        <v>24665.26</v>
      </c>
      <c r="CM8" s="5">
        <f t="shared" si="9"/>
        <v>24665.26</v>
      </c>
      <c r="CN8" s="5">
        <f t="shared" si="9"/>
        <v>24665.26</v>
      </c>
      <c r="CO8" s="5">
        <v>24665</v>
      </c>
      <c r="CP8" s="5">
        <v>24665</v>
      </c>
    </row>
    <row r="9" spans="2:94" s="7" customFormat="1" x14ac:dyDescent="0.35">
      <c r="B9" s="11">
        <v>3.2</v>
      </c>
      <c r="C9" s="11" t="s">
        <v>9</v>
      </c>
      <c r="D9" s="3" t="s">
        <v>3</v>
      </c>
      <c r="E9" s="5">
        <f t="shared" si="2"/>
        <v>470545.99999999953</v>
      </c>
      <c r="F9" s="5"/>
      <c r="G9" s="5"/>
      <c r="H9" s="5">
        <f>149096/12</f>
        <v>12424.666666666666</v>
      </c>
      <c r="I9" s="5">
        <f t="shared" ref="I9:S9" si="10">149096/12</f>
        <v>12424.666666666666</v>
      </c>
      <c r="J9" s="5">
        <f t="shared" si="10"/>
        <v>12424.666666666666</v>
      </c>
      <c r="K9" s="5">
        <f t="shared" si="10"/>
        <v>12424.666666666666</v>
      </c>
      <c r="L9" s="5">
        <f t="shared" si="10"/>
        <v>12424.666666666666</v>
      </c>
      <c r="M9" s="5">
        <f t="shared" si="10"/>
        <v>12424.666666666666</v>
      </c>
      <c r="N9" s="5">
        <f t="shared" si="10"/>
        <v>12424.666666666666</v>
      </c>
      <c r="O9" s="5">
        <f t="shared" si="10"/>
        <v>12424.666666666666</v>
      </c>
      <c r="P9" s="5">
        <f t="shared" si="10"/>
        <v>12424.666666666666</v>
      </c>
      <c r="Q9" s="5">
        <f t="shared" si="10"/>
        <v>12424.666666666666</v>
      </c>
      <c r="R9" s="5">
        <f t="shared" si="10"/>
        <v>12424.666666666666</v>
      </c>
      <c r="S9" s="5">
        <f t="shared" si="10"/>
        <v>12424.666666666666</v>
      </c>
      <c r="T9" s="5">
        <f>97958/12</f>
        <v>8163.166666666667</v>
      </c>
      <c r="U9" s="5">
        <f t="shared" ref="U9:AE9" si="11">97958/12</f>
        <v>8163.166666666667</v>
      </c>
      <c r="V9" s="5">
        <f t="shared" si="11"/>
        <v>8163.166666666667</v>
      </c>
      <c r="W9" s="5">
        <f t="shared" si="11"/>
        <v>8163.166666666667</v>
      </c>
      <c r="X9" s="5">
        <f t="shared" si="11"/>
        <v>8163.166666666667</v>
      </c>
      <c r="Y9" s="5">
        <f t="shared" si="11"/>
        <v>8163.166666666667</v>
      </c>
      <c r="Z9" s="5">
        <f t="shared" si="11"/>
        <v>8163.166666666667</v>
      </c>
      <c r="AA9" s="5">
        <f t="shared" si="11"/>
        <v>8163.166666666667</v>
      </c>
      <c r="AB9" s="5">
        <f t="shared" si="11"/>
        <v>8163.166666666667</v>
      </c>
      <c r="AC9" s="5">
        <f t="shared" si="11"/>
        <v>8163.166666666667</v>
      </c>
      <c r="AD9" s="5">
        <f t="shared" si="11"/>
        <v>8163.166666666667</v>
      </c>
      <c r="AE9" s="5">
        <f t="shared" si="11"/>
        <v>8163.166666666667</v>
      </c>
      <c r="AF9" s="5">
        <f>39878/12</f>
        <v>3323.1666666666665</v>
      </c>
      <c r="AG9" s="5">
        <f t="shared" ref="AG9:AQ9" si="12">39878/12</f>
        <v>3323.1666666666665</v>
      </c>
      <c r="AH9" s="5">
        <f t="shared" si="12"/>
        <v>3323.1666666666665</v>
      </c>
      <c r="AI9" s="5">
        <f t="shared" si="12"/>
        <v>3323.1666666666665</v>
      </c>
      <c r="AJ9" s="5">
        <f t="shared" si="12"/>
        <v>3323.1666666666665</v>
      </c>
      <c r="AK9" s="5">
        <f t="shared" si="12"/>
        <v>3323.1666666666665</v>
      </c>
      <c r="AL9" s="5">
        <f t="shared" si="12"/>
        <v>3323.1666666666665</v>
      </c>
      <c r="AM9" s="5">
        <f t="shared" si="12"/>
        <v>3323.1666666666665</v>
      </c>
      <c r="AN9" s="5">
        <f t="shared" si="12"/>
        <v>3323.1666666666665</v>
      </c>
      <c r="AO9" s="5">
        <f t="shared" si="12"/>
        <v>3323.1666666666665</v>
      </c>
      <c r="AP9" s="5">
        <f t="shared" si="12"/>
        <v>3323.1666666666665</v>
      </c>
      <c r="AQ9" s="5">
        <f t="shared" si="12"/>
        <v>3323.1666666666665</v>
      </c>
      <c r="AR9" s="5">
        <f>59878/12</f>
        <v>4989.833333333333</v>
      </c>
      <c r="AS9" s="5">
        <f t="shared" ref="AS9:BC9" si="13">59878/12</f>
        <v>4989.833333333333</v>
      </c>
      <c r="AT9" s="5">
        <f t="shared" si="13"/>
        <v>4989.833333333333</v>
      </c>
      <c r="AU9" s="5">
        <f t="shared" si="13"/>
        <v>4989.833333333333</v>
      </c>
      <c r="AV9" s="5">
        <f t="shared" si="13"/>
        <v>4989.833333333333</v>
      </c>
      <c r="AW9" s="5">
        <f t="shared" si="13"/>
        <v>4989.833333333333</v>
      </c>
      <c r="AX9" s="5">
        <f t="shared" si="13"/>
        <v>4989.833333333333</v>
      </c>
      <c r="AY9" s="5">
        <f t="shared" si="13"/>
        <v>4989.833333333333</v>
      </c>
      <c r="AZ9" s="5">
        <f t="shared" si="13"/>
        <v>4989.833333333333</v>
      </c>
      <c r="BA9" s="5">
        <f t="shared" si="13"/>
        <v>4989.833333333333</v>
      </c>
      <c r="BB9" s="5">
        <f t="shared" si="13"/>
        <v>4989.833333333333</v>
      </c>
      <c r="BC9" s="5">
        <f t="shared" si="13"/>
        <v>4989.833333333333</v>
      </c>
      <c r="BD9" s="5">
        <f>59878/12</f>
        <v>4989.833333333333</v>
      </c>
      <c r="BE9" s="5">
        <f t="shared" ref="BE9:BO9" si="14">59878/12</f>
        <v>4989.833333333333</v>
      </c>
      <c r="BF9" s="5">
        <f t="shared" si="14"/>
        <v>4989.833333333333</v>
      </c>
      <c r="BG9" s="5">
        <f t="shared" si="14"/>
        <v>4989.833333333333</v>
      </c>
      <c r="BH9" s="5">
        <f t="shared" si="14"/>
        <v>4989.833333333333</v>
      </c>
      <c r="BI9" s="5">
        <f t="shared" si="14"/>
        <v>4989.833333333333</v>
      </c>
      <c r="BJ9" s="5">
        <f t="shared" si="14"/>
        <v>4989.833333333333</v>
      </c>
      <c r="BK9" s="5">
        <f t="shared" si="14"/>
        <v>4989.833333333333</v>
      </c>
      <c r="BL9" s="5">
        <f t="shared" si="14"/>
        <v>4989.833333333333</v>
      </c>
      <c r="BM9" s="5">
        <f t="shared" si="14"/>
        <v>4989.833333333333</v>
      </c>
      <c r="BN9" s="5">
        <f t="shared" si="14"/>
        <v>4989.833333333333</v>
      </c>
      <c r="BO9" s="5">
        <f t="shared" si="14"/>
        <v>4989.833333333333</v>
      </c>
      <c r="BP9" s="5">
        <f>63858/12</f>
        <v>5321.5</v>
      </c>
      <c r="BQ9" s="5">
        <f t="shared" ref="BQ9:CA9" si="15">63858/12</f>
        <v>5321.5</v>
      </c>
      <c r="BR9" s="5">
        <f t="shared" si="15"/>
        <v>5321.5</v>
      </c>
      <c r="BS9" s="5">
        <f t="shared" si="15"/>
        <v>5321.5</v>
      </c>
      <c r="BT9" s="5">
        <f t="shared" si="15"/>
        <v>5321.5</v>
      </c>
      <c r="BU9" s="5">
        <f t="shared" si="15"/>
        <v>5321.5</v>
      </c>
      <c r="BV9" s="5">
        <f t="shared" si="15"/>
        <v>5321.5</v>
      </c>
      <c r="BW9" s="5">
        <f t="shared" si="15"/>
        <v>5321.5</v>
      </c>
      <c r="BX9" s="5">
        <f t="shared" si="15"/>
        <v>5321.5</v>
      </c>
      <c r="BY9" s="5">
        <f t="shared" si="15"/>
        <v>5321.5</v>
      </c>
      <c r="BZ9" s="5">
        <f t="shared" si="15"/>
        <v>5321.5</v>
      </c>
      <c r="CA9" s="5">
        <f t="shared" si="15"/>
        <v>5321.5</v>
      </c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</row>
    <row r="10" spans="2:94" s="7" customFormat="1" x14ac:dyDescent="0.35">
      <c r="B10" s="11">
        <v>3.3</v>
      </c>
      <c r="C10" s="11" t="s">
        <v>22</v>
      </c>
      <c r="D10" s="3" t="s">
        <v>3</v>
      </c>
      <c r="E10" s="5">
        <f t="shared" si="2"/>
        <v>2450000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f>O6*0.005</f>
        <v>150000</v>
      </c>
      <c r="AB10" s="5"/>
      <c r="AC10" s="5"/>
      <c r="AD10" s="5">
        <f>R6*0.005</f>
        <v>150000</v>
      </c>
      <c r="AE10" s="5"/>
      <c r="AF10" s="5">
        <f>T6*0.005</f>
        <v>200000</v>
      </c>
      <c r="AG10" s="5"/>
      <c r="AH10" s="5">
        <f>V6*0.005</f>
        <v>250000</v>
      </c>
      <c r="AI10" s="5"/>
      <c r="AJ10" s="5"/>
      <c r="AK10" s="5"/>
      <c r="AL10" s="5"/>
      <c r="AM10" s="5">
        <f>O6*0.005</f>
        <v>150000</v>
      </c>
      <c r="AN10" s="5"/>
      <c r="AO10" s="5"/>
      <c r="AP10" s="5">
        <f>R6*0.005</f>
        <v>150000</v>
      </c>
      <c r="AQ10" s="5"/>
      <c r="AR10" s="5">
        <f>T6*0.005</f>
        <v>200000</v>
      </c>
      <c r="AS10" s="5"/>
      <c r="AT10" s="5">
        <f>V6*0.005</f>
        <v>250000</v>
      </c>
      <c r="AU10" s="5"/>
      <c r="AV10" s="5"/>
      <c r="AW10" s="5"/>
      <c r="AX10" s="5"/>
      <c r="AY10" s="5">
        <f>O6*0.005</f>
        <v>150000</v>
      </c>
      <c r="AZ10" s="5"/>
      <c r="BA10" s="5"/>
      <c r="BB10" s="5">
        <f>R6*0.005</f>
        <v>150000</v>
      </c>
      <c r="BC10" s="5"/>
      <c r="BD10" s="5">
        <f>T6*0.005</f>
        <v>200000</v>
      </c>
      <c r="BE10" s="5"/>
      <c r="BF10" s="5">
        <f>V6*0.005</f>
        <v>250000</v>
      </c>
      <c r="BG10" s="5"/>
      <c r="BH10" s="5"/>
      <c r="BI10" s="5"/>
      <c r="BJ10" s="5"/>
      <c r="BK10" s="5"/>
      <c r="BL10" s="5"/>
      <c r="BM10" s="5"/>
      <c r="BN10" s="5"/>
      <c r="BO10" s="5"/>
      <c r="BP10" s="5">
        <f>T6*0.005</f>
        <v>200000</v>
      </c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</row>
    <row r="11" spans="2:94" s="7" customFormat="1" x14ac:dyDescent="0.35">
      <c r="B11" s="2">
        <v>4</v>
      </c>
      <c r="C11" s="2" t="s">
        <v>11</v>
      </c>
      <c r="D11" s="3" t="s">
        <v>3</v>
      </c>
      <c r="E11" s="5">
        <f t="shared" si="2"/>
        <v>150000000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30000000</v>
      </c>
      <c r="AZ11" s="5"/>
      <c r="BA11" s="5"/>
      <c r="BB11" s="5">
        <v>30000000</v>
      </c>
      <c r="BC11" s="5"/>
      <c r="BD11" s="5"/>
      <c r="BE11" s="5"/>
      <c r="BF11" s="5">
        <v>50000000</v>
      </c>
      <c r="BG11" s="5"/>
      <c r="BH11" s="5"/>
      <c r="BI11" s="5"/>
      <c r="BJ11" s="5"/>
      <c r="BK11" s="5"/>
      <c r="BL11" s="5"/>
      <c r="BM11" s="5"/>
      <c r="BN11" s="5"/>
      <c r="BO11" s="5"/>
      <c r="BP11" s="5">
        <v>40000000</v>
      </c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</row>
    <row r="12" spans="2:94" s="7" customFormat="1" x14ac:dyDescent="0.35">
      <c r="B12" s="2">
        <v>5</v>
      </c>
      <c r="C12" s="2" t="s">
        <v>20</v>
      </c>
      <c r="D12" s="3" t="s">
        <v>3</v>
      </c>
      <c r="E12" s="5">
        <f>SUM(F12:CP12)</f>
        <v>267139814.41878173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1700000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1200000</v>
      </c>
      <c r="AL12" s="5">
        <v>0</v>
      </c>
      <c r="AM12" s="5">
        <v>30000000</v>
      </c>
      <c r="AN12" s="5">
        <v>0</v>
      </c>
      <c r="AO12" s="5">
        <v>0</v>
      </c>
      <c r="AP12" s="5">
        <v>30000000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1200000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40000000</v>
      </c>
      <c r="BE12" s="5">
        <v>0</v>
      </c>
      <c r="BF12" s="5">
        <v>50000000</v>
      </c>
      <c r="BG12" s="5">
        <v>2364311</v>
      </c>
      <c r="BH12" s="5">
        <v>3179618.6383890859</v>
      </c>
      <c r="BI12" s="5">
        <v>1253870.3251169217</v>
      </c>
      <c r="BJ12" s="5">
        <v>1329614.1126601838</v>
      </c>
      <c r="BK12" s="5">
        <v>2362538.5114195673</v>
      </c>
      <c r="BL12" s="5">
        <v>1942798.2134390329</v>
      </c>
      <c r="BM12" s="5">
        <v>2408806.8865065565</v>
      </c>
      <c r="BN12" s="5">
        <v>1924692.6515918891</v>
      </c>
      <c r="BO12" s="5">
        <v>4175254.3430039431</v>
      </c>
      <c r="BP12" s="5">
        <v>4132484.6693164301</v>
      </c>
      <c r="BQ12" s="5">
        <v>3912654.7785353754</v>
      </c>
      <c r="BR12" s="5">
        <v>759177.87508578808</v>
      </c>
      <c r="BS12" s="5">
        <v>759882.4868510433</v>
      </c>
      <c r="BT12" s="5">
        <v>2590202.2702794792</v>
      </c>
      <c r="BU12" s="5">
        <v>971448.53195309546</v>
      </c>
      <c r="BV12" s="5">
        <v>1034954.5880769694</v>
      </c>
      <c r="BW12" s="5">
        <v>1894077.7947156199</v>
      </c>
      <c r="BX12" s="5">
        <v>1547080.7090870847</v>
      </c>
      <c r="BY12" s="5">
        <v>1935772.9609247486</v>
      </c>
      <c r="BZ12" s="5">
        <v>1535355.7531531635</v>
      </c>
      <c r="CA12" s="5">
        <v>3407246.6122617372</v>
      </c>
      <c r="CB12" s="5">
        <v>3375763.4358290695</v>
      </c>
      <c r="CC12" s="5">
        <v>3219889.0645331107</v>
      </c>
      <c r="CD12" s="5">
        <v>581388.29013063887</v>
      </c>
      <c r="CE12" s="5">
        <v>5582110.0785576329</v>
      </c>
      <c r="CF12" s="5">
        <v>12231130.613556061</v>
      </c>
      <c r="CG12" s="5">
        <v>1140486.8997636084</v>
      </c>
      <c r="CH12" s="5">
        <v>1346784.6335787144</v>
      </c>
      <c r="CI12" s="5">
        <v>4007262.4403013531</v>
      </c>
      <c r="CJ12" s="5">
        <v>2941261.5570395351</v>
      </c>
      <c r="CK12" s="5">
        <v>4148613.3030629791</v>
      </c>
      <c r="CL12" s="5">
        <v>2917617.5370373894</v>
      </c>
      <c r="CM12" s="5">
        <v>8709356.8092402853</v>
      </c>
      <c r="CN12" s="5">
        <v>276491.62500187755</v>
      </c>
      <c r="CO12" s="5">
        <v>0</v>
      </c>
      <c r="CP12" s="5">
        <v>17139814.41878172</v>
      </c>
    </row>
    <row r="13" spans="2:94" s="7" customFormat="1" x14ac:dyDescent="0.35">
      <c r="B13" s="2">
        <v>6</v>
      </c>
      <c r="C13" s="2" t="s">
        <v>19</v>
      </c>
      <c r="D13" s="3" t="s">
        <v>3</v>
      </c>
      <c r="E13" s="22" t="s">
        <v>17</v>
      </c>
      <c r="F13" s="5">
        <f>F5-F6-F7</f>
        <v>93979340.999166667</v>
      </c>
      <c r="G13" s="5">
        <f>SUM($F$12:G12)-SUM($F$7:G7)-SUM($F$11:G11)+SUM($F$5:G5)-SUM($F$6:G6)</f>
        <v>93958681.998333335</v>
      </c>
      <c r="H13" s="5">
        <f>SUM($F$12:H12)-SUM($F$7:H7)-SUM($F$11:H11)+SUM($F$5:H5)-SUM($F$6:H6)</f>
        <v>93925598.330833331</v>
      </c>
      <c r="I13" s="5">
        <f>SUM($F$12:I12)-SUM($F$7:I7)-SUM($F$11:I11)+SUM($F$5:I5)-SUM($F$6:I6)</f>
        <v>93892514.663333327</v>
      </c>
      <c r="J13" s="5">
        <f>SUM($F$12:J12)-SUM($F$7:J7)-SUM($F$11:J11)+SUM($F$5:J5)-SUM($F$6:J6)</f>
        <v>859430.99583333731</v>
      </c>
      <c r="K13" s="5">
        <f>SUM($F$12:K12)-SUM($F$7:K7)-SUM($F$11:K11)+SUM($F$5:K5)-SUM($F$6:K6)</f>
        <v>826347.32833333313</v>
      </c>
      <c r="L13" s="5">
        <f>SUM($F$12:L12)-SUM($F$7:L7)-SUM($F$11:L11)+SUM($F$5:L5)-SUM($F$6:L6)</f>
        <v>793263.66083332896</v>
      </c>
      <c r="M13" s="5">
        <f>SUM($F$12:M12)-SUM($F$7:M7)-SUM($F$11:M11)+SUM($F$5:M5)-SUM($F$6:M6)</f>
        <v>760179.99333333969</v>
      </c>
      <c r="N13" s="5">
        <f>SUM($F$12:N12)-SUM($F$7:N7)-SUM($F$11:N11)+SUM($F$5:N5)-SUM($F$6:N6)</f>
        <v>727096.32583333552</v>
      </c>
      <c r="O13" s="5">
        <f>SUM($F$12:O12)-SUM($F$7:O7)-SUM($F$11:O11)+SUM($F$5:O5)-SUM($F$6:O6)</f>
        <v>694012.65833333135</v>
      </c>
      <c r="P13" s="5">
        <f>SUM($F$12:P12)-SUM($F$7:P7)-SUM($F$11:P11)+SUM($F$5:P5)-SUM($F$6:P6)</f>
        <v>660928.99083332717</v>
      </c>
      <c r="Q13" s="5">
        <f>SUM($F$12:Q12)-SUM($F$7:Q7)-SUM($F$11:Q11)+SUM($F$5:Q5)-SUM($F$6:Q6)</f>
        <v>627845.3233333379</v>
      </c>
      <c r="R13" s="5">
        <f>SUM($F$12:R12)-SUM($F$7:R7)-SUM($F$11:R11)+SUM($F$5:R5)-SUM($F$6:R6)</f>
        <v>594761.65583333373</v>
      </c>
      <c r="S13" s="5">
        <f>SUM($F$12:S12)-SUM($F$7:S7)-SUM($F$11:S11)+SUM($F$5:S5)-SUM($F$6:S6)</f>
        <v>561677.98833334446</v>
      </c>
      <c r="T13" s="5">
        <f>SUM($F$12:T12)-SUM($F$7:T7)-SUM($F$11:T11)+SUM($F$5:T5)-SUM($F$6:T6)</f>
        <v>530965.39500001073</v>
      </c>
      <c r="U13" s="5">
        <f>SUM($F$12:U12)-SUM($F$7:U7)-SUM($F$11:U11)+SUM($F$5:U5)-SUM($F$6:U6)</f>
        <v>500252.801666677</v>
      </c>
      <c r="V13" s="5">
        <f>SUM($F$12:V12)-SUM($F$7:V7)-SUM($F$11:V11)+SUM($F$5:V5)-SUM($F$6:V6)</f>
        <v>469540.20833334327</v>
      </c>
      <c r="W13" s="5">
        <f>SUM($F$12:W12)-SUM($F$7:W7)-SUM($F$11:W11)+SUM($F$5:W5)-SUM($F$6:W6)</f>
        <v>438827.61500000954</v>
      </c>
      <c r="X13" s="5">
        <f>SUM($F$12:X12)-SUM($F$7:X7)-SUM($F$11:X11)+SUM($F$5:X5)-SUM($F$6:X6)</f>
        <v>408115.02166667581</v>
      </c>
      <c r="Y13" s="5">
        <f>SUM($F$12:Y12)-SUM($F$7:Y7)-SUM($F$11:Y11)+SUM($F$5:Y5)-SUM($F$6:Y6)</f>
        <v>2077402.4283333421</v>
      </c>
      <c r="Z13" s="5">
        <f>SUM($F$12:Z12)-SUM($F$7:Z7)-SUM($F$11:Z11)+SUM($F$5:Z5)-SUM($F$6:Z6)</f>
        <v>2046689.8350000083</v>
      </c>
      <c r="AA13" s="5">
        <f>SUM($F$12:AA12)-SUM($F$7:AA7)-SUM($F$11:AA11)+SUM($F$5:AA5)-SUM($F$6:AA6)</f>
        <v>1865977.2416666746</v>
      </c>
      <c r="AB13" s="5">
        <f>SUM($F$12:AB12)-SUM($F$7:AB7)-SUM($F$11:AB11)+SUM($F$5:AB5)-SUM($F$6:AB6)</f>
        <v>1835264.6483333409</v>
      </c>
      <c r="AC13" s="5">
        <f>SUM($F$12:AC12)-SUM($F$7:AC7)-SUM($F$11:AC11)+SUM($F$5:AC5)-SUM($F$6:AC6)</f>
        <v>1804552.0550000072</v>
      </c>
      <c r="AD13" s="5">
        <f>SUM($F$12:AD12)-SUM($F$7:AD7)-SUM($F$11:AD11)+SUM($F$5:AD5)-SUM($F$6:AD6)</f>
        <v>1623839.4616666734</v>
      </c>
      <c r="AE13" s="5">
        <f>SUM($F$12:AE12)-SUM($F$7:AE7)-SUM($F$11:AE11)+SUM($F$5:AE5)-SUM($F$6:AE6)</f>
        <v>1593126.8683333397</v>
      </c>
      <c r="AF13" s="5">
        <f>SUM($F$12:AF12)-SUM($F$7:AF7)-SUM($F$11:AF11)+SUM($F$5:AF5)-SUM($F$6:AF6)</f>
        <v>1367541.775000006</v>
      </c>
      <c r="AG13" s="5">
        <f>SUM($F$12:AG12)-SUM($F$7:AG7)-SUM($F$11:AG11)+SUM($F$5:AG5)-SUM($F$6:AG6)</f>
        <v>1341956.6816666722</v>
      </c>
      <c r="AH13" s="5">
        <f>SUM($F$12:AH12)-SUM($F$7:AH7)-SUM($F$11:AH11)+SUM($F$5:AH5)-SUM($F$6:AH6)</f>
        <v>1066371.5883333385</v>
      </c>
      <c r="AI13" s="5">
        <f>SUM($F$12:AI12)-SUM($F$7:AI7)-SUM($F$11:AI11)+SUM($F$5:AI5)-SUM($F$6:AI6)</f>
        <v>1040786.4950000048</v>
      </c>
      <c r="AJ13" s="5">
        <f>SUM($F$12:AJ12)-SUM($F$7:AJ7)-SUM($F$11:AJ11)+SUM($F$5:AJ5)-SUM($F$6:AJ6)</f>
        <v>1015201.401666671</v>
      </c>
      <c r="AK13" s="5">
        <f>SUM($F$12:AK12)-SUM($F$7:AK7)-SUM($F$11:AK11)+SUM($F$5:AK5)-SUM($F$6:AK6)</f>
        <v>2189616.3083333373</v>
      </c>
      <c r="AL13" s="5">
        <f>SUM($F$12:AL12)-SUM($F$7:AL7)-SUM($F$11:AL11)+SUM($F$5:AL5)-SUM($F$6:AL6)</f>
        <v>2164031.2150000036</v>
      </c>
      <c r="AM13" s="5">
        <f>SUM($F$12:AM12)-SUM($F$7:AM7)-SUM($F$11:AM11)+SUM($F$5:AM5)-SUM($F$6:AM6)</f>
        <v>31988446.12166667</v>
      </c>
      <c r="AN13" s="5">
        <f>SUM($F$12:AN12)-SUM($F$7:AN7)-SUM($F$11:AN11)+SUM($F$5:AN5)-SUM($F$6:AN6)</f>
        <v>31962861.028333306</v>
      </c>
      <c r="AO13" s="5">
        <f>SUM($F$12:AO12)-SUM($F$7:AO7)-SUM($F$11:AO11)+SUM($F$5:AO5)-SUM($F$6:AO6)</f>
        <v>31937275.935000002</v>
      </c>
      <c r="AP13" s="5">
        <f>SUM($F$12:AP12)-SUM($F$7:AP7)-SUM($F$11:AP11)+SUM($F$5:AP5)-SUM($F$6:AP6)</f>
        <v>61761690.841666698</v>
      </c>
      <c r="AQ13" s="5">
        <f>SUM($F$12:AQ12)-SUM($F$7:AQ7)-SUM($F$11:AQ11)+SUM($F$5:AQ5)-SUM($F$6:AQ6)</f>
        <v>61736105.748333335</v>
      </c>
      <c r="AR13" s="5">
        <f>SUM($F$12:AR12)-SUM($F$7:AR7)-SUM($F$11:AR11)+SUM($F$5:AR5)-SUM($F$6:AR6)</f>
        <v>61506853.988333344</v>
      </c>
      <c r="AS13" s="5">
        <f>SUM($F$12:AS12)-SUM($F$7:AS7)-SUM($F$11:AS11)+SUM($F$5:AS5)-SUM($F$6:AS6)</f>
        <v>61477602.228333354</v>
      </c>
      <c r="AT13" s="5">
        <f>SUM($F$12:AT12)-SUM($F$7:AT7)-SUM($F$11:AT11)+SUM($F$5:AT5)-SUM($F$6:AT6)</f>
        <v>61198350.468333364</v>
      </c>
      <c r="AU13" s="5">
        <f>SUM($F$12:AU12)-SUM($F$7:AU7)-SUM($F$11:AU11)+SUM($F$5:AU5)-SUM($F$6:AU6)</f>
        <v>61169098.708333313</v>
      </c>
      <c r="AV13" s="5">
        <f>SUM($F$12:AV12)-SUM($F$7:AV7)-SUM($F$11:AV11)+SUM($F$5:AV5)-SUM($F$6:AV6)</f>
        <v>61139846.948333323</v>
      </c>
      <c r="AW13" s="5">
        <f>SUM($F$12:AW12)-SUM($F$7:AW7)-SUM($F$11:AW11)+SUM($F$5:AW5)-SUM($F$6:AW6)</f>
        <v>62310595.188333333</v>
      </c>
      <c r="AX13" s="5">
        <f>SUM($F$12:AX12)-SUM($F$7:AX7)-SUM($F$11:AX11)+SUM($F$5:AX5)-SUM($F$6:AX6)</f>
        <v>62281343.428333342</v>
      </c>
      <c r="AY13" s="5">
        <f>SUM($F$12:AY12)-SUM($F$7:AY7)-SUM($F$11:AY11)+SUM($F$5:AY5)-SUM($F$6:AY6)</f>
        <v>32102091.668333352</v>
      </c>
      <c r="AZ13" s="5">
        <f>SUM($F$12:AZ12)-SUM($F$7:AZ7)-SUM($F$11:AZ11)+SUM($F$5:AZ5)-SUM($F$6:AZ6)</f>
        <v>32072839.908333361</v>
      </c>
      <c r="BA13" s="5">
        <f>SUM($F$12:BA12)-SUM($F$7:BA7)-SUM($F$11:BA11)+SUM($F$5:BA5)-SUM($F$6:BA6)</f>
        <v>32043588.148333311</v>
      </c>
      <c r="BB13" s="5">
        <f>SUM($F$12:BB12)-SUM($F$7:BB7)-SUM($F$11:BB11)+SUM($F$5:BB5)-SUM($F$6:BB6)</f>
        <v>1864336.3883333206</v>
      </c>
      <c r="BC13" s="5">
        <f>SUM($F$12:BC12)-SUM($F$7:BC7)-SUM($F$11:BC11)+SUM($F$5:BC5)-SUM($F$6:BC6)</f>
        <v>1835084.6283333302</v>
      </c>
      <c r="BD13" s="5">
        <f>SUM($F$12:BD12)-SUM($F$7:BD7)-SUM($F$11:BD11)+SUM($F$5:BD5)-SUM($F$6:BD6)</f>
        <v>41605278.284999967</v>
      </c>
      <c r="BE13" s="5">
        <f>SUM($F$12:BE12)-SUM($F$7:BE7)-SUM($F$11:BE11)+SUM($F$5:BE5)-SUM($F$6:BE6)</f>
        <v>41575471.941666663</v>
      </c>
      <c r="BF13" s="5">
        <f>SUM($F$12:BF12)-SUM($F$7:BF7)-SUM($F$11:BF11)+SUM($F$5:BF5)-SUM($F$6:BF6)</f>
        <v>41295665.598333359</v>
      </c>
      <c r="BG13" s="5">
        <f>SUM($F$12:BG12)-SUM($F$7:BG7)-SUM($F$11:BG11)+SUM($F$5:BG5)-SUM($F$6:BG6)</f>
        <v>43630170.254999995</v>
      </c>
      <c r="BH13" s="5">
        <f>SUM($F$12:BH12)-SUM($F$7:BH7)-SUM($F$11:BH11)+SUM($F$5:BH5)-SUM($F$6:BH6)</f>
        <v>46779982.550055742</v>
      </c>
      <c r="BI13" s="5">
        <f>SUM($F$12:BI12)-SUM($F$7:BI7)-SUM($F$11:BI11)+SUM($F$5:BI5)-SUM($F$6:BI6)</f>
        <v>48004046.531839371</v>
      </c>
      <c r="BJ13" s="5">
        <f>SUM($F$12:BJ12)-SUM($F$7:BJ7)-SUM($F$11:BJ11)+SUM($F$5:BJ5)-SUM($F$6:BJ6)</f>
        <v>49303854.301166177</v>
      </c>
      <c r="BK13" s="5">
        <f>SUM($F$12:BK12)-SUM($F$7:BK7)-SUM($F$11:BK11)+SUM($F$5:BK5)-SUM($F$6:BK6)</f>
        <v>51636586.469252408</v>
      </c>
      <c r="BL13" s="5">
        <f>SUM($F$12:BL12)-SUM($F$7:BL7)-SUM($F$11:BL11)+SUM($F$5:BL5)-SUM($F$6:BL6)</f>
        <v>53549578.339358091</v>
      </c>
      <c r="BM13" s="5">
        <f>SUM($F$12:BM12)-SUM($F$7:BM7)-SUM($F$11:BM11)+SUM($F$5:BM5)-SUM($F$6:BM6)</f>
        <v>55928578.882531345</v>
      </c>
      <c r="BN13" s="5">
        <f>SUM($F$12:BN12)-SUM($F$7:BN7)-SUM($F$11:BN11)+SUM($F$5:BN5)-SUM($F$6:BN6)</f>
        <v>57823465.190789938</v>
      </c>
      <c r="BO13" s="5">
        <f>SUM($F$12:BO12)-SUM($F$7:BO7)-SUM($F$11:BO11)+SUM($F$5:BO5)-SUM($F$6:BO6)</f>
        <v>61968913.190460503</v>
      </c>
      <c r="BP13" s="5">
        <f>SUM($F$12:BP12)-SUM($F$7:BP7)-SUM($F$11:BP11)+SUM($F$5:BP5)-SUM($F$6:BP6)</f>
        <v>25871411.099776983</v>
      </c>
      <c r="BQ13" s="5">
        <f>SUM($F$12:BQ12)-SUM($F$7:BQ7)-SUM($F$11:BQ11)+SUM($F$5:BQ5)-SUM($F$6:BQ6)</f>
        <v>29754079.118312359</v>
      </c>
      <c r="BR13" s="5">
        <f>SUM($F$12:BR12)-SUM($F$7:BR7)-SUM($F$11:BR11)+SUM($F$5:BR5)-SUM($F$6:BR6)</f>
        <v>30483270.23339808</v>
      </c>
      <c r="BS13" s="5">
        <f>SUM($F$12:BS12)-SUM($F$7:BS7)-SUM($F$11:BS11)+SUM($F$5:BS5)-SUM($F$6:BS6)</f>
        <v>31213165.960249186</v>
      </c>
      <c r="BT13" s="5">
        <f>SUM($F$12:BT12)-SUM($F$7:BT7)-SUM($F$11:BT11)+SUM($F$5:BT5)-SUM($F$6:BT6)</f>
        <v>33773381.470528603</v>
      </c>
      <c r="BU13" s="5">
        <f>SUM($F$12:BU12)-SUM($F$7:BU7)-SUM($F$11:BU11)+SUM($F$5:BU5)-SUM($F$6:BU6)</f>
        <v>34714843.242481709</v>
      </c>
      <c r="BV13" s="5">
        <f>SUM($F$12:BV12)-SUM($F$7:BV7)-SUM($F$11:BV11)+SUM($F$5:BV5)-SUM($F$6:BV6)</f>
        <v>35719811.070558667</v>
      </c>
      <c r="BW13" s="5">
        <f>SUM($F$12:BW12)-SUM($F$7:BW7)-SUM($F$11:BW11)+SUM($F$5:BW5)-SUM($F$6:BW6)</f>
        <v>37583902.10527432</v>
      </c>
      <c r="BX13" s="5">
        <f>SUM($F$12:BX12)-SUM($F$7:BX7)-SUM($F$11:BX11)+SUM($F$5:BX5)-SUM($F$6:BX6)</f>
        <v>39100996.054361403</v>
      </c>
      <c r="BY13" s="5">
        <f>SUM($F$12:BY12)-SUM($F$7:BY7)-SUM($F$11:BY11)+SUM($F$5:BY5)-SUM($F$6:BY6)</f>
        <v>41006782.255286098</v>
      </c>
      <c r="BZ13" s="5">
        <f>SUM($F$12:BZ12)-SUM($F$7:BZ7)-SUM($F$11:BZ11)+SUM($F$5:BZ5)-SUM($F$6:BZ6)</f>
        <v>42512151.248439312</v>
      </c>
      <c r="CA13" s="5">
        <f>SUM($F$12:CA12)-SUM($F$7:CA7)-SUM($F$11:CA11)+SUM($F$5:CA5)-SUM($F$6:CA6)</f>
        <v>45889411.100701094</v>
      </c>
      <c r="CB13" s="5">
        <f>SUM($F$12:CB12)-SUM($F$7:CB7)-SUM($F$11:CB11)+SUM($F$5:CB5)-SUM($F$6:CB6)</f>
        <v>49240509.276530147</v>
      </c>
      <c r="CC13" s="5">
        <f>SUM($F$12:CC12)-SUM($F$7:CC7)-SUM($F$11:CC11)+SUM($F$5:CC5)-SUM($F$6:CC6)</f>
        <v>52435733.081063271</v>
      </c>
      <c r="CD13" s="5">
        <f>SUM($F$12:CD12)-SUM($F$7:CD7)-SUM($F$11:CD11)+SUM($F$5:CD5)-SUM($F$6:CD6)</f>
        <v>52992456.111193895</v>
      </c>
      <c r="CE13" s="5">
        <f>SUM($F$12:CE12)-SUM($F$7:CE7)-SUM($F$11:CE11)+SUM($F$5:CE5)-SUM($F$6:CE6)</f>
        <v>58549900.929751515</v>
      </c>
      <c r="CF13" s="5">
        <f>SUM($F$12:CF12)-SUM($F$7:CF7)-SUM($F$11:CF11)+SUM($F$5:CF5)-SUM($F$6:CF6)</f>
        <v>70756366.283307552</v>
      </c>
      <c r="CG13" s="5">
        <f>SUM($F$12:CG12)-SUM($F$7:CG7)-SUM($F$11:CG11)+SUM($F$5:CG5)-SUM($F$6:CG6)</f>
        <v>71872187.923071206</v>
      </c>
      <c r="CH13" s="5">
        <f>SUM($F$12:CH12)-SUM($F$7:CH7)-SUM($F$11:CH11)+SUM($F$5:CH5)-SUM($F$6:CH6)</f>
        <v>73194307.296649933</v>
      </c>
      <c r="CI13" s="5">
        <f>SUM($F$12:CI12)-SUM($F$7:CI7)-SUM($F$11:CI11)+SUM($F$5:CI5)-SUM($F$6:CI6)</f>
        <v>77176904.476951241</v>
      </c>
      <c r="CJ13" s="5">
        <f>SUM($F$12:CJ12)-SUM($F$7:CJ7)-SUM($F$11:CJ11)+SUM($F$5:CJ5)-SUM($F$6:CJ6)</f>
        <v>80093500.77399081</v>
      </c>
      <c r="CK13" s="5">
        <f>SUM($F$12:CK12)-SUM($F$7:CK7)-SUM($F$11:CK11)+SUM($F$5:CK5)-SUM($F$6:CK6)</f>
        <v>84217448.817053795</v>
      </c>
      <c r="CL13" s="5">
        <f>SUM($F$12:CL12)-SUM($F$7:CL7)-SUM($F$11:CL11)+SUM($F$5:CL5)-SUM($F$6:CL6)</f>
        <v>87110401.094091177</v>
      </c>
      <c r="CM13" s="5">
        <f>SUM($F$12:CM12)-SUM($F$7:CM7)-SUM($F$11:CM11)+SUM($F$5:CM5)-SUM($F$6:CM6)</f>
        <v>95795092.643331468</v>
      </c>
      <c r="CN13" s="5">
        <f>SUM($F$12:CN12)-SUM($F$7:CN7)-SUM($F$11:CN11)+SUM($F$5:CN5)-SUM($F$6:CN6)</f>
        <v>96046919.008333325</v>
      </c>
      <c r="CO13" s="5">
        <f>SUM($F$12:CO12)-SUM($F$7:CO7)-SUM($F$11:CO11)+SUM($F$5:CO5)-SUM($F$6:CO6)</f>
        <v>96022254.008333325</v>
      </c>
      <c r="CP13" s="5">
        <f>SUM($F$12:CP12)-SUM($F$7:CP7)-SUM($F$11:CP11)+SUM($F$5:CP5)-SUM($F$6:CP6)</f>
        <v>113137403.42711508</v>
      </c>
    </row>
    <row r="14" spans="2:94" x14ac:dyDescent="0.35">
      <c r="G14" s="21"/>
    </row>
    <row r="15" spans="2:94" s="12" customFormat="1" x14ac:dyDescent="0.35">
      <c r="B15" s="13" t="s">
        <v>14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</row>
    <row r="16" spans="2:94" x14ac:dyDescent="0.35">
      <c r="B16" t="s">
        <v>13</v>
      </c>
      <c r="CP16" s="21"/>
    </row>
    <row r="17" spans="2:2" x14ac:dyDescent="0.35">
      <c r="B17" t="s">
        <v>18</v>
      </c>
    </row>
    <row r="18" spans="2:2" x14ac:dyDescent="0.35">
      <c r="B18" t="s">
        <v>15</v>
      </c>
    </row>
    <row r="19" spans="2:2" x14ac:dyDescent="0.35">
      <c r="B19" t="s">
        <v>12</v>
      </c>
    </row>
    <row r="20" spans="2:2" x14ac:dyDescent="0.35">
      <c r="B20" t="s">
        <v>21</v>
      </c>
    </row>
    <row r="21" spans="2:2" x14ac:dyDescent="0.35">
      <c r="B21" t="s">
        <v>23</v>
      </c>
    </row>
  </sheetData>
  <mergeCells count="5">
    <mergeCell ref="B3:B4"/>
    <mergeCell ref="C3:C4"/>
    <mergeCell ref="D3:D4"/>
    <mergeCell ref="E3:E4"/>
    <mergeCell ref="F3:CP3"/>
  </mergeCells>
  <pageMargins left="0.7" right="0.7" top="0.75" bottom="0.75" header="0.3" footer="0.3"/>
  <pageSetup orientation="portrait" r:id="rId1"/>
  <ignoredErrors>
    <ignoredError sqref="G13:T13 H7:C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VIK prognozė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2021-06-02T12:12:20Z</dcterms:created>
  <dcterms:modified xsi:type="dcterms:W3CDTF">2021-08-26T13:19:52Z</dcterms:modified>
</cp:coreProperties>
</file>