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BAA1E89A-29ED-4788-ABCC-CD32B1A2144D}" xr6:coauthVersionLast="47" xr6:coauthVersionMax="47" xr10:uidLastSave="{00000000-0000-0000-0000-000000000000}"/>
  <bookViews>
    <workbookView xWindow="1152" yWindow="1152" windowWidth="23040" windowHeight="12204" tabRatio="684" xr2:uid="{00000000-000D-0000-FFFF-FFFF00000000}"/>
  </bookViews>
  <sheets>
    <sheet name="skaičiai" sheetId="13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3" l="1"/>
  <c r="O14" i="13"/>
  <c r="N14" i="13"/>
  <c r="M14" i="13"/>
  <c r="L14" i="13"/>
  <c r="K14" i="13"/>
  <c r="J14" i="13"/>
  <c r="N8" i="13"/>
  <c r="K8" i="13"/>
  <c r="C14" i="13"/>
  <c r="D8" i="13"/>
  <c r="C8" i="13"/>
  <c r="M8" i="13"/>
  <c r="J8" i="13"/>
  <c r="B14" i="13"/>
  <c r="B8" i="13"/>
  <c r="H14" i="13" l="1"/>
  <c r="H8" i="13"/>
  <c r="G14" i="13"/>
  <c r="G8" i="13"/>
  <c r="A15" i="13" l="1"/>
  <c r="E14" i="13"/>
  <c r="L20" i="13" l="1"/>
  <c r="B20" i="13"/>
  <c r="D14" i="13" s="1"/>
  <c r="O20" i="13" l="1"/>
  <c r="K20" i="13"/>
  <c r="J20" i="13"/>
  <c r="C20" i="13"/>
  <c r="D20" i="13"/>
  <c r="N20" i="13" l="1"/>
  <c r="P14" i="13"/>
  <c r="M20" i="13" l="1"/>
  <c r="P20" i="13"/>
</calcChain>
</file>

<file path=xl/sharedStrings.xml><?xml version="1.0" encoding="utf-8"?>
<sst xmlns="http://schemas.openxmlformats.org/spreadsheetml/2006/main" count="40" uniqueCount="29">
  <si>
    <t>Iš viso</t>
  </si>
  <si>
    <t>BU</t>
  </si>
  <si>
    <t>kt.reikmėms</t>
  </si>
  <si>
    <t>Lėšų poreikis 2022 m. 09-12 mėnesiams, tūkst. Eur</t>
  </si>
  <si>
    <t>DU už veiklos sudėtingumą</t>
  </si>
  <si>
    <t>IU, PU</t>
  </si>
  <si>
    <t>VISO</t>
  </si>
  <si>
    <t>iš jų:</t>
  </si>
  <si>
    <t>ugdymo planui</t>
  </si>
  <si>
    <t>valdymui</t>
  </si>
  <si>
    <t>švietimo pagalbai</t>
  </si>
  <si>
    <t>Lėšos 1-am ukrainiečiui, Eur/mokiniui mėnesiui</t>
  </si>
  <si>
    <t>Ugdymo sritis</t>
  </si>
  <si>
    <t>Lėšų, skirtų vaikų, atvykusių iš Ukrainos ugdymui ir pavėžėjimui, detalizavimas</t>
  </si>
  <si>
    <t>ugdymui (dalinai)</t>
  </si>
  <si>
    <t>ugdymui pagal ML aprašą</t>
  </si>
  <si>
    <t>BU - bendrasis ugdymas</t>
  </si>
  <si>
    <t>IU - ikimokyklinis ugdymas</t>
  </si>
  <si>
    <t>PU - priešmokyklinis ugdymas</t>
  </si>
  <si>
    <t>ML aprašas - Mokymo lėšų apskaičiavimo, paskirstymo ir panaudojimo tvarkos aprašas</t>
  </si>
  <si>
    <t>pavėžė-  jimui</t>
  </si>
  <si>
    <t>nuo 2022-03-01 iki 2022-08-31         (skirtos iš valstybės vardu pasiskolintų lėšų)</t>
  </si>
  <si>
    <t>ukrainiečių skaičius</t>
  </si>
  <si>
    <t>faktinis Mokinių registre</t>
  </si>
  <si>
    <r>
      <t xml:space="preserve">prognozuojamas </t>
    </r>
    <r>
      <rPr>
        <b/>
        <sz val="11"/>
        <rFont val="Times New Roman"/>
        <family val="1"/>
      </rPr>
      <t>padidėjimas</t>
    </r>
  </si>
  <si>
    <t>nuo 2022-09-01 iki 2022-12-31</t>
  </si>
  <si>
    <t>* lėšos skaičiuojamos pagal padidėjusį ukrainiečių skaičių 2022-10-31 dienai - 1 mėnesiui (už spalį), o pagal 2022-11-30 - 2 mėnesiams (už lapkritį ir gruodį)</t>
  </si>
  <si>
    <r>
      <t xml:space="preserve">pagal ukrainiečių skaičių            2022-09-01                                  </t>
    </r>
    <r>
      <rPr>
        <sz val="11"/>
        <color rgb="FFFF0000"/>
        <rFont val="Times New Roman"/>
        <family val="1"/>
      </rPr>
      <t>(4 mėnesiams)</t>
    </r>
  </si>
  <si>
    <r>
      <t xml:space="preserve">pagal ukrainiečių skaičiaus padidėjimą nuo 2022-10-01 iki 2022-12-31            </t>
    </r>
    <r>
      <rPr>
        <sz val="11"/>
        <color rgb="FFFF0000"/>
        <rFont val="Times New Roman"/>
        <family val="1"/>
      </rPr>
      <t>(3 mėnesiams)*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</si>
</sst>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/>
    <xf numFmtId="1" fontId="4" fillId="2" borderId="11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" fontId="5" fillId="0" borderId="15" xfId="0" applyNumberFormat="1" applyFont="1" applyBorder="1" applyAlignment="1">
      <alignment horizontal="center" vertical="center" wrapText="1"/>
    </xf>
    <xf numFmtId="0" fontId="5" fillId="0" borderId="3" xfId="0" applyFont="1" applyBorder="1"/>
    <xf numFmtId="1" fontId="5" fillId="0" borderId="15" xfId="0" applyNumberFormat="1" applyFont="1" applyBorder="1" applyAlignment="1">
      <alignment horizontal="center"/>
    </xf>
    <xf numFmtId="0" fontId="5" fillId="0" borderId="6" xfId="0" applyFont="1" applyBorder="1"/>
    <xf numFmtId="0" fontId="4" fillId="2" borderId="1" xfId="0" applyFont="1" applyFill="1" applyBorder="1"/>
    <xf numFmtId="2" fontId="4" fillId="2" borderId="25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4" fillId="2" borderId="14" xfId="1" applyNumberFormat="1" applyFont="1" applyFill="1" applyBorder="1" applyAlignment="1">
      <alignment vertical="center" wrapText="1"/>
    </xf>
    <xf numFmtId="164" fontId="5" fillId="0" borderId="7" xfId="0" applyNumberFormat="1" applyFont="1" applyBorder="1" applyAlignment="1"/>
    <xf numFmtId="164" fontId="5" fillId="0" borderId="7" xfId="0" applyNumberFormat="1" applyFont="1" applyFill="1" applyBorder="1" applyAlignment="1"/>
    <xf numFmtId="164" fontId="5" fillId="0" borderId="9" xfId="0" applyNumberFormat="1" applyFont="1" applyFill="1" applyBorder="1" applyAlignment="1"/>
    <xf numFmtId="164" fontId="4" fillId="0" borderId="10" xfId="0" applyNumberFormat="1" applyFont="1" applyFill="1" applyBorder="1" applyAlignment="1"/>
    <xf numFmtId="164" fontId="5" fillId="0" borderId="23" xfId="0" applyNumberFormat="1" applyFont="1" applyFill="1" applyBorder="1" applyAlignment="1"/>
    <xf numFmtId="0" fontId="2" fillId="0" borderId="0" xfId="0" applyFont="1" applyAlignment="1"/>
    <xf numFmtId="3" fontId="4" fillId="2" borderId="29" xfId="0" applyNumberFormat="1" applyFont="1" applyFill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3" fontId="4" fillId="2" borderId="39" xfId="0" applyNumberFormat="1" applyFont="1" applyFill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32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" fontId="5" fillId="0" borderId="38" xfId="0" applyNumberFormat="1" applyFont="1" applyFill="1" applyBorder="1" applyAlignment="1">
      <alignment horizontal="center" vertical="center" wrapText="1"/>
    </xf>
    <xf numFmtId="1" fontId="4" fillId="0" borderId="38" xfId="0" applyNumberFormat="1" applyFont="1" applyFill="1" applyBorder="1" applyAlignment="1">
      <alignment horizontal="center"/>
    </xf>
    <xf numFmtId="1" fontId="5" fillId="0" borderId="38" xfId="0" applyNumberFormat="1" applyFont="1" applyFill="1" applyBorder="1" applyAlignment="1">
      <alignment horizontal="center"/>
    </xf>
    <xf numFmtId="164" fontId="5" fillId="0" borderId="38" xfId="0" applyNumberFormat="1" applyFont="1" applyBorder="1" applyAlignment="1"/>
    <xf numFmtId="164" fontId="5" fillId="0" borderId="38" xfId="0" applyNumberFormat="1" applyFont="1" applyFill="1" applyBorder="1" applyAlignment="1"/>
    <xf numFmtId="164" fontId="5" fillId="0" borderId="48" xfId="0" applyNumberFormat="1" applyFont="1" applyFill="1" applyBorder="1" applyAlignment="1"/>
    <xf numFmtId="164" fontId="4" fillId="0" borderId="47" xfId="0" applyNumberFormat="1" applyFont="1" applyFill="1" applyBorder="1" applyAlignment="1"/>
    <xf numFmtId="164" fontId="5" fillId="0" borderId="50" xfId="0" applyNumberFormat="1" applyFont="1" applyFill="1" applyBorder="1" applyAlignment="1"/>
    <xf numFmtId="14" fontId="3" fillId="0" borderId="41" xfId="0" applyNumberFormat="1" applyFont="1" applyBorder="1" applyAlignment="1">
      <alignment vertical="center" wrapText="1"/>
    </xf>
    <xf numFmtId="14" fontId="3" fillId="0" borderId="4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0" fontId="5" fillId="0" borderId="5" xfId="0" applyFont="1" applyBorder="1"/>
    <xf numFmtId="3" fontId="5" fillId="0" borderId="1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" fontId="5" fillId="0" borderId="37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3" fontId="4" fillId="2" borderId="25" xfId="0" applyNumberFormat="1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164" fontId="4" fillId="2" borderId="12" xfId="1" applyNumberFormat="1" applyFont="1" applyFill="1" applyBorder="1" applyAlignment="1">
      <alignment vertical="center" wrapText="1"/>
    </xf>
    <xf numFmtId="1" fontId="4" fillId="2" borderId="47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 vertical="center" wrapText="1"/>
    </xf>
    <xf numFmtId="164" fontId="4" fillId="2" borderId="36" xfId="1" applyNumberFormat="1" applyFont="1" applyFill="1" applyBorder="1" applyAlignment="1">
      <alignment vertical="center" wrapText="1"/>
    </xf>
    <xf numFmtId="3" fontId="5" fillId="0" borderId="41" xfId="0" applyNumberFormat="1" applyFont="1" applyBorder="1" applyAlignment="1">
      <alignment horizontal="center"/>
    </xf>
    <xf numFmtId="3" fontId="5" fillId="0" borderId="42" xfId="0" applyNumberFormat="1" applyFont="1" applyBorder="1" applyAlignment="1">
      <alignment horizontal="center"/>
    </xf>
    <xf numFmtId="1" fontId="5" fillId="0" borderId="46" xfId="0" applyNumberFormat="1" applyFont="1" applyFill="1" applyBorder="1" applyAlignment="1">
      <alignment horizontal="center" vertical="center" wrapText="1"/>
    </xf>
    <xf numFmtId="1" fontId="5" fillId="0" borderId="43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/>
    </xf>
    <xf numFmtId="14" fontId="3" fillId="0" borderId="51" xfId="0" applyNumberFormat="1" applyFont="1" applyBorder="1" applyAlignment="1">
      <alignment vertical="center" wrapText="1"/>
    </xf>
    <xf numFmtId="1" fontId="4" fillId="2" borderId="28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44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64" fontId="5" fillId="0" borderId="55" xfId="0" applyNumberFormat="1" applyFont="1" applyBorder="1" applyAlignment="1"/>
    <xf numFmtId="164" fontId="5" fillId="0" borderId="55" xfId="0" applyNumberFormat="1" applyFont="1" applyFill="1" applyBorder="1" applyAlignment="1"/>
    <xf numFmtId="164" fontId="5" fillId="0" borderId="61" xfId="0" applyNumberFormat="1" applyFont="1" applyFill="1" applyBorder="1" applyAlignment="1"/>
    <xf numFmtId="164" fontId="4" fillId="0" borderId="34" xfId="0" applyNumberFormat="1" applyFont="1" applyFill="1" applyBorder="1" applyAlignment="1"/>
    <xf numFmtId="164" fontId="5" fillId="0" borderId="0" xfId="0" applyNumberFormat="1" applyFont="1" applyFill="1" applyBorder="1" applyAlignment="1"/>
    <xf numFmtId="164" fontId="4" fillId="2" borderId="11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>
      <alignment vertical="center" wrapText="1"/>
    </xf>
    <xf numFmtId="164" fontId="6" fillId="0" borderId="62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/>
    <xf numFmtId="164" fontId="6" fillId="0" borderId="63" xfId="1" applyNumberFormat="1" applyFont="1" applyFill="1" applyBorder="1" applyAlignment="1"/>
    <xf numFmtId="164" fontId="4" fillId="2" borderId="56" xfId="1" applyNumberFormat="1" applyFont="1" applyFill="1" applyBorder="1" applyAlignment="1"/>
    <xf numFmtId="164" fontId="4" fillId="2" borderId="26" xfId="1" applyNumberFormat="1" applyFont="1" applyFill="1" applyBorder="1" applyAlignment="1"/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4" fillId="2" borderId="47" xfId="1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164" fontId="6" fillId="0" borderId="65" xfId="0" applyNumberFormat="1" applyFont="1" applyBorder="1" applyAlignment="1">
      <alignment vertical="top"/>
    </xf>
    <xf numFmtId="164" fontId="4" fillId="0" borderId="3" xfId="0" applyNumberFormat="1" applyFont="1" applyBorder="1" applyAlignment="1">
      <alignment vertical="top"/>
    </xf>
    <xf numFmtId="164" fontId="6" fillId="0" borderId="54" xfId="0" applyNumberFormat="1" applyFont="1" applyBorder="1" applyAlignment="1">
      <alignment vertical="top"/>
    </xf>
    <xf numFmtId="164" fontId="4" fillId="2" borderId="1" xfId="1" applyNumberFormat="1" applyFont="1" applyFill="1" applyBorder="1" applyAlignment="1"/>
    <xf numFmtId="164" fontId="4" fillId="2" borderId="28" xfId="1" applyNumberFormat="1" applyFont="1" applyFill="1" applyBorder="1" applyAlignment="1">
      <alignment horizontal="center"/>
    </xf>
    <xf numFmtId="164" fontId="4" fillId="2" borderId="39" xfId="1" applyNumberFormat="1" applyFont="1" applyFill="1" applyBorder="1" applyAlignment="1"/>
    <xf numFmtId="164" fontId="4" fillId="2" borderId="26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14" fontId="3" fillId="0" borderId="58" xfId="0" applyNumberFormat="1" applyFont="1" applyBorder="1" applyAlignment="1">
      <alignment horizontal="center" vertical="center" wrapText="1"/>
    </xf>
    <xf numFmtId="14" fontId="3" fillId="0" borderId="59" xfId="0" applyNumberFormat="1" applyFont="1" applyBorder="1" applyAlignment="1">
      <alignment horizontal="center" vertical="center" wrapText="1"/>
    </xf>
    <xf numFmtId="14" fontId="3" fillId="0" borderId="60" xfId="0" applyNumberFormat="1" applyFont="1" applyBorder="1" applyAlignment="1">
      <alignment horizontal="center" vertical="center" wrapText="1"/>
    </xf>
    <xf numFmtId="14" fontId="3" fillId="0" borderId="3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3" fillId="0" borderId="52" xfId="0" applyNumberFormat="1" applyFont="1" applyBorder="1" applyAlignment="1">
      <alignment horizontal="center" vertical="center" wrapText="1"/>
    </xf>
    <xf numFmtId="14" fontId="3" fillId="0" borderId="32" xfId="0" applyNumberFormat="1" applyFont="1" applyBorder="1" applyAlignment="1">
      <alignment horizontal="center" vertical="center" wrapText="1"/>
    </xf>
    <xf numFmtId="14" fontId="3" fillId="0" borderId="34" xfId="0" applyNumberFormat="1" applyFont="1" applyBorder="1" applyAlignment="1">
      <alignment horizontal="center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90" zoomScaleNormal="90" workbookViewId="0">
      <selection activeCell="P9" sqref="P9"/>
    </sheetView>
  </sheetViews>
  <sheetFormatPr defaultColWidth="9.109375" defaultRowHeight="13.8" x14ac:dyDescent="0.25"/>
  <cols>
    <col min="1" max="1" width="17.44140625" style="1" customWidth="1"/>
    <col min="2" max="4" width="12.21875" style="2" customWidth="1"/>
    <col min="5" max="5" width="11.44140625" style="2" customWidth="1"/>
    <col min="6" max="6" width="9" style="2" customWidth="1"/>
    <col min="7" max="7" width="8.88671875" style="2" customWidth="1"/>
    <col min="8" max="8" width="12.21875" style="2" customWidth="1"/>
    <col min="9" max="9" width="9.109375" style="2" customWidth="1"/>
    <col min="10" max="10" width="9.33203125" style="2" customWidth="1"/>
    <col min="11" max="11" width="11.6640625" style="2" customWidth="1"/>
    <col min="12" max="12" width="8.5546875" style="2" customWidth="1"/>
    <col min="13" max="13" width="10.5546875" style="2" customWidth="1"/>
    <col min="14" max="14" width="12.109375" style="2" customWidth="1"/>
    <col min="15" max="15" width="9.88671875" style="2" customWidth="1"/>
    <col min="16" max="16" width="9.6640625" style="2" customWidth="1"/>
    <col min="17" max="17" width="4.44140625" style="1" customWidth="1"/>
    <col min="18" max="20" width="5.109375" style="1" customWidth="1"/>
    <col min="21" max="21" width="5.33203125" style="1" customWidth="1"/>
    <col min="22" max="22" width="6.109375" style="1" customWidth="1"/>
    <col min="23" max="23" width="6.6640625" style="1" customWidth="1"/>
    <col min="24" max="16384" width="9.109375" style="1"/>
  </cols>
  <sheetData>
    <row r="1" spans="1:16" x14ac:dyDescent="0.25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7.5" customHeight="1" thickBot="1" x14ac:dyDescent="0.3"/>
    <row r="3" spans="1:16" ht="15" customHeight="1" thickBot="1" x14ac:dyDescent="0.3">
      <c r="A3" s="132" t="s">
        <v>12</v>
      </c>
      <c r="B3" s="164" t="s">
        <v>22</v>
      </c>
      <c r="C3" s="165"/>
      <c r="D3" s="165"/>
      <c r="E3" s="136" t="s">
        <v>11</v>
      </c>
      <c r="F3" s="137"/>
      <c r="G3" s="138"/>
      <c r="H3" s="138"/>
      <c r="I3" s="138"/>
      <c r="J3" s="157" t="s">
        <v>3</v>
      </c>
      <c r="K3" s="157"/>
      <c r="L3" s="157"/>
      <c r="M3" s="158"/>
      <c r="N3" s="158"/>
      <c r="O3" s="158"/>
      <c r="P3" s="159"/>
    </row>
    <row r="4" spans="1:16" ht="12.75" customHeight="1" x14ac:dyDescent="0.25">
      <c r="A4" s="133"/>
      <c r="B4" s="166" t="s">
        <v>23</v>
      </c>
      <c r="C4" s="151" t="s">
        <v>24</v>
      </c>
      <c r="D4" s="152"/>
      <c r="E4" s="151" t="s">
        <v>21</v>
      </c>
      <c r="F4" s="152"/>
      <c r="G4" s="139" t="s">
        <v>25</v>
      </c>
      <c r="H4" s="140"/>
      <c r="I4" s="141"/>
      <c r="J4" s="148" t="s">
        <v>27</v>
      </c>
      <c r="K4" s="149"/>
      <c r="L4" s="150"/>
      <c r="M4" s="163" t="s">
        <v>28</v>
      </c>
      <c r="N4" s="163"/>
      <c r="O4" s="163"/>
      <c r="P4" s="160" t="s">
        <v>0</v>
      </c>
    </row>
    <row r="5" spans="1:16" ht="36" customHeight="1" x14ac:dyDescent="0.25">
      <c r="A5" s="134"/>
      <c r="B5" s="166"/>
      <c r="C5" s="151"/>
      <c r="D5" s="152"/>
      <c r="E5" s="151"/>
      <c r="F5" s="152"/>
      <c r="G5" s="142"/>
      <c r="H5" s="143"/>
      <c r="I5" s="144"/>
      <c r="J5" s="151"/>
      <c r="K5" s="152"/>
      <c r="L5" s="153"/>
      <c r="M5" s="152"/>
      <c r="N5" s="152"/>
      <c r="O5" s="152"/>
      <c r="P5" s="161"/>
    </row>
    <row r="6" spans="1:16" ht="21" customHeight="1" x14ac:dyDescent="0.25">
      <c r="A6" s="134"/>
      <c r="B6" s="167"/>
      <c r="C6" s="154"/>
      <c r="D6" s="155"/>
      <c r="E6" s="154"/>
      <c r="F6" s="155"/>
      <c r="G6" s="145"/>
      <c r="H6" s="146"/>
      <c r="I6" s="147"/>
      <c r="J6" s="154"/>
      <c r="K6" s="155"/>
      <c r="L6" s="156"/>
      <c r="M6" s="155"/>
      <c r="N6" s="155"/>
      <c r="O6" s="155"/>
      <c r="P6" s="161"/>
    </row>
    <row r="7" spans="1:16" ht="51" customHeight="1" thickBot="1" x14ac:dyDescent="0.3">
      <c r="A7" s="135"/>
      <c r="B7" s="81">
        <v>44805</v>
      </c>
      <c r="C7" s="50">
        <v>44865</v>
      </c>
      <c r="D7" s="51">
        <v>44895</v>
      </c>
      <c r="E7" s="37" t="s">
        <v>14</v>
      </c>
      <c r="F7" s="41" t="s">
        <v>20</v>
      </c>
      <c r="G7" s="88" t="s">
        <v>15</v>
      </c>
      <c r="H7" s="40" t="s">
        <v>4</v>
      </c>
      <c r="I7" s="38" t="s">
        <v>20</v>
      </c>
      <c r="J7" s="88" t="s">
        <v>15</v>
      </c>
      <c r="K7" s="39" t="s">
        <v>4</v>
      </c>
      <c r="L7" s="38" t="s">
        <v>20</v>
      </c>
      <c r="M7" s="89" t="s">
        <v>15</v>
      </c>
      <c r="N7" s="39" t="s">
        <v>4</v>
      </c>
      <c r="O7" s="41" t="s">
        <v>20</v>
      </c>
      <c r="P7" s="162"/>
    </row>
    <row r="8" spans="1:16" x14ac:dyDescent="0.25">
      <c r="A8" s="3" t="s">
        <v>1</v>
      </c>
      <c r="B8" s="26">
        <f>9104+1150</f>
        <v>10254</v>
      </c>
      <c r="C8" s="71">
        <f>1000/B20*B8</f>
        <v>776.5240439227565</v>
      </c>
      <c r="D8" s="72">
        <f>C8*2</f>
        <v>1553.048087845513</v>
      </c>
      <c r="E8" s="4">
        <v>176</v>
      </c>
      <c r="F8" s="73"/>
      <c r="G8" s="83">
        <f>SUM(G9:G13)</f>
        <v>268</v>
      </c>
      <c r="H8" s="83">
        <f>SUM(H9:H13)</f>
        <v>20</v>
      </c>
      <c r="I8" s="36"/>
      <c r="J8" s="101">
        <f>B8*G8*4/1000</f>
        <v>10992.288</v>
      </c>
      <c r="K8" s="108">
        <f>B8*H8*4/1000</f>
        <v>820.32</v>
      </c>
      <c r="L8" s="109"/>
      <c r="M8" s="19">
        <f>(C8*G8*1+D8*G8*2)/1000</f>
        <v>1040.5422188564937</v>
      </c>
      <c r="N8" s="67">
        <f>(C8*H8+D8*H8*2)/1000</f>
        <v>77.652404392275656</v>
      </c>
      <c r="O8" s="74"/>
      <c r="P8" s="122">
        <f>SUM(J8:O8)</f>
        <v>12930.80262324877</v>
      </c>
    </row>
    <row r="9" spans="1:16" ht="14.4" x14ac:dyDescent="0.25">
      <c r="A9" s="5" t="s">
        <v>7</v>
      </c>
      <c r="B9" s="27"/>
      <c r="C9" s="54"/>
      <c r="D9" s="52"/>
      <c r="E9" s="6"/>
      <c r="F9" s="42"/>
      <c r="G9" s="90"/>
      <c r="H9" s="84"/>
      <c r="I9" s="16"/>
      <c r="J9" s="102"/>
      <c r="K9" s="110"/>
      <c r="L9" s="111"/>
      <c r="M9" s="96"/>
      <c r="N9" s="20"/>
      <c r="O9" s="45"/>
      <c r="P9" s="123"/>
    </row>
    <row r="10" spans="1:16" ht="14.4" x14ac:dyDescent="0.25">
      <c r="A10" s="5" t="s">
        <v>8</v>
      </c>
      <c r="B10" s="27"/>
      <c r="C10" s="54"/>
      <c r="D10" s="52"/>
      <c r="E10" s="6">
        <v>176</v>
      </c>
      <c r="F10" s="42"/>
      <c r="G10" s="90">
        <v>176</v>
      </c>
      <c r="H10" s="84">
        <v>18</v>
      </c>
      <c r="I10" s="16"/>
      <c r="J10" s="102"/>
      <c r="K10" s="112"/>
      <c r="L10" s="113"/>
      <c r="M10" s="97"/>
      <c r="N10" s="21"/>
      <c r="O10" s="46"/>
      <c r="P10" s="123"/>
    </row>
    <row r="11" spans="1:16" ht="14.4" x14ac:dyDescent="0.25">
      <c r="A11" s="5" t="s">
        <v>9</v>
      </c>
      <c r="B11" s="27"/>
      <c r="C11" s="54"/>
      <c r="D11" s="52"/>
      <c r="E11" s="6"/>
      <c r="F11" s="42"/>
      <c r="G11" s="90">
        <v>19</v>
      </c>
      <c r="H11" s="84">
        <v>2</v>
      </c>
      <c r="I11" s="16"/>
      <c r="J11" s="102"/>
      <c r="K11" s="112"/>
      <c r="L11" s="113"/>
      <c r="M11" s="97"/>
      <c r="N11" s="21"/>
      <c r="O11" s="46"/>
      <c r="P11" s="123"/>
    </row>
    <row r="12" spans="1:16" ht="14.4" x14ac:dyDescent="0.25">
      <c r="A12" s="5" t="s">
        <v>10</v>
      </c>
      <c r="B12" s="27"/>
      <c r="C12" s="54"/>
      <c r="D12" s="52"/>
      <c r="E12" s="6"/>
      <c r="F12" s="42"/>
      <c r="G12" s="90">
        <v>61</v>
      </c>
      <c r="H12" s="84"/>
      <c r="I12" s="16"/>
      <c r="J12" s="102"/>
      <c r="K12" s="112"/>
      <c r="L12" s="113"/>
      <c r="M12" s="97"/>
      <c r="N12" s="21"/>
      <c r="O12" s="46"/>
      <c r="P12" s="123"/>
    </row>
    <row r="13" spans="1:16" ht="15" thickBot="1" x14ac:dyDescent="0.3">
      <c r="A13" s="9" t="s">
        <v>2</v>
      </c>
      <c r="B13" s="30"/>
      <c r="C13" s="75"/>
      <c r="D13" s="76"/>
      <c r="E13" s="79"/>
      <c r="F13" s="77"/>
      <c r="G13" s="91">
        <v>12</v>
      </c>
      <c r="H13" s="85"/>
      <c r="I13" s="78"/>
      <c r="J13" s="103"/>
      <c r="K13" s="114"/>
      <c r="L13" s="115"/>
      <c r="M13" s="98"/>
      <c r="N13" s="24"/>
      <c r="O13" s="49"/>
      <c r="P13" s="124"/>
    </row>
    <row r="14" spans="1:16" x14ac:dyDescent="0.25">
      <c r="A14" s="34" t="s">
        <v>5</v>
      </c>
      <c r="B14" s="35">
        <f>2933+18</f>
        <v>2951</v>
      </c>
      <c r="C14" s="56">
        <f>1000/B20*B14</f>
        <v>223.47595607724347</v>
      </c>
      <c r="D14" s="57">
        <f>C14*2</f>
        <v>446.95191215448693</v>
      </c>
      <c r="E14" s="69">
        <f>124-F14</f>
        <v>49</v>
      </c>
      <c r="F14" s="68">
        <v>75</v>
      </c>
      <c r="G14" s="69">
        <f>SUM(G16:G19)</f>
        <v>127</v>
      </c>
      <c r="H14" s="69">
        <f>SUM(H16:H19)</f>
        <v>11</v>
      </c>
      <c r="I14" s="70">
        <v>75</v>
      </c>
      <c r="J14" s="101">
        <f>B14*G14*4/1000</f>
        <v>1499.1079999999999</v>
      </c>
      <c r="K14" s="108">
        <f>B14*H14*4/1000</f>
        <v>129.84399999999999</v>
      </c>
      <c r="L14" s="116">
        <f>B14*I14*4/1000</f>
        <v>885.3</v>
      </c>
      <c r="M14" s="19">
        <f>(C14*G14*1+D14*G14*2)/1000</f>
        <v>141.9072321090496</v>
      </c>
      <c r="N14" s="67">
        <f>(C14*H14+D14*H14*2)/1000</f>
        <v>12.291177584248391</v>
      </c>
      <c r="O14" s="121">
        <f>(C14*I14+D14*I14*2)/1000</f>
        <v>83.803483528966296</v>
      </c>
      <c r="P14" s="122">
        <f>SUM(J14:O14)</f>
        <v>2752.2538932222647</v>
      </c>
    </row>
    <row r="15" spans="1:16" ht="14.4" x14ac:dyDescent="0.3">
      <c r="A15" s="7" t="str">
        <f>+A9</f>
        <v>iš jų:</v>
      </c>
      <c r="B15" s="29"/>
      <c r="C15" s="55"/>
      <c r="D15" s="53"/>
      <c r="E15" s="32"/>
      <c r="F15" s="43"/>
      <c r="G15" s="92"/>
      <c r="H15" s="86"/>
      <c r="I15" s="33"/>
      <c r="J15" s="104"/>
      <c r="K15" s="117"/>
      <c r="L15" s="118"/>
      <c r="M15" s="99"/>
      <c r="N15" s="23"/>
      <c r="O15" s="48"/>
      <c r="P15" s="125"/>
    </row>
    <row r="16" spans="1:16" ht="14.4" x14ac:dyDescent="0.3">
      <c r="A16" s="5" t="s">
        <v>8</v>
      </c>
      <c r="B16" s="27"/>
      <c r="C16" s="54"/>
      <c r="D16" s="52"/>
      <c r="E16" s="8">
        <v>49</v>
      </c>
      <c r="F16" s="44"/>
      <c r="G16" s="93">
        <v>102</v>
      </c>
      <c r="H16" s="87">
        <v>10</v>
      </c>
      <c r="I16" s="15"/>
      <c r="J16" s="104"/>
      <c r="K16" s="112"/>
      <c r="L16" s="113"/>
      <c r="M16" s="97"/>
      <c r="N16" s="21"/>
      <c r="O16" s="46"/>
      <c r="P16" s="123"/>
    </row>
    <row r="17" spans="1:16" ht="14.4" x14ac:dyDescent="0.3">
      <c r="A17" s="5" t="s">
        <v>9</v>
      </c>
      <c r="B17" s="27"/>
      <c r="C17" s="54"/>
      <c r="D17" s="52"/>
      <c r="E17" s="8"/>
      <c r="F17" s="44"/>
      <c r="G17" s="93">
        <v>10</v>
      </c>
      <c r="H17" s="87">
        <v>1</v>
      </c>
      <c r="I17" s="15"/>
      <c r="J17" s="104"/>
      <c r="K17" s="112"/>
      <c r="L17" s="113"/>
      <c r="M17" s="97"/>
      <c r="N17" s="21"/>
      <c r="O17" s="46"/>
      <c r="P17" s="123"/>
    </row>
    <row r="18" spans="1:16" ht="14.4" x14ac:dyDescent="0.3">
      <c r="A18" s="5" t="s">
        <v>10</v>
      </c>
      <c r="B18" s="27"/>
      <c r="C18" s="54"/>
      <c r="D18" s="52"/>
      <c r="E18" s="8"/>
      <c r="F18" s="44"/>
      <c r="G18" s="93">
        <v>12</v>
      </c>
      <c r="H18" s="87"/>
      <c r="I18" s="15"/>
      <c r="J18" s="104"/>
      <c r="K18" s="112"/>
      <c r="L18" s="113"/>
      <c r="M18" s="97"/>
      <c r="N18" s="21"/>
      <c r="O18" s="46"/>
      <c r="P18" s="123"/>
    </row>
    <row r="19" spans="1:16" ht="15" thickBot="1" x14ac:dyDescent="0.35">
      <c r="A19" s="58" t="s">
        <v>2</v>
      </c>
      <c r="B19" s="28"/>
      <c r="C19" s="59"/>
      <c r="D19" s="60"/>
      <c r="E19" s="80"/>
      <c r="F19" s="61"/>
      <c r="G19" s="94">
        <v>3</v>
      </c>
      <c r="H19" s="95"/>
      <c r="I19" s="62"/>
      <c r="J19" s="105"/>
      <c r="K19" s="119"/>
      <c r="L19" s="120"/>
      <c r="M19" s="100"/>
      <c r="N19" s="22"/>
      <c r="O19" s="47"/>
      <c r="P19" s="126"/>
    </row>
    <row r="20" spans="1:16" ht="14.4" thickBot="1" x14ac:dyDescent="0.3">
      <c r="A20" s="10" t="s">
        <v>6</v>
      </c>
      <c r="B20" s="31">
        <f>SUM(B8:B14)</f>
        <v>13205</v>
      </c>
      <c r="C20" s="63">
        <f t="shared" ref="C20:D20" si="0">SUM(C8:C14)</f>
        <v>1000</v>
      </c>
      <c r="D20" s="64">
        <f t="shared" si="0"/>
        <v>2000</v>
      </c>
      <c r="E20" s="11"/>
      <c r="F20" s="65"/>
      <c r="G20" s="66"/>
      <c r="H20" s="82"/>
      <c r="I20" s="12"/>
      <c r="J20" s="129">
        <f>J8+J14</f>
        <v>12491.396000000001</v>
      </c>
      <c r="K20" s="130">
        <f t="shared" ref="K20:L20" si="1">K8+K14</f>
        <v>950.16399999999999</v>
      </c>
      <c r="L20" s="128">
        <f t="shared" si="1"/>
        <v>885.3</v>
      </c>
      <c r="M20" s="106">
        <f>M8+M14</f>
        <v>1182.4494509655433</v>
      </c>
      <c r="N20" s="107">
        <f t="shared" ref="N20:P20" si="2">N8+N14</f>
        <v>89.943581976524044</v>
      </c>
      <c r="O20" s="106">
        <f t="shared" si="2"/>
        <v>83.803483528966296</v>
      </c>
      <c r="P20" s="127">
        <f t="shared" si="2"/>
        <v>15683.056516471035</v>
      </c>
    </row>
    <row r="21" spans="1:16" x14ac:dyDescent="0.25">
      <c r="A21" s="13"/>
      <c r="J21" s="18"/>
      <c r="K21" s="17"/>
      <c r="L21" s="17"/>
      <c r="M21" s="25"/>
      <c r="N21" s="25"/>
      <c r="O21" s="25"/>
      <c r="P21" s="18"/>
    </row>
    <row r="22" spans="1:16" x14ac:dyDescent="0.25">
      <c r="A22" s="1" t="s">
        <v>16</v>
      </c>
    </row>
    <row r="23" spans="1:16" x14ac:dyDescent="0.25">
      <c r="A23" s="1" t="s">
        <v>17</v>
      </c>
    </row>
    <row r="24" spans="1:16" x14ac:dyDescent="0.25">
      <c r="A24" s="1" t="s">
        <v>18</v>
      </c>
      <c r="B24" s="14"/>
      <c r="C24" s="14"/>
      <c r="D24" s="14"/>
    </row>
    <row r="25" spans="1:16" x14ac:dyDescent="0.25">
      <c r="A25" s="1" t="s">
        <v>19</v>
      </c>
      <c r="B25" s="14"/>
      <c r="C25" s="14"/>
      <c r="D25" s="14"/>
    </row>
    <row r="26" spans="1:16" x14ac:dyDescent="0.25">
      <c r="A26" s="1" t="s">
        <v>26</v>
      </c>
      <c r="B26" s="14"/>
      <c r="C26" s="14"/>
      <c r="D26" s="14"/>
    </row>
  </sheetData>
  <mergeCells count="12">
    <mergeCell ref="A1:P1"/>
    <mergeCell ref="A3:A7"/>
    <mergeCell ref="E3:I3"/>
    <mergeCell ref="G4:I6"/>
    <mergeCell ref="J4:L6"/>
    <mergeCell ref="J3:P3"/>
    <mergeCell ref="P4:P7"/>
    <mergeCell ref="E4:F6"/>
    <mergeCell ref="M4:O6"/>
    <mergeCell ref="B3:D3"/>
    <mergeCell ref="B4:B6"/>
    <mergeCell ref="C4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2ECAE3-92E4-46FF-9670-ABBDA50B4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2B6DEE-CA50-438F-9729-6F23A9806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B994F-E6D2-443E-B3EC-0337274CCFA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skaičiai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54345228-545f-4294-b9da-cd99a0d31fe6</dc:title>
  <dc:creator>Žabelovičienė Irma | ŠMSM</dc:creator>
  <cp:lastModifiedBy>Regina Kiselienė</cp:lastModifiedBy>
  <cp:lastPrinted>2022-10-11T09:02:11Z</cp:lastPrinted>
  <dcterms:created xsi:type="dcterms:W3CDTF">2022-09-30T05:51:43Z</dcterms:created>
  <dcterms:modified xsi:type="dcterms:W3CDTF">2022-10-24T11:47:14Z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