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R:\VPOS\MEDŽIAGA\"/>
    </mc:Choice>
  </mc:AlternateContent>
  <xr:revisionPtr revIDLastSave="0" documentId="8_{70AF3BDB-31F5-4AC6-93DB-84D875EBF055}" xr6:coauthVersionLast="47" xr6:coauthVersionMax="47" xr10:uidLastSave="{00000000-0000-0000-0000-000000000000}"/>
  <bookViews>
    <workbookView xWindow="2268" yWindow="2268" windowWidth="23040" windowHeight="12204" firstSheet="5" activeTab="6" xr2:uid="{00000000-000D-0000-FFFF-FFFF00000000}"/>
  </bookViews>
  <sheets>
    <sheet name="Titulinis" sheetId="1" r:id="rId1"/>
    <sheet name="Turinys" sheetId="2" r:id="rId2"/>
    <sheet name="Forma 1-PSDF" sheetId="58" r:id="rId3"/>
    <sheet name="Forma 1-PSDF-P_Suvestinė" sheetId="57" r:id="rId4"/>
    <sheet name="Forma 1-PSDF-I_suvestinė" sheetId="56" r:id="rId5"/>
    <sheet name="Forma Nr. 1-PSDF-I-01_(be migr)" sheetId="61" r:id="rId6"/>
    <sheet name="Forma Nr. 1-PSDF-R" sheetId="62" r:id="rId7"/>
    <sheet name="Forma Nr. 2_Suvestinė" sheetId="52" r:id="rId8"/>
    <sheet name="Forma NR. BV-2_Suvestinė" sheetId="53" r:id="rId9"/>
    <sheet name="DU pažyma" sheetId="55" r:id="rId10"/>
  </sheets>
  <definedNames>
    <definedName name="_xlnm.Print_Area" localSheetId="2">'Forma 1-PSDF'!$A$1:$I$59</definedName>
    <definedName name="_xlnm.Print_Area" localSheetId="4">'Forma 1-PSDF-I_suvestinė'!$A$1:$O$176</definedName>
    <definedName name="_xlnm.Print_Area" localSheetId="5">'Forma Nr. 1-PSDF-I-01_(be migr)'!$A$1:$J$115</definedName>
    <definedName name="_xlnm.Print_Area" localSheetId="6">'Forma Nr. 1-PSDF-R'!$A$1:$J$66</definedName>
    <definedName name="_xlnm.Print_Area" localSheetId="0">Titulinis!$A$1:$I$50</definedName>
    <definedName name="_xlnm.Print_Area" localSheetId="1">Turinys!$A$1:$I$47</definedName>
    <definedName name="_xlnm.Print_Titles" localSheetId="4">'Forma 1-PSDF-I_suvestinė'!$19:$21</definedName>
    <definedName name="_xlnm.Print_Titles" localSheetId="5">'Forma Nr. 1-PSDF-I-01_(be migr)'!$18:$20</definedName>
    <definedName name="_xlnm.Print_Titles" localSheetId="6">'Forma Nr. 1-PSDF-R'!$26:$29</definedName>
    <definedName name="_xlnm.Print_Titles" localSheetId="7">'Forma Nr. 2_Suvestinė'!$19:$29</definedName>
    <definedName name="Z_05B54777_5D6F_4067_9B5E_F0A938B54982_.wvu.Cols" localSheetId="7" hidden="1">'Forma Nr. 2_Suvestinė'!$M:$P</definedName>
    <definedName name="Z_05B54777_5D6F_4067_9B5E_F0A938B54982_.wvu.PrintTitles" localSheetId="7" hidden="1">'Forma Nr. 2_Suvestinė'!$19:$25</definedName>
    <definedName name="Z_112AFAC2_77EA_44AA_BEEF_6812D11534CE_.wvu.Cols" localSheetId="7" hidden="1">'Forma Nr. 2_Suvestinė'!$M:$P</definedName>
    <definedName name="Z_112AFAC2_77EA_44AA_BEEF_6812D11534CE_.wvu.PrintTitles" localSheetId="7" hidden="1">'Forma Nr. 2_Suvestinė'!$19:$29</definedName>
    <definedName name="Z_47D04100_FABF_4D8C_9C0A_1DEC9335BC02_.wvu.Cols" localSheetId="7" hidden="1">'Forma Nr. 2_Suvestinė'!$M:$P</definedName>
    <definedName name="Z_47D04100_FABF_4D8C_9C0A_1DEC9335BC02_.wvu.PrintTitles" localSheetId="7" hidden="1">'Forma Nr. 2_Suvestinė'!$19:$29</definedName>
    <definedName name="Z_4837D77B_C401_4018_A777_ED8FA242E629_.wvu.Cols" localSheetId="7" hidden="1">'Forma Nr. 2_Suvestinė'!$M:$P</definedName>
    <definedName name="Z_4837D77B_C401_4018_A777_ED8FA242E629_.wvu.PrintTitles" localSheetId="7" hidden="1">'Forma Nr. 2_Suvestinė'!$19:$29</definedName>
    <definedName name="Z_57A1E72B_DFC1_4C5D_ABA7_C1A26EB31789_.wvu.Cols" localSheetId="7" hidden="1">'Forma Nr. 2_Suvestinė'!$M:$P</definedName>
    <definedName name="Z_57A1E72B_DFC1_4C5D_ABA7_C1A26EB31789_.wvu.PrintTitles" localSheetId="7" hidden="1">'Forma Nr. 2_Suvestinė'!$19:$29</definedName>
    <definedName name="Z_5FCAC33A_47AA_47EB_BE57_8622821F3718_.wvu.Cols" localSheetId="7" hidden="1">'Forma Nr. 2_Suvestinė'!$M:$P</definedName>
    <definedName name="Z_5FCAC33A_47AA_47EB_BE57_8622821F3718_.wvu.PrintTitles" localSheetId="7" hidden="1">'Forma Nr. 2_Suvestinė'!$19:$29</definedName>
    <definedName name="Z_6454EE92_A4C7_4BDB_8DF5_B61F0D1C652E_.wvu.Cols" localSheetId="7" hidden="1">'Forma Nr. 2_Suvestinė'!$M:$P</definedName>
    <definedName name="Z_6454EE92_A4C7_4BDB_8DF5_B61F0D1C652E_.wvu.PrintTitles" localSheetId="7" hidden="1">'Forma Nr. 2_Suvestinė'!$19:$29</definedName>
    <definedName name="Z_758123A7_07DC_4CFE_A1C3_A6CC304C1338_.wvu.Cols" localSheetId="7" hidden="1">'Forma Nr. 2_Suvestinė'!$M:$P</definedName>
    <definedName name="Z_758123A7_07DC_4CFE_A1C3_A6CC304C1338_.wvu.PrintTitles" localSheetId="7" hidden="1">'Forma Nr. 2_Suvestinė'!$19:$29</definedName>
    <definedName name="Z_75BFD04C_8D34_49C9_A422_0335B0ABD698_.wvu.Cols" localSheetId="7" hidden="1">'Forma Nr. 2_Suvestinė'!$M:$P</definedName>
    <definedName name="Z_75BFD04C_8D34_49C9_A422_0335B0ABD698_.wvu.PrintTitles" localSheetId="7" hidden="1">'Forma Nr. 2_Suvestinė'!$19:$29</definedName>
    <definedName name="Z_9B727EDB_49B4_42DC_BF97_3A35178E0BFD_.wvu.Cols" localSheetId="7" hidden="1">'Forma Nr. 2_Suvestinė'!$M:$P</definedName>
    <definedName name="Z_9B727EDB_49B4_42DC_BF97_3A35178E0BFD_.wvu.PrintTitles" localSheetId="7" hidden="1">'Forma Nr. 2_Suvestinė'!$19:$25</definedName>
    <definedName name="Z_B9470AF3_226B_4213_A7B5_37AA221FCC86_.wvu.Cols" localSheetId="7" hidden="1">'Forma Nr. 2_Suvestinė'!$M:$P</definedName>
    <definedName name="Z_B9470AF3_226B_4213_A7B5_37AA221FCC86_.wvu.PrintTitles" localSheetId="7" hidden="1">'Forma Nr. 2_Suvestinė'!$19:$29</definedName>
    <definedName name="Z_BB3C438D_1C3C_424C_8C5A_7E82FD7C8244_.wvu.Cols" localSheetId="7" hidden="1">'Forma Nr. 2_Suvestinė'!$M:$P</definedName>
    <definedName name="Z_BB3C438D_1C3C_424C_8C5A_7E82FD7C8244_.wvu.PrintTitles" localSheetId="7" hidden="1">'Forma Nr. 2_Suvestinė'!$19:$29</definedName>
    <definedName name="Z_D669FC1B_AE0B_4417_8D6F_8460D68D5677_.wvu.Cols" localSheetId="7" hidden="1">'Forma Nr. 2_Suvestinė'!$M:$P</definedName>
    <definedName name="Z_D669FC1B_AE0B_4417_8D6F_8460D68D5677_.wvu.PrintTitles" localSheetId="7" hidden="1">'Forma Nr. 2_Suvestinė'!$19:$25</definedName>
    <definedName name="Z_DF4717B8_E960_4300_AF40_4AC5F93B40E3_.wvu.Cols" localSheetId="7" hidden="1">'Forma Nr. 2_Suvestinė'!$M:$P</definedName>
    <definedName name="Z_DF4717B8_E960_4300_AF40_4AC5F93B40E3_.wvu.PrintTitles" localSheetId="7" hidden="1">'Forma Nr. 2_Suvestinė'!$19:$25</definedName>
    <definedName name="Z_F677807F_46FD_43C6_BB8F_08ECC7636E03_.wvu.Cols" localSheetId="7" hidden="1">'Forma Nr. 2_Suvestinė'!$M:$P</definedName>
    <definedName name="Z_F677807F_46FD_43C6_BB8F_08ECC7636E03_.wvu.PrintTitles" localSheetId="7" hidden="1">'Forma Nr. 2_Suvestinė'!$19:$29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61" l="1"/>
  <c r="G21" i="61"/>
  <c r="F21" i="61"/>
  <c r="E21" i="61"/>
  <c r="D21" i="61"/>
  <c r="D28" i="61"/>
  <c r="F28" i="61"/>
  <c r="G27" i="61"/>
  <c r="E27" i="61"/>
  <c r="F19" i="62" l="1"/>
  <c r="H19" i="62" s="1"/>
  <c r="I19" i="62"/>
  <c r="I20" i="62" s="1"/>
  <c r="I21" i="62" s="1"/>
  <c r="D20" i="62"/>
  <c r="D21" i="62" s="1"/>
  <c r="E20" i="62"/>
  <c r="G20" i="62"/>
  <c r="G21" i="62" s="1"/>
  <c r="E21" i="62"/>
  <c r="E31" i="62"/>
  <c r="F31" i="62"/>
  <c r="H31" i="62"/>
  <c r="I31" i="62"/>
  <c r="D32" i="62"/>
  <c r="G32" i="62"/>
  <c r="D33" i="62"/>
  <c r="G33" i="62"/>
  <c r="D34" i="62"/>
  <c r="G34" i="62"/>
  <c r="D35" i="62"/>
  <c r="G35" i="62"/>
  <c r="D36" i="62"/>
  <c r="G36" i="62"/>
  <c r="F38" i="62"/>
  <c r="F37" i="62" s="1"/>
  <c r="I38" i="62"/>
  <c r="G38" i="62" s="1"/>
  <c r="D39" i="62"/>
  <c r="G39" i="62"/>
  <c r="E40" i="62"/>
  <c r="E37" i="62" s="1"/>
  <c r="H40" i="62"/>
  <c r="G40" i="62" s="1"/>
  <c r="D41" i="62"/>
  <c r="G41" i="62"/>
  <c r="J41" i="62"/>
  <c r="D42" i="62"/>
  <c r="J42" i="62" s="1"/>
  <c r="G42" i="62"/>
  <c r="D43" i="62"/>
  <c r="J43" i="62" s="1"/>
  <c r="G43" i="62"/>
  <c r="D44" i="62"/>
  <c r="J44" i="62" s="1"/>
  <c r="G44" i="62"/>
  <c r="D45" i="62"/>
  <c r="J45" i="62" s="1"/>
  <c r="G45" i="62"/>
  <c r="D53" i="62"/>
  <c r="D54" i="62"/>
  <c r="E55" i="62"/>
  <c r="E57" i="62" s="1"/>
  <c r="F55" i="62"/>
  <c r="F57" i="62" s="1"/>
  <c r="D56" i="62"/>
  <c r="J35" i="62" l="1"/>
  <c r="F46" i="62"/>
  <c r="J36" i="62"/>
  <c r="E46" i="62"/>
  <c r="D38" i="62"/>
  <c r="J38" i="62" s="1"/>
  <c r="J34" i="62"/>
  <c r="D31" i="62"/>
  <c r="J31" i="62" s="1"/>
  <c r="J33" i="62"/>
  <c r="J32" i="62"/>
  <c r="J39" i="62"/>
  <c r="D55" i="62"/>
  <c r="D57" i="62" s="1"/>
  <c r="G31" i="62"/>
  <c r="J40" i="62"/>
  <c r="H20" i="62"/>
  <c r="H21" i="62" s="1"/>
  <c r="J19" i="62"/>
  <c r="J20" i="62" s="1"/>
  <c r="J21" i="62" s="1"/>
  <c r="F20" i="62"/>
  <c r="F21" i="62" s="1"/>
  <c r="I37" i="62"/>
  <c r="I46" i="62" s="1"/>
  <c r="H37" i="62"/>
  <c r="D40" i="62"/>
  <c r="H101" i="61"/>
  <c r="F101" i="61"/>
  <c r="D100" i="61"/>
  <c r="D99" i="61"/>
  <c r="J99" i="61" s="1"/>
  <c r="D98" i="61"/>
  <c r="J98" i="61" s="1"/>
  <c r="D97" i="61"/>
  <c r="J97" i="61" s="1"/>
  <c r="D96" i="61"/>
  <c r="J96" i="61" s="1"/>
  <c r="H95" i="61"/>
  <c r="G95" i="61"/>
  <c r="F95" i="61"/>
  <c r="E95" i="61"/>
  <c r="D94" i="61"/>
  <c r="J94" i="61" s="1"/>
  <c r="I93" i="61"/>
  <c r="D93" i="61"/>
  <c r="J93" i="61" s="1"/>
  <c r="D92" i="61"/>
  <c r="J92" i="61" s="1"/>
  <c r="D91" i="61"/>
  <c r="I91" i="61" s="1"/>
  <c r="D90" i="61"/>
  <c r="J90" i="61" s="1"/>
  <c r="H89" i="61"/>
  <c r="G89" i="61"/>
  <c r="F89" i="61"/>
  <c r="E89" i="61"/>
  <c r="D88" i="61"/>
  <c r="J88" i="61" s="1"/>
  <c r="D87" i="61"/>
  <c r="I87" i="61" s="1"/>
  <c r="D86" i="61"/>
  <c r="I86" i="61" s="1"/>
  <c r="D85" i="61"/>
  <c r="I85" i="61" s="1"/>
  <c r="D84" i="61"/>
  <c r="J84" i="61" s="1"/>
  <c r="H83" i="61"/>
  <c r="G83" i="61"/>
  <c r="F83" i="61"/>
  <c r="E83" i="61"/>
  <c r="D82" i="61"/>
  <c r="J82" i="61" s="1"/>
  <c r="D81" i="61"/>
  <c r="J81" i="61" s="1"/>
  <c r="D80" i="61"/>
  <c r="J80" i="61" s="1"/>
  <c r="D79" i="61"/>
  <c r="J79" i="61" s="1"/>
  <c r="D78" i="61"/>
  <c r="J78" i="61" s="1"/>
  <c r="H77" i="61"/>
  <c r="G77" i="61"/>
  <c r="F77" i="61"/>
  <c r="E77" i="61"/>
  <c r="D76" i="61"/>
  <c r="D75" i="61"/>
  <c r="J75" i="61" s="1"/>
  <c r="D74" i="61"/>
  <c r="I74" i="61" s="1"/>
  <c r="D73" i="61"/>
  <c r="J73" i="61" s="1"/>
  <c r="D72" i="61"/>
  <c r="J72" i="61" s="1"/>
  <c r="H71" i="61"/>
  <c r="G71" i="61"/>
  <c r="F71" i="61"/>
  <c r="E71" i="61"/>
  <c r="H70" i="61"/>
  <c r="G70" i="61"/>
  <c r="G26" i="61" s="1"/>
  <c r="F70" i="61"/>
  <c r="E70" i="61"/>
  <c r="D70" i="61" s="1"/>
  <c r="H69" i="61"/>
  <c r="G69" i="61"/>
  <c r="F69" i="61"/>
  <c r="E69" i="61"/>
  <c r="H68" i="61"/>
  <c r="G68" i="61"/>
  <c r="F68" i="61"/>
  <c r="F24" i="61" s="1"/>
  <c r="E68" i="61"/>
  <c r="E24" i="61" s="1"/>
  <c r="H67" i="61"/>
  <c r="G67" i="61"/>
  <c r="F67" i="61"/>
  <c r="E67" i="61"/>
  <c r="H66" i="61"/>
  <c r="G66" i="61"/>
  <c r="G65" i="61" s="1"/>
  <c r="F66" i="61"/>
  <c r="F22" i="61" s="1"/>
  <c r="E66" i="61"/>
  <c r="D64" i="61"/>
  <c r="D63" i="61"/>
  <c r="J63" i="61" s="1"/>
  <c r="D62" i="61"/>
  <c r="I62" i="61" s="1"/>
  <c r="D61" i="61"/>
  <c r="J61" i="61" s="1"/>
  <c r="D60" i="61"/>
  <c r="J60" i="61" s="1"/>
  <c r="H59" i="61"/>
  <c r="G59" i="61"/>
  <c r="F59" i="61"/>
  <c r="E59" i="61"/>
  <c r="D58" i="61"/>
  <c r="I58" i="61" s="1"/>
  <c r="D57" i="61"/>
  <c r="J57" i="61" s="1"/>
  <c r="D56" i="61"/>
  <c r="J56" i="61" s="1"/>
  <c r="D55" i="61"/>
  <c r="J55" i="61" s="1"/>
  <c r="D54" i="61"/>
  <c r="J54" i="61" s="1"/>
  <c r="H53" i="61"/>
  <c r="G53" i="61"/>
  <c r="F53" i="61"/>
  <c r="E53" i="61"/>
  <c r="D52" i="61"/>
  <c r="J52" i="61" s="1"/>
  <c r="D51" i="61"/>
  <c r="J51" i="61" s="1"/>
  <c r="J50" i="61"/>
  <c r="I50" i="61"/>
  <c r="D50" i="61"/>
  <c r="D49" i="61"/>
  <c r="J49" i="61" s="1"/>
  <c r="D48" i="61"/>
  <c r="J48" i="61" s="1"/>
  <c r="H47" i="61"/>
  <c r="G47" i="61"/>
  <c r="F47" i="61"/>
  <c r="E47" i="61"/>
  <c r="D46" i="61"/>
  <c r="J46" i="61" s="1"/>
  <c r="D45" i="61"/>
  <c r="J45" i="61" s="1"/>
  <c r="D44" i="61"/>
  <c r="J44" i="61" s="1"/>
  <c r="D43" i="61"/>
  <c r="J43" i="61" s="1"/>
  <c r="D42" i="61"/>
  <c r="I42" i="61" s="1"/>
  <c r="H41" i="61"/>
  <c r="G41" i="61"/>
  <c r="F41" i="61"/>
  <c r="E41" i="61"/>
  <c r="D40" i="61"/>
  <c r="D39" i="61"/>
  <c r="J39" i="61" s="1"/>
  <c r="D38" i="61"/>
  <c r="I38" i="61" s="1"/>
  <c r="D37" i="61"/>
  <c r="J37" i="61" s="1"/>
  <c r="D36" i="61"/>
  <c r="J36" i="61" s="1"/>
  <c r="H35" i="61"/>
  <c r="G35" i="61"/>
  <c r="F35" i="61"/>
  <c r="E35" i="61"/>
  <c r="H34" i="61"/>
  <c r="G34" i="61"/>
  <c r="F34" i="61"/>
  <c r="E34" i="61"/>
  <c r="H33" i="61"/>
  <c r="G33" i="61"/>
  <c r="G25" i="61" s="1"/>
  <c r="F33" i="61"/>
  <c r="F25" i="61" s="1"/>
  <c r="E33" i="61"/>
  <c r="H32" i="61"/>
  <c r="G32" i="61"/>
  <c r="F32" i="61"/>
  <c r="E32" i="61"/>
  <c r="H31" i="61"/>
  <c r="G31" i="61"/>
  <c r="G23" i="61" s="1"/>
  <c r="F31" i="61"/>
  <c r="F23" i="61" s="1"/>
  <c r="E31" i="61"/>
  <c r="H30" i="61"/>
  <c r="G30" i="61"/>
  <c r="F30" i="61"/>
  <c r="E30" i="61"/>
  <c r="C53" i="58"/>
  <c r="F165" i="56"/>
  <c r="D164" i="56"/>
  <c r="F164" i="56"/>
  <c r="G164" i="56"/>
  <c r="H164" i="56"/>
  <c r="I164" i="56"/>
  <c r="J164" i="56"/>
  <c r="L164" i="56"/>
  <c r="M164" i="56"/>
  <c r="N164" i="56"/>
  <c r="C164" i="56"/>
  <c r="C46" i="58"/>
  <c r="F45" i="58"/>
  <c r="E45" i="58"/>
  <c r="D45" i="58"/>
  <c r="C25" i="58"/>
  <c r="I25" i="58" s="1"/>
  <c r="E25" i="58"/>
  <c r="E31" i="58" s="1"/>
  <c r="F25" i="58"/>
  <c r="G26" i="58"/>
  <c r="H26" i="58"/>
  <c r="I26" i="58"/>
  <c r="G27" i="58"/>
  <c r="H27" i="58"/>
  <c r="I27" i="58"/>
  <c r="G28" i="58"/>
  <c r="H28" i="58"/>
  <c r="I28" i="58"/>
  <c r="G29" i="58"/>
  <c r="H29" i="58"/>
  <c r="I29" i="58"/>
  <c r="G30" i="58"/>
  <c r="H30" i="58"/>
  <c r="I30" i="58"/>
  <c r="C38" i="58"/>
  <c r="C39" i="58"/>
  <c r="H39" i="58" s="1"/>
  <c r="C40" i="58"/>
  <c r="I40" i="58" s="1"/>
  <c r="C41" i="58"/>
  <c r="H41" i="58" s="1"/>
  <c r="C42" i="58"/>
  <c r="C43" i="58"/>
  <c r="H43" i="58"/>
  <c r="G43" i="58"/>
  <c r="G45" i="58" s="1"/>
  <c r="C44" i="58"/>
  <c r="C52" i="58"/>
  <c r="G52" i="58"/>
  <c r="H53" i="58"/>
  <c r="G53" i="58"/>
  <c r="E64" i="57"/>
  <c r="D31" i="57"/>
  <c r="F31" i="57"/>
  <c r="G31" i="57"/>
  <c r="C31" i="57"/>
  <c r="I31" i="57"/>
  <c r="G36" i="57"/>
  <c r="I36" i="57"/>
  <c r="H38" i="57"/>
  <c r="H39" i="57"/>
  <c r="D36" i="57"/>
  <c r="C36" i="57"/>
  <c r="F36" i="57"/>
  <c r="H41" i="57"/>
  <c r="C42" i="57"/>
  <c r="D42" i="57"/>
  <c r="G42" i="57"/>
  <c r="I42" i="57"/>
  <c r="H44" i="57"/>
  <c r="H45" i="57"/>
  <c r="F42" i="57"/>
  <c r="H46" i="57"/>
  <c r="H47" i="57"/>
  <c r="H49" i="57"/>
  <c r="D50" i="57"/>
  <c r="G50" i="57"/>
  <c r="G48" i="57" s="1"/>
  <c r="C50" i="57"/>
  <c r="H53" i="57"/>
  <c r="H54" i="57"/>
  <c r="H55" i="57"/>
  <c r="F50" i="57"/>
  <c r="H56" i="57"/>
  <c r="H57" i="57"/>
  <c r="H58" i="57"/>
  <c r="H59" i="57"/>
  <c r="C60" i="57"/>
  <c r="D60" i="57"/>
  <c r="F60" i="57"/>
  <c r="G60" i="57"/>
  <c r="I60" i="57"/>
  <c r="I48" i="57" s="1"/>
  <c r="I64" i="57" s="1"/>
  <c r="H62" i="57"/>
  <c r="D23" i="56"/>
  <c r="G23" i="56"/>
  <c r="L23" i="56"/>
  <c r="M23" i="56"/>
  <c r="C23" i="56"/>
  <c r="E25" i="56"/>
  <c r="K25" i="56"/>
  <c r="O25" i="56" s="1"/>
  <c r="E26" i="56"/>
  <c r="E27" i="56"/>
  <c r="E28" i="56"/>
  <c r="K28" i="56"/>
  <c r="O28" i="56"/>
  <c r="E29" i="56"/>
  <c r="D31" i="56"/>
  <c r="D30" i="56" s="1"/>
  <c r="G31" i="56"/>
  <c r="G30" i="56" s="1"/>
  <c r="H31" i="56"/>
  <c r="H30" i="56"/>
  <c r="I31" i="56"/>
  <c r="I30" i="56"/>
  <c r="J31" i="56"/>
  <c r="J30" i="56" s="1"/>
  <c r="M31" i="56"/>
  <c r="M30" i="56" s="1"/>
  <c r="E33" i="56"/>
  <c r="E34" i="56"/>
  <c r="E35" i="56"/>
  <c r="E36" i="56"/>
  <c r="K36" i="56"/>
  <c r="O36" i="56" s="1"/>
  <c r="E37" i="56"/>
  <c r="K37" i="56"/>
  <c r="E38" i="56"/>
  <c r="H40" i="56"/>
  <c r="I40" i="56"/>
  <c r="K41" i="56"/>
  <c r="N40" i="56"/>
  <c r="E42" i="56"/>
  <c r="E43" i="56"/>
  <c r="E44" i="56"/>
  <c r="K44" i="56"/>
  <c r="E45" i="56"/>
  <c r="E46" i="56"/>
  <c r="O47" i="56"/>
  <c r="C49" i="56"/>
  <c r="F49" i="56"/>
  <c r="I49" i="56"/>
  <c r="N49" i="56"/>
  <c r="D49" i="56"/>
  <c r="M161" i="56"/>
  <c r="E56" i="56"/>
  <c r="H55" i="56"/>
  <c r="N55" i="56"/>
  <c r="E57" i="56"/>
  <c r="E58" i="56"/>
  <c r="J55" i="56"/>
  <c r="K58" i="56"/>
  <c r="O58" i="56"/>
  <c r="E59" i="56"/>
  <c r="G161" i="56"/>
  <c r="C61" i="56"/>
  <c r="H61" i="56"/>
  <c r="J61" i="56"/>
  <c r="K62" i="56"/>
  <c r="O62" i="56"/>
  <c r="M61" i="56"/>
  <c r="E63" i="56"/>
  <c r="K63" i="56"/>
  <c r="O63" i="56" s="1"/>
  <c r="E65" i="56"/>
  <c r="E66" i="56"/>
  <c r="K66" i="56"/>
  <c r="O66" i="56"/>
  <c r="C67" i="56"/>
  <c r="J67" i="56"/>
  <c r="K70" i="56"/>
  <c r="O70" i="56" s="1"/>
  <c r="E71" i="56"/>
  <c r="K71" i="56"/>
  <c r="O71" i="56" s="1"/>
  <c r="E72" i="56"/>
  <c r="C73" i="56"/>
  <c r="G73" i="56"/>
  <c r="K74" i="56"/>
  <c r="O74" i="56" s="1"/>
  <c r="L73" i="56"/>
  <c r="M73" i="56"/>
  <c r="E75" i="56"/>
  <c r="K75" i="56"/>
  <c r="O75" i="56"/>
  <c r="E77" i="56"/>
  <c r="E78" i="56"/>
  <c r="K78" i="56"/>
  <c r="N161" i="56"/>
  <c r="F79" i="56"/>
  <c r="E80" i="56"/>
  <c r="G80" i="56"/>
  <c r="G79" i="56"/>
  <c r="H80" i="56"/>
  <c r="H79" i="56" s="1"/>
  <c r="M80" i="56"/>
  <c r="M79" i="56"/>
  <c r="K83" i="56"/>
  <c r="K84" i="56"/>
  <c r="O84" i="56"/>
  <c r="E86" i="56"/>
  <c r="K86" i="56"/>
  <c r="O86" i="56" s="1"/>
  <c r="C88" i="56"/>
  <c r="F157" i="56"/>
  <c r="F88" i="56"/>
  <c r="G88" i="56"/>
  <c r="G87" i="56" s="1"/>
  <c r="M88" i="56"/>
  <c r="M87" i="56"/>
  <c r="N88" i="56"/>
  <c r="D88" i="56"/>
  <c r="E90" i="56"/>
  <c r="H88" i="56"/>
  <c r="K90" i="56"/>
  <c r="O88" i="56"/>
  <c r="E91" i="56"/>
  <c r="C92" i="56"/>
  <c r="K93" i="56"/>
  <c r="M92" i="56"/>
  <c r="D92" i="56"/>
  <c r="E94" i="56"/>
  <c r="K94" i="56"/>
  <c r="O94" i="56"/>
  <c r="E95" i="56"/>
  <c r="L92" i="56"/>
  <c r="E97" i="56"/>
  <c r="E99" i="56"/>
  <c r="G98" i="56"/>
  <c r="G163" i="56"/>
  <c r="E100" i="56"/>
  <c r="K100" i="56"/>
  <c r="E101" i="56"/>
  <c r="I159" i="56"/>
  <c r="E102" i="56"/>
  <c r="E103" i="56"/>
  <c r="E104" i="56"/>
  <c r="H106" i="56"/>
  <c r="K108" i="56"/>
  <c r="O108" i="56"/>
  <c r="E109" i="56"/>
  <c r="K109" i="56"/>
  <c r="O109" i="56" s="1"/>
  <c r="E110" i="56"/>
  <c r="K110" i="56"/>
  <c r="O110" i="56"/>
  <c r="E111" i="56"/>
  <c r="G112" i="56"/>
  <c r="G105" i="56"/>
  <c r="H112" i="56"/>
  <c r="H105" i="56" s="1"/>
  <c r="I112" i="56"/>
  <c r="N112" i="56"/>
  <c r="E114" i="56"/>
  <c r="K114" i="56"/>
  <c r="K112" i="56"/>
  <c r="O112" i="56" s="1"/>
  <c r="F112" i="56"/>
  <c r="E112" i="56"/>
  <c r="M112" i="56"/>
  <c r="E118" i="56"/>
  <c r="G119" i="56"/>
  <c r="C119" i="56"/>
  <c r="D119" i="56"/>
  <c r="F119" i="56"/>
  <c r="H119" i="56"/>
  <c r="M119" i="56"/>
  <c r="E121" i="56"/>
  <c r="J119" i="56"/>
  <c r="E122" i="56"/>
  <c r="E123" i="56"/>
  <c r="M124" i="56"/>
  <c r="H158" i="56"/>
  <c r="N158" i="56"/>
  <c r="H159" i="56"/>
  <c r="N124" i="56"/>
  <c r="D124" i="56"/>
  <c r="E130" i="56"/>
  <c r="E131" i="56"/>
  <c r="N132" i="56"/>
  <c r="E134" i="56"/>
  <c r="E135" i="56"/>
  <c r="L160" i="56"/>
  <c r="E137" i="56"/>
  <c r="K138" i="56"/>
  <c r="O138" i="56" s="1"/>
  <c r="E140" i="56"/>
  <c r="K140" i="56"/>
  <c r="O140" i="56"/>
  <c r="K141" i="56"/>
  <c r="O141" i="56"/>
  <c r="E142" i="56"/>
  <c r="E143" i="56"/>
  <c r="K143" i="56"/>
  <c r="O143" i="56"/>
  <c r="E144" i="56"/>
  <c r="M139" i="56"/>
  <c r="E145" i="56"/>
  <c r="K145" i="56"/>
  <c r="O145" i="56" s="1"/>
  <c r="N146" i="56"/>
  <c r="E148" i="56"/>
  <c r="E149" i="56"/>
  <c r="E152" i="56"/>
  <c r="K152" i="56"/>
  <c r="O152" i="56"/>
  <c r="E153" i="56"/>
  <c r="K154" i="56"/>
  <c r="O154" i="56" s="1"/>
  <c r="L158" i="56"/>
  <c r="L159" i="56"/>
  <c r="D160" i="56"/>
  <c r="F160" i="56"/>
  <c r="H160" i="56"/>
  <c r="J160" i="56"/>
  <c r="N160" i="56"/>
  <c r="F161" i="56"/>
  <c r="H161" i="56"/>
  <c r="F162" i="56"/>
  <c r="E162" i="56"/>
  <c r="F163" i="56"/>
  <c r="H163" i="56"/>
  <c r="E165" i="56"/>
  <c r="H63" i="57"/>
  <c r="I50" i="57"/>
  <c r="H51" i="57"/>
  <c r="H40" i="57"/>
  <c r="H43" i="57"/>
  <c r="H37" i="57"/>
  <c r="F146" i="56"/>
  <c r="L106" i="56"/>
  <c r="J146" i="56"/>
  <c r="D139" i="56"/>
  <c r="J132" i="56"/>
  <c r="K133" i="56"/>
  <c r="O133" i="56"/>
  <c r="E125" i="56"/>
  <c r="H132" i="56"/>
  <c r="J92" i="56"/>
  <c r="K65" i="56"/>
  <c r="O65" i="56"/>
  <c r="G61" i="56"/>
  <c r="M160" i="56"/>
  <c r="E68" i="56"/>
  <c r="H67" i="56"/>
  <c r="F124" i="56"/>
  <c r="D158" i="56"/>
  <c r="K150" i="56"/>
  <c r="O150" i="56"/>
  <c r="E147" i="56"/>
  <c r="K134" i="56"/>
  <c r="O134" i="56"/>
  <c r="I119" i="56"/>
  <c r="I157" i="56"/>
  <c r="C106" i="56"/>
  <c r="C105" i="56" s="1"/>
  <c r="K85" i="56"/>
  <c r="O85" i="56"/>
  <c r="I80" i="56"/>
  <c r="I79" i="56" s="1"/>
  <c r="D80" i="56"/>
  <c r="D79" i="56" s="1"/>
  <c r="I73" i="56"/>
  <c r="F73" i="56"/>
  <c r="N61" i="56"/>
  <c r="F61" i="56"/>
  <c r="F40" i="56"/>
  <c r="E41" i="56"/>
  <c r="K35" i="56"/>
  <c r="C31" i="56"/>
  <c r="C30" i="56" s="1"/>
  <c r="F23" i="56"/>
  <c r="H92" i="56"/>
  <c r="N67" i="56"/>
  <c r="F67" i="56"/>
  <c r="E70" i="56"/>
  <c r="L61" i="56"/>
  <c r="H49" i="56"/>
  <c r="O44" i="56"/>
  <c r="N23" i="56"/>
  <c r="M98" i="56"/>
  <c r="D98" i="56"/>
  <c r="G92" i="56"/>
  <c r="C80" i="56"/>
  <c r="C79" i="56" s="1"/>
  <c r="K72" i="56"/>
  <c r="O72" i="56"/>
  <c r="D67" i="56"/>
  <c r="K57" i="56"/>
  <c r="O57" i="56" s="1"/>
  <c r="E54" i="56"/>
  <c r="C40" i="56"/>
  <c r="K147" i="56"/>
  <c r="O147" i="56"/>
  <c r="K123" i="56"/>
  <c r="O123" i="56"/>
  <c r="E120" i="56"/>
  <c r="K104" i="56"/>
  <c r="O104" i="56" s="1"/>
  <c r="L98" i="56"/>
  <c r="N92" i="56"/>
  <c r="F92" i="56"/>
  <c r="M67" i="56"/>
  <c r="K111" i="56"/>
  <c r="O111" i="56" s="1"/>
  <c r="K103" i="56"/>
  <c r="K99" i="56"/>
  <c r="O99" i="56"/>
  <c r="J88" i="56"/>
  <c r="J87" i="56" s="1"/>
  <c r="K82" i="56"/>
  <c r="O82" i="56"/>
  <c r="J73" i="56"/>
  <c r="G67" i="56"/>
  <c r="E69" i="56"/>
  <c r="E53" i="56"/>
  <c r="J40" i="56"/>
  <c r="E39" i="56"/>
  <c r="J23" i="56"/>
  <c r="K120" i="56"/>
  <c r="L119" i="56"/>
  <c r="E108" i="56"/>
  <c r="G106" i="56"/>
  <c r="K102" i="56"/>
  <c r="J98" i="56"/>
  <c r="E96" i="56"/>
  <c r="I88" i="56"/>
  <c r="H73" i="56"/>
  <c r="E76" i="56"/>
  <c r="K43" i="56"/>
  <c r="O43" i="56" s="1"/>
  <c r="F31" i="56"/>
  <c r="F30" i="56"/>
  <c r="I23" i="56"/>
  <c r="I98" i="56"/>
  <c r="L80" i="56"/>
  <c r="L79" i="56" s="1"/>
  <c r="I55" i="56"/>
  <c r="N31" i="56"/>
  <c r="N30" i="56"/>
  <c r="H23" i="56"/>
  <c r="K64" i="56"/>
  <c r="O64" i="56"/>
  <c r="E62" i="56"/>
  <c r="K56" i="56"/>
  <c r="O56" i="56" s="1"/>
  <c r="L55" i="56"/>
  <c r="D55" i="56"/>
  <c r="K42" i="56"/>
  <c r="O42" i="56" s="1"/>
  <c r="O158" i="56" s="1"/>
  <c r="M40" i="56"/>
  <c r="K34" i="56"/>
  <c r="O34" i="56" s="1"/>
  <c r="L40" i="56"/>
  <c r="D40" i="56"/>
  <c r="K33" i="56"/>
  <c r="D61" i="56"/>
  <c r="K32" i="56"/>
  <c r="L31" i="56"/>
  <c r="L30" i="56" s="1"/>
  <c r="K27" i="56"/>
  <c r="O27" i="56" s="1"/>
  <c r="K96" i="56"/>
  <c r="O96" i="56"/>
  <c r="K77" i="56"/>
  <c r="O77" i="56" s="1"/>
  <c r="K69" i="56"/>
  <c r="O69" i="56" s="1"/>
  <c r="K53" i="56"/>
  <c r="O53" i="56" s="1"/>
  <c r="K39" i="56"/>
  <c r="O39" i="56" s="1"/>
  <c r="K26" i="56"/>
  <c r="E24" i="56"/>
  <c r="E93" i="56"/>
  <c r="E89" i="56"/>
  <c r="E88" i="56" s="1"/>
  <c r="K76" i="56"/>
  <c r="O76" i="56" s="1"/>
  <c r="E74" i="56"/>
  <c r="K68" i="56"/>
  <c r="L67" i="56"/>
  <c r="K60" i="56"/>
  <c r="O60" i="56" s="1"/>
  <c r="E50" i="56"/>
  <c r="K51" i="56"/>
  <c r="O51" i="56" s="1"/>
  <c r="K24" i="56"/>
  <c r="F12" i="55"/>
  <c r="F13" i="55"/>
  <c r="B34" i="53"/>
  <c r="D35" i="53"/>
  <c r="F35" i="53"/>
  <c r="H35" i="53"/>
  <c r="J28" i="53"/>
  <c r="E35" i="53"/>
  <c r="G35" i="53"/>
  <c r="I34" i="52"/>
  <c r="J34" i="52"/>
  <c r="J33" i="52" s="1"/>
  <c r="J32" i="52" s="1"/>
  <c r="J31" i="52" s="1"/>
  <c r="K34" i="52"/>
  <c r="K33" i="52" s="1"/>
  <c r="K32" i="52" s="1"/>
  <c r="K31" i="52" s="1"/>
  <c r="L34" i="52"/>
  <c r="L33" i="52"/>
  <c r="L32" i="52" s="1"/>
  <c r="I36" i="52"/>
  <c r="I33" i="52" s="1"/>
  <c r="I32" i="52" s="1"/>
  <c r="J36" i="52"/>
  <c r="K36" i="52"/>
  <c r="L36" i="52"/>
  <c r="I40" i="52"/>
  <c r="I39" i="52" s="1"/>
  <c r="I38" i="52" s="1"/>
  <c r="J40" i="52"/>
  <c r="J39" i="52" s="1"/>
  <c r="J38" i="52" s="1"/>
  <c r="K40" i="52"/>
  <c r="K39" i="52"/>
  <c r="K38" i="52"/>
  <c r="L40" i="52"/>
  <c r="L39" i="52" s="1"/>
  <c r="L38" i="52" s="1"/>
  <c r="J45" i="52"/>
  <c r="J44" i="52" s="1"/>
  <c r="J43" i="52" s="1"/>
  <c r="J42" i="52" s="1"/>
  <c r="L45" i="52"/>
  <c r="L44" i="52"/>
  <c r="L43" i="52" s="1"/>
  <c r="L42" i="52" s="1"/>
  <c r="J64" i="52"/>
  <c r="K64" i="52"/>
  <c r="K63" i="52"/>
  <c r="L64" i="52"/>
  <c r="L63" i="52" s="1"/>
  <c r="L62" i="52" s="1"/>
  <c r="L61" i="52" s="1"/>
  <c r="I69" i="52"/>
  <c r="I68" i="52"/>
  <c r="K69" i="52"/>
  <c r="K68" i="52" s="1"/>
  <c r="J69" i="52"/>
  <c r="I80" i="52"/>
  <c r="I79" i="52" s="1"/>
  <c r="I78" i="52" s="1"/>
  <c r="J80" i="52"/>
  <c r="J79" i="52" s="1"/>
  <c r="J78" i="52" s="1"/>
  <c r="K80" i="52"/>
  <c r="K79" i="52"/>
  <c r="K78" i="52"/>
  <c r="L80" i="52"/>
  <c r="L79" i="52"/>
  <c r="L78" i="52"/>
  <c r="L85" i="52"/>
  <c r="L84" i="52" s="1"/>
  <c r="L83" i="52" s="1"/>
  <c r="L82" i="52" s="1"/>
  <c r="J85" i="52"/>
  <c r="J84" i="52" s="1"/>
  <c r="J83" i="52" s="1"/>
  <c r="J82" i="52" s="1"/>
  <c r="I92" i="52"/>
  <c r="I91" i="52" s="1"/>
  <c r="I90" i="52" s="1"/>
  <c r="L92" i="52"/>
  <c r="L91" i="52"/>
  <c r="L90" i="52" s="1"/>
  <c r="J97" i="52"/>
  <c r="J96" i="52" s="1"/>
  <c r="J95" i="52" s="1"/>
  <c r="K97" i="52"/>
  <c r="K96" i="52"/>
  <c r="K95" i="52"/>
  <c r="L97" i="52"/>
  <c r="L96" i="52"/>
  <c r="L95" i="52" s="1"/>
  <c r="I102" i="52"/>
  <c r="I101" i="52" s="1"/>
  <c r="I100" i="52" s="1"/>
  <c r="J102" i="52"/>
  <c r="L102" i="52"/>
  <c r="L101" i="52"/>
  <c r="L100" i="52" s="1"/>
  <c r="J106" i="52"/>
  <c r="J105" i="52"/>
  <c r="K106" i="52"/>
  <c r="K105" i="52" s="1"/>
  <c r="L112" i="52"/>
  <c r="L111" i="52"/>
  <c r="L110" i="52"/>
  <c r="I112" i="52"/>
  <c r="K112" i="52"/>
  <c r="K111" i="52"/>
  <c r="K110" i="52" s="1"/>
  <c r="J117" i="52"/>
  <c r="J116" i="52" s="1"/>
  <c r="J115" i="52" s="1"/>
  <c r="K117" i="52"/>
  <c r="K116" i="52"/>
  <c r="K115" i="52" s="1"/>
  <c r="K109" i="52" s="1"/>
  <c r="L117" i="52"/>
  <c r="L116" i="52" s="1"/>
  <c r="L115" i="52" s="1"/>
  <c r="I121" i="52"/>
  <c r="I120" i="52"/>
  <c r="I119" i="52"/>
  <c r="J121" i="52"/>
  <c r="K121" i="52"/>
  <c r="K120" i="52"/>
  <c r="K119" i="52" s="1"/>
  <c r="L121" i="52"/>
  <c r="L120" i="52"/>
  <c r="L119" i="52"/>
  <c r="K125" i="52"/>
  <c r="K124" i="52"/>
  <c r="K123" i="52"/>
  <c r="J125" i="52"/>
  <c r="J124" i="52" s="1"/>
  <c r="J123" i="52" s="1"/>
  <c r="L125" i="52"/>
  <c r="L124" i="52"/>
  <c r="L123" i="52"/>
  <c r="J129" i="52"/>
  <c r="J128" i="52" s="1"/>
  <c r="J127" i="52" s="1"/>
  <c r="J109" i="52" s="1"/>
  <c r="K129" i="52"/>
  <c r="K128" i="52" s="1"/>
  <c r="K127" i="52" s="1"/>
  <c r="L129" i="52"/>
  <c r="L128" i="52"/>
  <c r="L127" i="52" s="1"/>
  <c r="L109" i="52" s="1"/>
  <c r="L133" i="52"/>
  <c r="L132" i="52"/>
  <c r="L131" i="52" s="1"/>
  <c r="I133" i="52"/>
  <c r="I132" i="52" s="1"/>
  <c r="I131" i="52" s="1"/>
  <c r="J133" i="52"/>
  <c r="J132" i="52"/>
  <c r="J131" i="52" s="1"/>
  <c r="K133" i="52"/>
  <c r="K132" i="52"/>
  <c r="K131" i="52" s="1"/>
  <c r="J138" i="52"/>
  <c r="K138" i="52"/>
  <c r="K137" i="52"/>
  <c r="K136" i="52"/>
  <c r="L138" i="52"/>
  <c r="L137" i="52"/>
  <c r="L136" i="52" s="1"/>
  <c r="I143" i="52"/>
  <c r="L143" i="52"/>
  <c r="L142" i="52"/>
  <c r="L141" i="52"/>
  <c r="J143" i="52"/>
  <c r="J142" i="52"/>
  <c r="K143" i="52"/>
  <c r="K142" i="52" s="1"/>
  <c r="K141" i="52" s="1"/>
  <c r="K135" i="52" s="1"/>
  <c r="J147" i="52"/>
  <c r="J146" i="52"/>
  <c r="K147" i="52"/>
  <c r="K146" i="52"/>
  <c r="L147" i="52"/>
  <c r="L146" i="52"/>
  <c r="J151" i="52"/>
  <c r="J150" i="52" s="1"/>
  <c r="J149" i="52" s="1"/>
  <c r="K151" i="52"/>
  <c r="K150" i="52"/>
  <c r="K149" i="52"/>
  <c r="I151" i="52"/>
  <c r="L151" i="52"/>
  <c r="L150" i="52" s="1"/>
  <c r="L149" i="52" s="1"/>
  <c r="L157" i="52"/>
  <c r="L156" i="52"/>
  <c r="J157" i="52"/>
  <c r="J156" i="52"/>
  <c r="K157" i="52"/>
  <c r="K156" i="52"/>
  <c r="I162" i="52"/>
  <c r="I161" i="52" s="1"/>
  <c r="J162" i="52"/>
  <c r="K162" i="52"/>
  <c r="K161" i="52"/>
  <c r="L162" i="52"/>
  <c r="L161" i="52" s="1"/>
  <c r="L155" i="52" s="1"/>
  <c r="L154" i="52" s="1"/>
  <c r="J167" i="52"/>
  <c r="J166" i="52"/>
  <c r="J165" i="52" s="1"/>
  <c r="I167" i="52"/>
  <c r="I166" i="52"/>
  <c r="I165" i="52"/>
  <c r="K167" i="52"/>
  <c r="K166" i="52" s="1"/>
  <c r="K165" i="52" s="1"/>
  <c r="L167" i="52"/>
  <c r="L166" i="52" s="1"/>
  <c r="L165" i="52" s="1"/>
  <c r="L164" i="52" s="1"/>
  <c r="J171" i="52"/>
  <c r="J176" i="52"/>
  <c r="J175" i="52"/>
  <c r="I176" i="52"/>
  <c r="I175" i="52"/>
  <c r="K176" i="52"/>
  <c r="K175" i="52" s="1"/>
  <c r="L176" i="52"/>
  <c r="L175" i="52"/>
  <c r="I184" i="52"/>
  <c r="I183" i="52" s="1"/>
  <c r="I182" i="52" s="1"/>
  <c r="J184" i="52"/>
  <c r="K184" i="52"/>
  <c r="K183" i="52"/>
  <c r="L184" i="52"/>
  <c r="L183" i="52" s="1"/>
  <c r="K187" i="52"/>
  <c r="K186" i="52"/>
  <c r="L187" i="52"/>
  <c r="L186" i="52" s="1"/>
  <c r="K192" i="52"/>
  <c r="K191" i="52" s="1"/>
  <c r="J192" i="52"/>
  <c r="I198" i="52"/>
  <c r="I197" i="52"/>
  <c r="J198" i="52"/>
  <c r="J197" i="52"/>
  <c r="L203" i="52"/>
  <c r="L202" i="52"/>
  <c r="J203" i="52"/>
  <c r="J202" i="52" s="1"/>
  <c r="K203" i="52"/>
  <c r="K202" i="52"/>
  <c r="I207" i="52"/>
  <c r="I206" i="52"/>
  <c r="L207" i="52"/>
  <c r="L206" i="52" s="1"/>
  <c r="L205" i="52" s="1"/>
  <c r="J207" i="52"/>
  <c r="J214" i="52"/>
  <c r="J213" i="52"/>
  <c r="K214" i="52"/>
  <c r="K213" i="52"/>
  <c r="L214" i="52"/>
  <c r="L213" i="52"/>
  <c r="M217" i="52"/>
  <c r="N217" i="52"/>
  <c r="O217" i="52"/>
  <c r="P217" i="52"/>
  <c r="J226" i="52"/>
  <c r="J225" i="52"/>
  <c r="J224" i="52" s="1"/>
  <c r="K226" i="52"/>
  <c r="K225" i="52" s="1"/>
  <c r="K224" i="52" s="1"/>
  <c r="L226" i="52"/>
  <c r="L225" i="52"/>
  <c r="L224" i="52"/>
  <c r="K230" i="52"/>
  <c r="K229" i="52"/>
  <c r="K228" i="52"/>
  <c r="L230" i="52"/>
  <c r="L229" i="52" s="1"/>
  <c r="L228" i="52" s="1"/>
  <c r="J230" i="52"/>
  <c r="J229" i="52" s="1"/>
  <c r="J228" i="52" s="1"/>
  <c r="J237" i="52"/>
  <c r="J236" i="52" s="1"/>
  <c r="J235" i="52" s="1"/>
  <c r="K237" i="52"/>
  <c r="K236" i="52" s="1"/>
  <c r="L237" i="52"/>
  <c r="L236" i="52" s="1"/>
  <c r="J239" i="52"/>
  <c r="K239" i="52"/>
  <c r="L239" i="52"/>
  <c r="J242" i="52"/>
  <c r="K242" i="52"/>
  <c r="K246" i="52"/>
  <c r="K245" i="52"/>
  <c r="I250" i="52"/>
  <c r="I249" i="52"/>
  <c r="K250" i="52"/>
  <c r="K249" i="52"/>
  <c r="J250" i="52"/>
  <c r="J249" i="52" s="1"/>
  <c r="I254" i="52"/>
  <c r="J254" i="52"/>
  <c r="J253" i="52"/>
  <c r="L254" i="52"/>
  <c r="L253" i="52"/>
  <c r="K254" i="52"/>
  <c r="K253" i="52" s="1"/>
  <c r="I258" i="52"/>
  <c r="I257" i="52"/>
  <c r="J258" i="52"/>
  <c r="J257" i="52"/>
  <c r="K258" i="52"/>
  <c r="K257" i="52" s="1"/>
  <c r="L258" i="52"/>
  <c r="L257" i="52" s="1"/>
  <c r="J261" i="52"/>
  <c r="J260" i="52"/>
  <c r="I261" i="52"/>
  <c r="K261" i="52"/>
  <c r="K260" i="52"/>
  <c r="L261" i="52"/>
  <c r="L260" i="52" s="1"/>
  <c r="L264" i="52"/>
  <c r="L263" i="52"/>
  <c r="I264" i="52"/>
  <c r="I263" i="52"/>
  <c r="I269" i="52"/>
  <c r="I268" i="52" s="1"/>
  <c r="J269" i="52"/>
  <c r="J268" i="52" s="1"/>
  <c r="K269" i="52"/>
  <c r="K268" i="52"/>
  <c r="L269" i="52"/>
  <c r="L268" i="52"/>
  <c r="J271" i="52"/>
  <c r="K271" i="52"/>
  <c r="L271" i="52"/>
  <c r="I274" i="52"/>
  <c r="J274" i="52"/>
  <c r="K274" i="52"/>
  <c r="L274" i="52"/>
  <c r="I278" i="52"/>
  <c r="I277" i="52"/>
  <c r="J278" i="52"/>
  <c r="J277" i="52" s="1"/>
  <c r="L278" i="52"/>
  <c r="L277" i="52" s="1"/>
  <c r="K278" i="52"/>
  <c r="K277" i="52"/>
  <c r="J282" i="52"/>
  <c r="J281" i="52"/>
  <c r="K282" i="52"/>
  <c r="K281" i="52"/>
  <c r="L282" i="52"/>
  <c r="L281" i="52" s="1"/>
  <c r="I286" i="52"/>
  <c r="I285" i="52"/>
  <c r="L286" i="52"/>
  <c r="L285" i="52"/>
  <c r="K286" i="52"/>
  <c r="K285" i="52"/>
  <c r="J290" i="52"/>
  <c r="J289" i="52" s="1"/>
  <c r="K290" i="52"/>
  <c r="K289" i="52"/>
  <c r="L290" i="52"/>
  <c r="L289" i="52" s="1"/>
  <c r="I293" i="52"/>
  <c r="I292" i="52"/>
  <c r="K293" i="52"/>
  <c r="K292" i="52" s="1"/>
  <c r="L293" i="52"/>
  <c r="L292" i="52"/>
  <c r="J296" i="52"/>
  <c r="J295" i="52" s="1"/>
  <c r="K296" i="52"/>
  <c r="K295" i="52"/>
  <c r="L296" i="52"/>
  <c r="L295" i="52" s="1"/>
  <c r="K302" i="52"/>
  <c r="L302" i="52"/>
  <c r="I302" i="52"/>
  <c r="J302" i="52"/>
  <c r="J301" i="52" s="1"/>
  <c r="J304" i="52"/>
  <c r="I304" i="52"/>
  <c r="K304" i="52"/>
  <c r="L304" i="52"/>
  <c r="K307" i="52"/>
  <c r="L307" i="52"/>
  <c r="I307" i="52"/>
  <c r="I301" i="52"/>
  <c r="J307" i="52"/>
  <c r="I311" i="52"/>
  <c r="L311" i="52"/>
  <c r="L310" i="52"/>
  <c r="K311" i="52"/>
  <c r="K310" i="52"/>
  <c r="K315" i="52"/>
  <c r="K314" i="52"/>
  <c r="L315" i="52"/>
  <c r="L314" i="52" s="1"/>
  <c r="J315" i="52"/>
  <c r="J314" i="52"/>
  <c r="I319" i="52"/>
  <c r="I318" i="52" s="1"/>
  <c r="J319" i="52"/>
  <c r="J318" i="52" s="1"/>
  <c r="J300" i="52" s="1"/>
  <c r="J299" i="52" s="1"/>
  <c r="K319" i="52"/>
  <c r="K318" i="52" s="1"/>
  <c r="L319" i="52"/>
  <c r="L318" i="52"/>
  <c r="J323" i="52"/>
  <c r="J322" i="52"/>
  <c r="K323" i="52"/>
  <c r="K322" i="52"/>
  <c r="I323" i="52"/>
  <c r="L323" i="52"/>
  <c r="L322" i="52"/>
  <c r="L326" i="52"/>
  <c r="L325" i="52"/>
  <c r="J326" i="52"/>
  <c r="J325" i="52" s="1"/>
  <c r="K326" i="52"/>
  <c r="K325" i="52" s="1"/>
  <c r="I329" i="52"/>
  <c r="I328" i="52"/>
  <c r="K329" i="52"/>
  <c r="K328" i="52"/>
  <c r="L329" i="52"/>
  <c r="L328" i="52"/>
  <c r="M334" i="52"/>
  <c r="N334" i="52"/>
  <c r="O334" i="52"/>
  <c r="P334" i="52"/>
  <c r="I334" i="52"/>
  <c r="I333" i="52"/>
  <c r="J334" i="52"/>
  <c r="J333" i="52"/>
  <c r="J332" i="52" s="1"/>
  <c r="K334" i="52"/>
  <c r="K333" i="52" s="1"/>
  <c r="L334" i="52"/>
  <c r="L333" i="52"/>
  <c r="J336" i="52"/>
  <c r="K336" i="52"/>
  <c r="L336" i="52"/>
  <c r="I336" i="52"/>
  <c r="I339" i="52"/>
  <c r="J339" i="52"/>
  <c r="K339" i="52"/>
  <c r="L339" i="52"/>
  <c r="J343" i="52"/>
  <c r="J342" i="52"/>
  <c r="K343" i="52"/>
  <c r="K342" i="52"/>
  <c r="L343" i="52"/>
  <c r="L342" i="52" s="1"/>
  <c r="I343" i="52"/>
  <c r="I342" i="52"/>
  <c r="J347" i="52"/>
  <c r="J346" i="52"/>
  <c r="K347" i="52"/>
  <c r="K346" i="52"/>
  <c r="L347" i="52"/>
  <c r="L346" i="52" s="1"/>
  <c r="I347" i="52"/>
  <c r="I346" i="52"/>
  <c r="J351" i="52"/>
  <c r="J350" i="52"/>
  <c r="K351" i="52"/>
  <c r="K350" i="52"/>
  <c r="L351" i="52"/>
  <c r="L350" i="52" s="1"/>
  <c r="I351" i="52"/>
  <c r="I350" i="52"/>
  <c r="I355" i="52"/>
  <c r="I354" i="52" s="1"/>
  <c r="I332" i="52" s="1"/>
  <c r="J355" i="52"/>
  <c r="J354" i="52"/>
  <c r="K355" i="52"/>
  <c r="K354" i="52" s="1"/>
  <c r="L355" i="52"/>
  <c r="L354" i="52"/>
  <c r="L358" i="52"/>
  <c r="L357" i="52"/>
  <c r="I358" i="52"/>
  <c r="I357" i="52"/>
  <c r="J358" i="52"/>
  <c r="J357" i="52" s="1"/>
  <c r="K358" i="52"/>
  <c r="K357" i="52"/>
  <c r="J361" i="52"/>
  <c r="J360" i="52" s="1"/>
  <c r="K361" i="52"/>
  <c r="K360" i="52" s="1"/>
  <c r="K332" i="52" s="1"/>
  <c r="K299" i="52" s="1"/>
  <c r="L361" i="52"/>
  <c r="L360" i="52" s="1"/>
  <c r="I361" i="52"/>
  <c r="I360" i="52"/>
  <c r="I214" i="52"/>
  <c r="I213" i="52" s="1"/>
  <c r="I242" i="52"/>
  <c r="I171" i="52"/>
  <c r="I170" i="52"/>
  <c r="L74" i="52"/>
  <c r="L73" i="52" s="1"/>
  <c r="I192" i="52"/>
  <c r="I191" i="52"/>
  <c r="I296" i="52"/>
  <c r="I239" i="52"/>
  <c r="J74" i="52"/>
  <c r="J73" i="52" s="1"/>
  <c r="J62" i="52" s="1"/>
  <c r="J61" i="52" s="1"/>
  <c r="K217" i="52"/>
  <c r="K216" i="52" s="1"/>
  <c r="K212" i="52" s="1"/>
  <c r="I129" i="52"/>
  <c r="I128" i="52"/>
  <c r="K102" i="52"/>
  <c r="K101" i="52"/>
  <c r="K100" i="52"/>
  <c r="I97" i="52"/>
  <c r="I96" i="52" s="1"/>
  <c r="I95" i="52" s="1"/>
  <c r="J187" i="52"/>
  <c r="I106" i="52"/>
  <c r="I105" i="52" s="1"/>
  <c r="I64" i="52"/>
  <c r="I63" i="52"/>
  <c r="I62" i="52"/>
  <c r="I138" i="52"/>
  <c r="I137" i="52"/>
  <c r="I136" i="52"/>
  <c r="I226" i="52"/>
  <c r="I187" i="52"/>
  <c r="I186" i="52"/>
  <c r="I147" i="52"/>
  <c r="J92" i="52"/>
  <c r="I203" i="52"/>
  <c r="L242" i="52"/>
  <c r="K198" i="52"/>
  <c r="K197" i="52" s="1"/>
  <c r="I74" i="52"/>
  <c r="I73" i="52"/>
  <c r="I237" i="52"/>
  <c r="J159" i="56"/>
  <c r="J49" i="56"/>
  <c r="I290" i="52"/>
  <c r="I289" i="52"/>
  <c r="C35" i="53"/>
  <c r="I161" i="56"/>
  <c r="J329" i="52"/>
  <c r="E51" i="56"/>
  <c r="G158" i="56"/>
  <c r="G49" i="56"/>
  <c r="N73" i="56"/>
  <c r="E60" i="56"/>
  <c r="K207" i="52"/>
  <c r="K206" i="52"/>
  <c r="K205" i="52" s="1"/>
  <c r="J141" i="52"/>
  <c r="C55" i="56"/>
  <c r="C159" i="56"/>
  <c r="I230" i="52"/>
  <c r="I217" i="52"/>
  <c r="J157" i="56"/>
  <c r="J80" i="56"/>
  <c r="J79" i="56" s="1"/>
  <c r="J48" i="56" s="1"/>
  <c r="J22" i="56" s="1"/>
  <c r="I160" i="56"/>
  <c r="K89" i="56"/>
  <c r="L88" i="56"/>
  <c r="L157" i="56"/>
  <c r="I67" i="56"/>
  <c r="J286" i="52"/>
  <c r="J285" i="52" s="1"/>
  <c r="L106" i="52"/>
  <c r="L105" i="52"/>
  <c r="J311" i="52"/>
  <c r="J310" i="52" s="1"/>
  <c r="L246" i="52"/>
  <c r="L245" i="52"/>
  <c r="L217" i="52"/>
  <c r="L216" i="52" s="1"/>
  <c r="L212" i="52" s="1"/>
  <c r="K45" i="52"/>
  <c r="K44" i="52" s="1"/>
  <c r="K43" i="52" s="1"/>
  <c r="K42" i="52" s="1"/>
  <c r="L146" i="56"/>
  <c r="K149" i="56"/>
  <c r="O149" i="56"/>
  <c r="C132" i="56"/>
  <c r="G132" i="56"/>
  <c r="E132" i="56" s="1"/>
  <c r="G159" i="56"/>
  <c r="G124" i="56"/>
  <c r="K264" i="52"/>
  <c r="K263" i="52"/>
  <c r="J246" i="52"/>
  <c r="J245" i="52"/>
  <c r="J217" i="52"/>
  <c r="E154" i="56"/>
  <c r="I315" i="52"/>
  <c r="I314" i="52" s="1"/>
  <c r="I282" i="52"/>
  <c r="I271" i="52"/>
  <c r="J264" i="52"/>
  <c r="J263" i="52"/>
  <c r="L250" i="52"/>
  <c r="L249" i="52"/>
  <c r="I246" i="52"/>
  <c r="I326" i="52"/>
  <c r="I325" i="52" s="1"/>
  <c r="J293" i="52"/>
  <c r="J292" i="52"/>
  <c r="L192" i="52"/>
  <c r="L191" i="52" s="1"/>
  <c r="L69" i="52"/>
  <c r="L68" i="52"/>
  <c r="K137" i="56"/>
  <c r="O137" i="56" s="1"/>
  <c r="L132" i="56"/>
  <c r="F132" i="56"/>
  <c r="E133" i="56"/>
  <c r="H124" i="56"/>
  <c r="H157" i="56"/>
  <c r="D106" i="56"/>
  <c r="D105" i="56" s="1"/>
  <c r="D161" i="56"/>
  <c r="K74" i="52"/>
  <c r="K73" i="52"/>
  <c r="I35" i="53"/>
  <c r="J161" i="56"/>
  <c r="D132" i="56"/>
  <c r="D157" i="56"/>
  <c r="L198" i="52"/>
  <c r="L197" i="52" s="1"/>
  <c r="L171" i="52"/>
  <c r="L170" i="52"/>
  <c r="L169" i="52" s="1"/>
  <c r="J112" i="52"/>
  <c r="J111" i="52"/>
  <c r="J110" i="52"/>
  <c r="K92" i="52"/>
  <c r="K91" i="52" s="1"/>
  <c r="K90" i="52" s="1"/>
  <c r="K89" i="52" s="1"/>
  <c r="C139" i="56"/>
  <c r="G139" i="56"/>
  <c r="E141" i="56"/>
  <c r="K171" i="52"/>
  <c r="K170" i="52"/>
  <c r="K169" i="52" s="1"/>
  <c r="I157" i="52"/>
  <c r="I117" i="52"/>
  <c r="I45" i="52"/>
  <c r="I44" i="52"/>
  <c r="I43" i="52"/>
  <c r="I42" i="52" s="1"/>
  <c r="J21" i="53"/>
  <c r="O148" i="56"/>
  <c r="G146" i="56"/>
  <c r="L139" i="56"/>
  <c r="K142" i="56"/>
  <c r="O142" i="56"/>
  <c r="K85" i="52"/>
  <c r="K84" i="52" s="1"/>
  <c r="K83" i="52" s="1"/>
  <c r="K82" i="52" s="1"/>
  <c r="K153" i="56"/>
  <c r="O153" i="56" s="1"/>
  <c r="I125" i="52"/>
  <c r="I85" i="52"/>
  <c r="E151" i="56"/>
  <c r="K144" i="56"/>
  <c r="O144" i="56" s="1"/>
  <c r="O139" i="56" s="1"/>
  <c r="J139" i="56"/>
  <c r="E138" i="56"/>
  <c r="I132" i="56"/>
  <c r="I158" i="56"/>
  <c r="I139" i="56"/>
  <c r="E107" i="56"/>
  <c r="G157" i="56"/>
  <c r="N98" i="56"/>
  <c r="O100" i="56"/>
  <c r="E150" i="56"/>
  <c r="H139" i="56"/>
  <c r="C160" i="56"/>
  <c r="J158" i="56"/>
  <c r="K97" i="56"/>
  <c r="O97" i="56" s="1"/>
  <c r="L161" i="56"/>
  <c r="K151" i="56"/>
  <c r="O151" i="56" s="1"/>
  <c r="D146" i="56"/>
  <c r="I146" i="56"/>
  <c r="N139" i="56"/>
  <c r="M159" i="56"/>
  <c r="M132" i="56"/>
  <c r="K135" i="56"/>
  <c r="O135" i="56"/>
  <c r="K125" i="56"/>
  <c r="O125" i="56"/>
  <c r="O124" i="56"/>
  <c r="L124" i="56"/>
  <c r="N157" i="56"/>
  <c r="N106" i="56"/>
  <c r="N105" i="56" s="1"/>
  <c r="N48" i="56" s="1"/>
  <c r="N22" i="56" s="1"/>
  <c r="C146" i="56"/>
  <c r="H146" i="56"/>
  <c r="J124" i="56"/>
  <c r="J106" i="56"/>
  <c r="M106" i="56"/>
  <c r="M105" i="56"/>
  <c r="M157" i="56"/>
  <c r="K107" i="56"/>
  <c r="O107" i="56"/>
  <c r="M146" i="56"/>
  <c r="E136" i="56"/>
  <c r="G55" i="56"/>
  <c r="F139" i="56"/>
  <c r="C161" i="56"/>
  <c r="C158" i="56"/>
  <c r="K136" i="56"/>
  <c r="O136" i="56"/>
  <c r="C124" i="56"/>
  <c r="I106" i="56"/>
  <c r="I105" i="56" s="1"/>
  <c r="C98" i="56"/>
  <c r="I61" i="56"/>
  <c r="F159" i="56"/>
  <c r="I124" i="56"/>
  <c r="N119" i="56"/>
  <c r="J112" i="56"/>
  <c r="F106" i="56"/>
  <c r="N159" i="56"/>
  <c r="N80" i="56"/>
  <c r="N79" i="56"/>
  <c r="M55" i="56"/>
  <c r="C157" i="56"/>
  <c r="M49" i="56"/>
  <c r="M158" i="56"/>
  <c r="K121" i="56"/>
  <c r="O121" i="56"/>
  <c r="D159" i="56"/>
  <c r="I92" i="56"/>
  <c r="D73" i="56"/>
  <c r="E64" i="56"/>
  <c r="K59" i="56"/>
  <c r="O59" i="56"/>
  <c r="K50" i="56"/>
  <c r="O50" i="56"/>
  <c r="E47" i="56"/>
  <c r="G160" i="56"/>
  <c r="F158" i="56"/>
  <c r="K95" i="56"/>
  <c r="K159" i="56" s="1"/>
  <c r="F55" i="56"/>
  <c r="K54" i="56"/>
  <c r="O54" i="56"/>
  <c r="K47" i="56"/>
  <c r="H61" i="57"/>
  <c r="K101" i="56"/>
  <c r="O101" i="56" s="1"/>
  <c r="K81" i="56"/>
  <c r="O81" i="56" s="1"/>
  <c r="L49" i="56"/>
  <c r="H52" i="57"/>
  <c r="G40" i="56"/>
  <c r="L112" i="56"/>
  <c r="K45" i="56"/>
  <c r="O45" i="56"/>
  <c r="K38" i="56"/>
  <c r="O38" i="56" s="1"/>
  <c r="I124" i="52"/>
  <c r="I281" i="52"/>
  <c r="I236" i="52"/>
  <c r="I235" i="52" s="1"/>
  <c r="I245" i="52"/>
  <c r="I61" i="52"/>
  <c r="I205" i="52"/>
  <c r="O35" i="56"/>
  <c r="I42" i="58"/>
  <c r="I41" i="58"/>
  <c r="I43" i="58"/>
  <c r="J170" i="52"/>
  <c r="J169" i="52" s="1"/>
  <c r="I322" i="52"/>
  <c r="I310" i="52"/>
  <c r="J183" i="52"/>
  <c r="J182" i="52" s="1"/>
  <c r="J161" i="52"/>
  <c r="I116" i="52"/>
  <c r="I115" i="52" s="1"/>
  <c r="J101" i="52"/>
  <c r="J100" i="52"/>
  <c r="O37" i="56"/>
  <c r="O164" i="56"/>
  <c r="I253" i="52"/>
  <c r="C48" i="57"/>
  <c r="J191" i="52"/>
  <c r="J216" i="52"/>
  <c r="J212" i="52" s="1"/>
  <c r="J206" i="52"/>
  <c r="J205" i="52" s="1"/>
  <c r="I150" i="52"/>
  <c r="J91" i="52"/>
  <c r="J90" i="52" s="1"/>
  <c r="I295" i="52"/>
  <c r="I267" i="52" s="1"/>
  <c r="I111" i="52"/>
  <c r="I110" i="52" s="1"/>
  <c r="I109" i="52" s="1"/>
  <c r="O83" i="56"/>
  <c r="L301" i="52"/>
  <c r="D48" i="57"/>
  <c r="I44" i="58"/>
  <c r="H44" i="58"/>
  <c r="J35" i="53"/>
  <c r="J38" i="53" s="1"/>
  <c r="H42" i="57"/>
  <c r="J89" i="52"/>
  <c r="I149" i="52"/>
  <c r="I127" i="52"/>
  <c r="I142" i="52"/>
  <c r="I216" i="52"/>
  <c r="J186" i="52"/>
  <c r="J63" i="52"/>
  <c r="F48" i="57"/>
  <c r="F64" i="57" s="1"/>
  <c r="H60" i="57"/>
  <c r="I156" i="52"/>
  <c r="I155" i="52" s="1"/>
  <c r="I154" i="52" s="1"/>
  <c r="O103" i="56"/>
  <c r="I225" i="52"/>
  <c r="I224" i="52"/>
  <c r="J137" i="52"/>
  <c r="J136" i="52" s="1"/>
  <c r="J135" i="52" s="1"/>
  <c r="D64" i="57"/>
  <c r="I202" i="52"/>
  <c r="I260" i="52"/>
  <c r="H42" i="58"/>
  <c r="K301" i="52"/>
  <c r="K300" i="52"/>
  <c r="O33" i="56"/>
  <c r="J120" i="52"/>
  <c r="J119" i="52"/>
  <c r="I229" i="52"/>
  <c r="I228" i="52" s="1"/>
  <c r="I84" i="52"/>
  <c r="I83" i="52" s="1"/>
  <c r="I82" i="52" s="1"/>
  <c r="J68" i="52"/>
  <c r="I146" i="52"/>
  <c r="I123" i="52"/>
  <c r="J328" i="52"/>
  <c r="O102" i="56"/>
  <c r="I141" i="52"/>
  <c r="I135" i="52" s="1"/>
  <c r="H87" i="56"/>
  <c r="N87" i="56"/>
  <c r="L87" i="56"/>
  <c r="H156" i="56"/>
  <c r="H155" i="56"/>
  <c r="C87" i="56"/>
  <c r="O87" i="56" s="1"/>
  <c r="E79" i="56"/>
  <c r="E160" i="56"/>
  <c r="D156" i="56"/>
  <c r="D155" i="56" s="1"/>
  <c r="E40" i="56"/>
  <c r="K132" i="56"/>
  <c r="O132" i="56"/>
  <c r="K88" i="56"/>
  <c r="F87" i="56"/>
  <c r="E49" i="56"/>
  <c r="E119" i="56"/>
  <c r="K98" i="56"/>
  <c r="O98" i="56" s="1"/>
  <c r="E92" i="56"/>
  <c r="E158" i="56"/>
  <c r="G156" i="56"/>
  <c r="G155" i="56"/>
  <c r="K61" i="56"/>
  <c r="O61" i="56"/>
  <c r="K49" i="56"/>
  <c r="O49" i="56" s="1"/>
  <c r="O114" i="56"/>
  <c r="E124" i="56"/>
  <c r="E61" i="56"/>
  <c r="K55" i="56"/>
  <c r="K48" i="56" s="1"/>
  <c r="F105" i="56"/>
  <c r="L156" i="56"/>
  <c r="L155" i="56"/>
  <c r="E106" i="56"/>
  <c r="E105" i="56"/>
  <c r="E159" i="56"/>
  <c r="E157" i="56"/>
  <c r="E146" i="56"/>
  <c r="D87" i="56"/>
  <c r="K139" i="56"/>
  <c r="E98" i="56"/>
  <c r="E163" i="56"/>
  <c r="E156" i="56" s="1"/>
  <c r="C156" i="56"/>
  <c r="C155" i="56" s="1"/>
  <c r="I87" i="56"/>
  <c r="K80" i="56"/>
  <c r="K79" i="56"/>
  <c r="I156" i="56"/>
  <c r="I155" i="56" s="1"/>
  <c r="K155" i="52"/>
  <c r="K154" i="52" s="1"/>
  <c r="L300" i="52"/>
  <c r="H38" i="58"/>
  <c r="I38" i="58"/>
  <c r="C45" i="58"/>
  <c r="K106" i="56"/>
  <c r="H25" i="58"/>
  <c r="K92" i="56"/>
  <c r="O93" i="56"/>
  <c r="O78" i="56"/>
  <c r="E67" i="56"/>
  <c r="G25" i="58"/>
  <c r="K73" i="56"/>
  <c r="O73" i="56" s="1"/>
  <c r="F31" i="58"/>
  <c r="J156" i="56"/>
  <c r="J155" i="56"/>
  <c r="O24" i="56"/>
  <c r="K23" i="56"/>
  <c r="O23" i="56" s="1"/>
  <c r="E139" i="56"/>
  <c r="F156" i="56"/>
  <c r="F155" i="56" s="1"/>
  <c r="J105" i="56"/>
  <c r="I169" i="52"/>
  <c r="I164" i="52" s="1"/>
  <c r="K31" i="56"/>
  <c r="K30" i="56" s="1"/>
  <c r="O30" i="56" s="1"/>
  <c r="K158" i="56"/>
  <c r="N156" i="56"/>
  <c r="N155" i="56"/>
  <c r="O26" i="56"/>
  <c r="K119" i="56"/>
  <c r="O120" i="56"/>
  <c r="O119" i="56"/>
  <c r="O68" i="56"/>
  <c r="K67" i="56"/>
  <c r="O67" i="56"/>
  <c r="M156" i="56"/>
  <c r="M155" i="56" s="1"/>
  <c r="O80" i="56"/>
  <c r="I89" i="52"/>
  <c r="E23" i="56"/>
  <c r="K160" i="56"/>
  <c r="E55" i="56"/>
  <c r="O41" i="56"/>
  <c r="O157" i="56" s="1"/>
  <c r="E31" i="56"/>
  <c r="E30" i="56" s="1"/>
  <c r="E161" i="56"/>
  <c r="H36" i="57"/>
  <c r="E87" i="56"/>
  <c r="H31" i="58"/>
  <c r="H45" i="58"/>
  <c r="I45" i="58"/>
  <c r="O31" i="56"/>
  <c r="O92" i="56"/>
  <c r="K87" i="56"/>
  <c r="O106" i="56"/>
  <c r="K105" i="56"/>
  <c r="C64" i="57"/>
  <c r="M48" i="56"/>
  <c r="M22" i="56"/>
  <c r="L105" i="56"/>
  <c r="L48" i="56" s="1"/>
  <c r="G48" i="56"/>
  <c r="G22" i="56"/>
  <c r="L332" i="52"/>
  <c r="L299" i="52" s="1"/>
  <c r="K157" i="56"/>
  <c r="K164" i="56"/>
  <c r="K146" i="56"/>
  <c r="O146" i="56"/>
  <c r="K124" i="56"/>
  <c r="K267" i="52"/>
  <c r="J37" i="62" l="1"/>
  <c r="J46" i="62" s="1"/>
  <c r="D37" i="62"/>
  <c r="D46" i="62" s="1"/>
  <c r="I94" i="61"/>
  <c r="I60" i="61"/>
  <c r="J86" i="61"/>
  <c r="D101" i="61"/>
  <c r="I101" i="61" s="1"/>
  <c r="F27" i="61"/>
  <c r="D27" i="61" s="1"/>
  <c r="H22" i="61"/>
  <c r="H24" i="61"/>
  <c r="H26" i="61"/>
  <c r="E23" i="61"/>
  <c r="D23" i="61" s="1"/>
  <c r="D33" i="61"/>
  <c r="J33" i="61" s="1"/>
  <c r="E22" i="61"/>
  <c r="D68" i="61"/>
  <c r="I68" i="61" s="1"/>
  <c r="H25" i="61"/>
  <c r="I98" i="61"/>
  <c r="I56" i="61"/>
  <c r="J62" i="61"/>
  <c r="D69" i="61"/>
  <c r="I69" i="61" s="1"/>
  <c r="J74" i="61"/>
  <c r="I78" i="61"/>
  <c r="I82" i="61"/>
  <c r="J85" i="61"/>
  <c r="J101" i="61"/>
  <c r="I45" i="61"/>
  <c r="J58" i="61"/>
  <c r="F65" i="61"/>
  <c r="D53" i="61"/>
  <c r="I54" i="61"/>
  <c r="I52" i="61"/>
  <c r="I61" i="61"/>
  <c r="I81" i="61"/>
  <c r="J87" i="61"/>
  <c r="E26" i="61"/>
  <c r="I49" i="61"/>
  <c r="I88" i="61"/>
  <c r="I92" i="61"/>
  <c r="F26" i="61"/>
  <c r="J59" i="61"/>
  <c r="G22" i="61"/>
  <c r="G24" i="61"/>
  <c r="D24" i="61" s="1"/>
  <c r="J53" i="61"/>
  <c r="I57" i="61"/>
  <c r="D59" i="61"/>
  <c r="H46" i="62"/>
  <c r="G37" i="62"/>
  <c r="G46" i="62" s="1"/>
  <c r="H23" i="61"/>
  <c r="I46" i="61"/>
  <c r="D34" i="61"/>
  <c r="J34" i="61" s="1"/>
  <c r="J38" i="61"/>
  <c r="D32" i="61"/>
  <c r="I32" i="61" s="1"/>
  <c r="I97" i="61"/>
  <c r="D89" i="61"/>
  <c r="J89" i="61" s="1"/>
  <c r="J91" i="61"/>
  <c r="I73" i="61"/>
  <c r="D67" i="61"/>
  <c r="J67" i="61" s="1"/>
  <c r="G29" i="61"/>
  <c r="I37" i="61"/>
  <c r="D31" i="61"/>
  <c r="J31" i="61" s="1"/>
  <c r="D95" i="61"/>
  <c r="J95" i="61" s="1"/>
  <c r="I96" i="61"/>
  <c r="I90" i="61"/>
  <c r="D66" i="61"/>
  <c r="D65" i="61" s="1"/>
  <c r="D71" i="61"/>
  <c r="J71" i="61" s="1"/>
  <c r="I72" i="61"/>
  <c r="J42" i="61"/>
  <c r="D30" i="61"/>
  <c r="I30" i="61" s="1"/>
  <c r="D35" i="61"/>
  <c r="J35" i="61" s="1"/>
  <c r="I36" i="61"/>
  <c r="I33" i="61"/>
  <c r="J66" i="61"/>
  <c r="J70" i="61"/>
  <c r="I70" i="61"/>
  <c r="I40" i="61"/>
  <c r="I44" i="61"/>
  <c r="D47" i="61"/>
  <c r="J47" i="61" s="1"/>
  <c r="I48" i="61"/>
  <c r="I64" i="61"/>
  <c r="I76" i="61"/>
  <c r="I80" i="61"/>
  <c r="D83" i="61"/>
  <c r="J83" i="61" s="1"/>
  <c r="I84" i="61"/>
  <c r="I83" i="61" s="1"/>
  <c r="I100" i="61"/>
  <c r="J40" i="61"/>
  <c r="I51" i="61"/>
  <c r="I55" i="61"/>
  <c r="J64" i="61"/>
  <c r="J76" i="61"/>
  <c r="J100" i="61"/>
  <c r="I34" i="61"/>
  <c r="D41" i="61"/>
  <c r="J41" i="61" s="1"/>
  <c r="D77" i="61"/>
  <c r="J77" i="61" s="1"/>
  <c r="E29" i="61"/>
  <c r="E65" i="61"/>
  <c r="F29" i="61"/>
  <c r="E25" i="61"/>
  <c r="D25" i="61" s="1"/>
  <c r="J25" i="61" s="1"/>
  <c r="I39" i="61"/>
  <c r="I43" i="61"/>
  <c r="I63" i="61"/>
  <c r="I67" i="61"/>
  <c r="I75" i="61"/>
  <c r="I79" i="61"/>
  <c r="I99" i="61"/>
  <c r="H29" i="61"/>
  <c r="H65" i="61"/>
  <c r="G64" i="57"/>
  <c r="J181" i="52"/>
  <c r="D48" i="56"/>
  <c r="D22" i="56" s="1"/>
  <c r="O105" i="56"/>
  <c r="J267" i="52"/>
  <c r="J234" i="52" s="1"/>
  <c r="J164" i="52"/>
  <c r="L135" i="52"/>
  <c r="L89" i="52"/>
  <c r="I234" i="52"/>
  <c r="L267" i="52"/>
  <c r="I31" i="52"/>
  <c r="I30" i="52" s="1"/>
  <c r="K182" i="52"/>
  <c r="K181" i="52" s="1"/>
  <c r="L31" i="52"/>
  <c r="I48" i="56"/>
  <c r="I22" i="56" s="1"/>
  <c r="O79" i="56"/>
  <c r="O160" i="56"/>
  <c r="I300" i="52"/>
  <c r="I299" i="52" s="1"/>
  <c r="L182" i="52"/>
  <c r="L181" i="52" s="1"/>
  <c r="O161" i="56"/>
  <c r="L22" i="56"/>
  <c r="O159" i="56"/>
  <c r="O156" i="56" s="1"/>
  <c r="O155" i="56" s="1"/>
  <c r="L235" i="52"/>
  <c r="L234" i="52" s="1"/>
  <c r="K164" i="52"/>
  <c r="O55" i="56"/>
  <c r="O48" i="56" s="1"/>
  <c r="O22" i="56" s="1"/>
  <c r="F22" i="56"/>
  <c r="H48" i="56"/>
  <c r="H22" i="56" s="1"/>
  <c r="F48" i="56"/>
  <c r="H31" i="57"/>
  <c r="H40" i="58"/>
  <c r="J155" i="52"/>
  <c r="J154" i="52" s="1"/>
  <c r="J30" i="52" s="1"/>
  <c r="C48" i="56"/>
  <c r="C22" i="56" s="1"/>
  <c r="O40" i="56"/>
  <c r="O95" i="56"/>
  <c r="K62" i="52"/>
  <c r="K61" i="52" s="1"/>
  <c r="K30" i="52" s="1"/>
  <c r="K40" i="56"/>
  <c r="I39" i="58"/>
  <c r="I212" i="52"/>
  <c r="I181" i="52" s="1"/>
  <c r="I180" i="52" s="1"/>
  <c r="K235" i="52"/>
  <c r="K234" i="52" s="1"/>
  <c r="H50" i="57"/>
  <c r="E73" i="56"/>
  <c r="E48" i="56" s="1"/>
  <c r="E22" i="56" s="1"/>
  <c r="G31" i="58"/>
  <c r="K22" i="56"/>
  <c r="C31" i="58"/>
  <c r="I31" i="58" s="1"/>
  <c r="H48" i="57"/>
  <c r="E164" i="56"/>
  <c r="E155" i="56" s="1"/>
  <c r="K161" i="56"/>
  <c r="K156" i="56" s="1"/>
  <c r="K155" i="56" s="1"/>
  <c r="I53" i="61" l="1"/>
  <c r="I66" i="61"/>
  <c r="J68" i="61"/>
  <c r="I89" i="61"/>
  <c r="D26" i="61"/>
  <c r="J26" i="61" s="1"/>
  <c r="J24" i="61"/>
  <c r="I24" i="61"/>
  <c r="I59" i="61"/>
  <c r="J69" i="61"/>
  <c r="I47" i="61"/>
  <c r="I77" i="61"/>
  <c r="J23" i="61"/>
  <c r="I71" i="61"/>
  <c r="I35" i="61"/>
  <c r="J32" i="61"/>
  <c r="I23" i="61"/>
  <c r="J65" i="61"/>
  <c r="D29" i="61"/>
  <c r="J29" i="61" s="1"/>
  <c r="I31" i="61"/>
  <c r="I29" i="61" s="1"/>
  <c r="I41" i="61"/>
  <c r="I95" i="61"/>
  <c r="J30" i="61"/>
  <c r="D22" i="61"/>
  <c r="I25" i="61"/>
  <c r="I65" i="61"/>
  <c r="K364" i="52"/>
  <c r="J364" i="52"/>
  <c r="K180" i="52"/>
  <c r="J180" i="52"/>
  <c r="I364" i="52"/>
  <c r="L180" i="52"/>
  <c r="L30" i="52"/>
  <c r="L364" i="52" s="1"/>
  <c r="H64" i="57"/>
  <c r="I26" i="61" l="1"/>
  <c r="I22" i="61"/>
  <c r="J22" i="61"/>
  <c r="I21" i="61" l="1"/>
  <c r="J21" i="61"/>
</calcChain>
</file>

<file path=xl/sharedStrings.xml><?xml version="1.0" encoding="utf-8"?>
<sst xmlns="http://schemas.openxmlformats.org/spreadsheetml/2006/main" count="1304" uniqueCount="648">
  <si>
    <t>VALSTYBINĖ LIGONIŲ KASA PRIE SVEIKATOS APSAUGOS MINISTERIJOS</t>
  </si>
  <si>
    <t xml:space="preserve">PRIVALOMOJO SVEIKATOS DRAUDIMO FONDO </t>
  </si>
  <si>
    <t>2021 METŲ METINIS BIUDŽETO VYKDYMO ATASKAITŲ RINKINYS</t>
  </si>
  <si>
    <t>(suvestinė)</t>
  </si>
  <si>
    <t>Vilnius</t>
  </si>
  <si>
    <t>TURINYS</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</si>
  <si>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</si>
  <si>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</si>
  <si>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</si>
  <si>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</si>
  <si>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PRIVALOMOJO SVEIKATOS DRAUDIMO FONDO BIUDŽETO REZERVO ATASKAITA (Forma Nr. 1-PSDF-R)</t>
  </si>
  <si>
    <t>BIUDŽETO IŠLAIDŲ SĄMATOS VYKDYMO ATASKAITA (Forma Nr. 2)</t>
  </si>
  <si>
    <t>INFORMACIJA APIE IŠLAIDŲ ASIGNAVIMŲ VALDYTOJŲ DARBO UŽMOKESČIUI VYKDYMĄ (Forma Nr. BV-2)</t>
  </si>
  <si>
    <t>PRIVALOMOJO SVEIKATOS DRAUDIMO FONDO BIUDŽETO  IŠLAIDOS DARBO UŽMOKESČIUI IR ĮMOKOMS SOCIALINIAM DRAUDIMUI</t>
  </si>
  <si>
    <t>Forma Nr. 1-PSDF patvirtinta</t>
  </si>
  <si>
    <t>Valstybinės ligonių kasos prie Sveikatos apsaugos</t>
  </si>
  <si>
    <t xml:space="preserve">ministerijos direktoriaus 2017 m. vasario 27 d. </t>
  </si>
  <si>
    <t xml:space="preserve">įsakymu Nr. 1K-44 </t>
  </si>
  <si>
    <t>(Valstybinės ligonių kasos prie Sveikatos apsaugos</t>
  </si>
  <si>
    <t xml:space="preserve">ministerijos direktoriaus 2019 m. balandžio 3 d. </t>
  </si>
  <si>
    <t>įsakymo Nr. 1K-84 redakcija)</t>
  </si>
  <si>
    <t>(Dokumento sudarytojo pavadinimas)</t>
  </si>
  <si>
    <t>PRIVALOMOJO SVEIKATOS DRAUDIMO FONDO BIUDŽETO  VYKDYMO  ATASKAITA</t>
  </si>
  <si>
    <t>pagal 2021 m. gruodžio 31 d. duomenis</t>
  </si>
  <si>
    <t>Nr.</t>
  </si>
  <si>
    <t>(Sudarymo data ir numeris)</t>
  </si>
  <si>
    <r>
      <t xml:space="preserve">Periodiškumas: I ketv. / I pusm. / 9 mėn. / </t>
    </r>
    <r>
      <rPr>
        <i/>
        <u/>
        <sz val="12"/>
        <rFont val="Times New Roman Baltic"/>
        <charset val="186"/>
      </rPr>
      <t>metinė</t>
    </r>
  </si>
  <si>
    <t>ĮPLAUKOS</t>
  </si>
  <si>
    <t>Privalomojo sveikatos draudimo fondo (PSDF) biudžeto straipsnio</t>
  </si>
  <si>
    <t>Ataskaitinio laikotarpio sumos,
 tūkst. Eur</t>
  </si>
  <si>
    <t xml:space="preserve">Skirtumas,                                                                                   tūkst. Eur                             </t>
  </si>
  <si>
    <t>kodas</t>
  </si>
  <si>
    <t>pavadinimas</t>
  </si>
  <si>
    <t>planuotos*</t>
  </si>
  <si>
    <t xml:space="preserve">gautinos </t>
  </si>
  <si>
    <t>gautos</t>
  </si>
  <si>
    <t>gautinos ir planuotos sumos</t>
  </si>
  <si>
    <t>gautos ir gautinos sumos</t>
  </si>
  <si>
    <t>gautos ir planuotos 
sumos</t>
  </si>
  <si>
    <t>(4-3)</t>
  </si>
  <si>
    <t>(5-4)</t>
  </si>
  <si>
    <t>(5-3)</t>
  </si>
  <si>
    <t>01</t>
  </si>
  <si>
    <t>Privalomojo sveikatos draudimo įmokos, iš jų:</t>
  </si>
  <si>
    <t>01 01</t>
  </si>
  <si>
    <t>Valstybinio socialinio draudimo fondo valdybos administruojamos privalomojo sveikatos draudimo įmokos ir su jomis susijusios sumos</t>
  </si>
  <si>
    <t>01 02</t>
  </si>
  <si>
    <t>Lietuvos Respublikos valstybės biudžeto įmokos už apdraustuosius, draudžiamus valstybės lėšomis</t>
  </si>
  <si>
    <t>02</t>
  </si>
  <si>
    <t>Lietuvos Respublikos valstybės biudžeto  asignavimai</t>
  </si>
  <si>
    <t>03</t>
  </si>
  <si>
    <t>Lėšos, grąžinamos pagal gydymo prieinamumo gerinimo ir rizikos pasidalijimo sutartis</t>
  </si>
  <si>
    <t>04</t>
  </si>
  <si>
    <t>Kitos pajamos</t>
  </si>
  <si>
    <t>Iš viso įplaukų</t>
  </si>
  <si>
    <t>IŠLAIDOS</t>
  </si>
  <si>
    <t>PSDF biudžeto straipsnio</t>
  </si>
  <si>
    <t>Prisiimtų įsipareigojimų ir planuotos sumos skirtumas</t>
  </si>
  <si>
    <t xml:space="preserve">
planuotos
</t>
  </si>
  <si>
    <t>iš jų:</t>
  </si>
  <si>
    <t>pagal  prisiimtus įsipareigojimus</t>
  </si>
  <si>
    <t xml:space="preserve">sumokėta </t>
  </si>
  <si>
    <t>biudžeto 
lėšos*</t>
  </si>
  <si>
    <t>skirtos rezervo 
lėšos</t>
  </si>
  <si>
    <t xml:space="preserve">tūkst. Eur              </t>
  </si>
  <si>
    <t xml:space="preserve">proc.  </t>
  </si>
  <si>
    <t>(4+5)</t>
  </si>
  <si>
    <t>(6-3)</t>
  </si>
  <si>
    <t>(6/3*100)</t>
  </si>
  <si>
    <t>Asmens sveikatos priežiūros paslaugoms</t>
  </si>
  <si>
    <t>Medicininei reabilitacijai ir sanatoriniam gydymui</t>
  </si>
  <si>
    <t>Ortopedijos techninėms priemonėms</t>
  </si>
  <si>
    <t>05</t>
  </si>
  <si>
    <t>Sveikatos programoms ir kitoms sveikatos draudimo išlaidoms</t>
  </si>
  <si>
    <t>06</t>
  </si>
  <si>
    <t>Privalomojo sveikatos draudimo sistemos funkcionavimui ir šį draudimą vykdančių institucijų veiklos išlaidoms</t>
  </si>
  <si>
    <t>07</t>
  </si>
  <si>
    <t>Valstybinio socialinio draudimo fondo veiklos sąnaudoms, susidarančioms dėl privalomojo sveikatos draudimo įmokų surinkimo ir pervedimo į Privalomojo sveikatos draudimo fondą, kompensuoti</t>
  </si>
  <si>
    <t>Iš viso išlaidų</t>
  </si>
  <si>
    <t>Privalomojo sveikatos draudimo fondo biudžeto rezervui papildyti (sudaryti)</t>
  </si>
  <si>
    <t xml:space="preserve"> LIKUČIAI</t>
  </si>
  <si>
    <t>Lėšų likučiai, tūkst. Eur</t>
  </si>
  <si>
    <t>PSDF biudžeto apyvartos lėšos</t>
  </si>
  <si>
    <t>PSDF biudžeto rezervas</t>
  </si>
  <si>
    <t>iš jo:</t>
  </si>
  <si>
    <t>planinės PSDF biudžeto apyvartos lėšos</t>
  </si>
  <si>
    <t xml:space="preserve">lėšų suma, viršijanti planinių apyvartos lėšų sumą </t>
  </si>
  <si>
    <t>pagrindinė dalis</t>
  </si>
  <si>
    <t>rizikos valdymo dalis</t>
  </si>
  <si>
    <t>(3+4)</t>
  </si>
  <si>
    <t>(6+7)</t>
  </si>
  <si>
    <t>2</t>
  </si>
  <si>
    <t>3</t>
  </si>
  <si>
    <t>5</t>
  </si>
  <si>
    <t>6</t>
  </si>
  <si>
    <t>sausio 1 d. duomenimis</t>
  </si>
  <si>
    <t xml:space="preserve">gruodžio 31d. duomenimis </t>
  </si>
  <si>
    <t>* Patvirtinta 2020 m. gruodžio 23 d. Lietuvos Respublikos 2021 metų Privalomojo sveikatos draudimo fondo biudžeto rodiklių patvirtinimo įstatymu Nr. XIV-121</t>
  </si>
  <si>
    <t>Direktorius</t>
  </si>
  <si>
    <t>Gintaras Kacevičius</t>
  </si>
  <si>
    <t>(Parašas)</t>
  </si>
  <si>
    <t>Ekonomikos departamento Apskaitos skyriaus vedėjas</t>
  </si>
  <si>
    <t>Regina Andriuškienė</t>
  </si>
  <si>
    <t>Forma Nr. 1-PSDF-P patvirtinta</t>
  </si>
  <si>
    <t>Valstybinės ligonių kasos</t>
  </si>
  <si>
    <t>prie Sveikatos apsaugos ministerijos</t>
  </si>
  <si>
    <t>direktoriaus 2017 m. vasario 27 d.</t>
  </si>
  <si>
    <t>įsakymu Nr. 1K-44</t>
  </si>
  <si>
    <t>ministerijos direktoriaus 2018 m. Gegužės 8 d.</t>
  </si>
  <si>
    <t>įsakymo Nr. 1K-127 redakcija)</t>
  </si>
  <si>
    <t>PRIVALOMOJO SVEIKATOS DRAUDIMO FONDO BIUDŽETO ĮPLAUKŲ PLANO VYKDYMO (SUVESTINĖ) ATASKAITA</t>
  </si>
  <si>
    <t>PAGAL 2021 M.  GRUODŽIO 31 D. DUOMENIS</t>
  </si>
  <si>
    <t>(sudarymo data ir numeris)</t>
  </si>
  <si>
    <t>________Vilnius________</t>
  </si>
  <si>
    <t>(sudarymo vieta)</t>
  </si>
  <si>
    <r>
      <t>Periodiškumas:</t>
    </r>
    <r>
      <rPr>
        <b/>
        <i/>
        <u/>
        <sz val="11"/>
        <rFont val="Times New Roman"/>
        <family val="1"/>
        <charset val="186"/>
      </rPr>
      <t xml:space="preserve"> </t>
    </r>
    <r>
      <rPr>
        <b/>
        <i/>
        <sz val="11"/>
        <rFont val="Times New Roman"/>
        <family val="1"/>
        <charset val="186"/>
      </rPr>
      <t>I ketv./I pusm./9 mėn</t>
    </r>
    <r>
      <rPr>
        <b/>
        <i/>
        <u/>
        <sz val="11"/>
        <rFont val="Times New Roman"/>
        <family val="1"/>
        <charset val="186"/>
      </rPr>
      <t>.</t>
    </r>
    <r>
      <rPr>
        <b/>
        <i/>
        <sz val="11"/>
        <rFont val="Times New Roman"/>
        <family val="1"/>
        <charset val="186"/>
      </rPr>
      <t>/</t>
    </r>
    <r>
      <rPr>
        <b/>
        <i/>
        <u/>
        <sz val="11"/>
        <rFont val="Times New Roman"/>
        <family val="1"/>
        <charset val="186"/>
      </rPr>
      <t>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</si>
  <si>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</si>
  <si>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</si>
  <si>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</si>
  <si>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</si>
  <si>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</si>
  <si>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</si>
  <si>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</si>
  <si>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</si>
  <si>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</si>
  <si>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</si>
  <si>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</si>
  <si>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</si>
  <si>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r>
      <t xml:space="preserve">Privalomojo sveikatos draudimo įmokos </t>
    </r>
    <r>
      <rPr>
        <sz val="12"/>
        <rFont val="Times New Roman"/>
        <family val="1"/>
        <charset val="186"/>
      </rPr>
      <t>(iš jų: VSDFV 183 231 151,50 Eur užskaita; VMI 582,73 Eur užbaigiamosios apyvartos)</t>
    </r>
    <r>
      <rPr>
        <b/>
        <sz val="12"/>
        <rFont val="Times New Roman"/>
        <family val="1"/>
        <charset val="186"/>
      </rPr>
      <t>, iš jų:</t>
    </r>
  </si>
  <si>
    <t>soc.įmokos</t>
  </si>
  <si>
    <t>-</t>
  </si>
  <si>
    <t>baudos</t>
  </si>
  <si>
    <t>delspinigiai</t>
  </si>
  <si>
    <t>palūkanos</t>
  </si>
  <si>
    <t>Valstybinio socialinio draudimo fondo valdybos administruojamos privalomojo sveikatos draudimo įmokos ir su juo susijusios sumos (iš jų 183 231 151,50 Eur užskaita)</t>
  </si>
  <si>
    <t>01 03</t>
  </si>
  <si>
    <t>Valstybinės mokesčių inspekcijos administruojamos privalomojo sveikatos draudimo įmokos ir su jomis susijusios sumos (už laikotarpį iki 2016 m. sausio 1 d.) (iš jų 582,73 Eur užbaigiamosios apyvartos)</t>
  </si>
  <si>
    <t>Lietuvos Respublikos valstybės biudžeto asignavimai</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</si>
  <si>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</si>
  <si>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</si>
  <si>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</si>
  <si>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</si>
  <si>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</si>
  <si>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</si>
  <si>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iš sveikatos priežiūros įstaigų išieškomos ar jų grąžinamos lėšos už neteisėtai suteiktas asmens sveikatos priežiūros paslaugas ir už šias paslaugas neteisėtai pateiktas apmokėti sąskaitas</t>
  </si>
  <si>
    <t>04 02 02</t>
  </si>
  <si>
    <t xml:space="preserve">iš sveikatos priežiūros įstaigų išieškomos ar jų grąžinamos lėšos už neteisėtai išrašytus ir išduotus vaistus bei medicinos pagalbos priemones </t>
  </si>
  <si>
    <t>04 02 03</t>
  </si>
  <si>
    <t>iš vaistinių išieškomos ar jų grąžinamos lėšos už neteisėtai išduotus vaistus bei medicinos pagalbos priemones ar neteisėtai už juos pateiktas apmokėti sąskaitas</t>
  </si>
  <si>
    <t>04 02 04</t>
  </si>
  <si>
    <t>iš ūkio subjektų, su kuriais sudarytos medicinos priemonių (prietaisų), būtinų apdraustųjų privalomuoju sveikatos draudimu sveikatos priežiūrai namuose užtikrinti, nuomos išlaidų apmokėjimo sutartys, išieškomos ar jų grąžinamos lėšos</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</si>
  <si>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</si>
  <si>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</si>
  <si>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</si>
  <si>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</si>
  <si>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</si>
  <si>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</si>
  <si>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</si>
  <si>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Pajamos už kompensuojamųjų vaistų pasų pakartotinį išdavimą</t>
  </si>
  <si>
    <t>04 06</t>
  </si>
  <si>
    <t>Investicinės veiklos pajamos</t>
  </si>
  <si>
    <t>04 07</t>
  </si>
  <si>
    <t>Institucijų, vykdančių privalomąjį sveikatos draudimą, veiklos pajamos, iš jų:</t>
  </si>
  <si>
    <t>04 07 01</t>
  </si>
  <si>
    <t>04 07 02</t>
  </si>
  <si>
    <t>kitos veiklos pajamos</t>
  </si>
  <si>
    <t>04 08</t>
  </si>
  <si>
    <t>Kitos teisėtai gautos pajamos</t>
  </si>
  <si>
    <t>Iš viso pajamų</t>
  </si>
  <si>
    <t>(parašas)</t>
  </si>
  <si>
    <t>Ekonomikos departamento Apskaitos skyriaus vedėja</t>
  </si>
  <si>
    <t>Forma Nr. 1-PSDF-I patvirtinta</t>
  </si>
  <si>
    <t xml:space="preserve">Valstybinės ligonių kasos prie                                                                         </t>
  </si>
  <si>
    <t>Sveikatos apsaugos ministerijos</t>
  </si>
  <si>
    <t>įsakymu Nr.1K-44</t>
  </si>
  <si>
    <t>PRIVALOMOJO SVEIKATOS DRAUDIMO FONDO BIUDŽETO IŠLAIDŲ PLANO VYKDYMO ATASKAITA</t>
  </si>
  <si>
    <t>Pagal 2021 m. gruodžio  31 d. duomenis</t>
  </si>
  <si>
    <r>
      <t>Periodiškumas: I ketv. / I pusm. / 9 mėn. /</t>
    </r>
    <r>
      <rPr>
        <i/>
        <u/>
        <sz val="18"/>
        <rFont val="Times New Roman Baltic"/>
        <charset val="186"/>
      </rPr>
      <t xml:space="preserve"> metinė</t>
    </r>
  </si>
  <si>
    <t>Privalomojo sveikados draudimo fondo biudžeto išlaidų straipsnio</t>
  </si>
  <si>
    <t>Ataskaitiniam laikotarpiui skirta   suma                            (6+7+8)</t>
  </si>
  <si>
    <t>iš jų</t>
  </si>
  <si>
    <t>Suma pagal  prisiimtus įsipareigojimus</t>
  </si>
  <si>
    <t>Gauti asignavimai</t>
  </si>
  <si>
    <t>Sumokėta suma   (12+13)</t>
  </si>
  <si>
    <t xml:space="preserve">gautina suma </t>
  </si>
  <si>
    <t xml:space="preserve">mokėtina suma </t>
  </si>
  <si>
    <t>biudžeto lėšos *</t>
  </si>
  <si>
    <t>viršplaninės biudžeto lėšos</t>
  </si>
  <si>
    <t>rezervo lėšos**</t>
  </si>
  <si>
    <r>
      <t xml:space="preserve">biudžeto lėšos  </t>
    </r>
    <r>
      <rPr>
        <sz val="16"/>
        <rFont val="Times New Roman"/>
        <family val="1"/>
        <charset val="186"/>
      </rPr>
      <t>(kartu su viršplaninėmis biudžeto lėšomis)</t>
    </r>
  </si>
  <si>
    <t>rezervo lėšos</t>
  </si>
  <si>
    <t>iš viso išlaidų:                                                                                              iš jų:</t>
  </si>
  <si>
    <t xml:space="preserve">01 </t>
  </si>
  <si>
    <t>Asmens sveikatos priežiūros paslaugoms,                                                                                          iš jų:</t>
  </si>
  <si>
    <t>Vilniaus teritorinė ligonių kasa</t>
  </si>
  <si>
    <t>Kauno teritorinė ligonių kasa</t>
  </si>
  <si>
    <t>Klaipėdos teritorinė ligonių kasa</t>
  </si>
  <si>
    <t>Šiaulių teritorinė ligonių kasa</t>
  </si>
  <si>
    <t>Panevėžio teritorinė ligonių kasa</t>
  </si>
  <si>
    <t>Teritorinėms ligonių kasoms nepervedamos lėšos</t>
  </si>
  <si>
    <t>_</t>
  </si>
  <si>
    <t>02 01</t>
  </si>
  <si>
    <t>kompensuojamiesiems vaistams  ir medicinos pagalbos priemonėms,                                                                                             
iš jų:</t>
  </si>
  <si>
    <t>02 02</t>
  </si>
  <si>
    <t>centralizuotai apmokamiems vaistams ir medicinos pagalbos priemonėms</t>
  </si>
  <si>
    <t>02 03</t>
  </si>
  <si>
    <t>labai retų žmogaus sveikatos būklių gydymui ir gydymui nenumatytais atvejais</t>
  </si>
  <si>
    <t>02 04</t>
  </si>
  <si>
    <t>Medicininei reabilitacijai ir sanatoriniam gydymui,                                                                                                               iš jų:</t>
  </si>
  <si>
    <t xml:space="preserve">Ortopedijos techninėms priemonėms </t>
  </si>
  <si>
    <t>Sveikatos programoms ir kitoms sveikatos draudimo išlaidoms,                                                                                      
iš jų:</t>
  </si>
  <si>
    <t>05 01</t>
  </si>
  <si>
    <t>05 02</t>
  </si>
  <si>
    <t>Atrankinės mamografinės patikros dėl krūties vėžio finansavimo programai,                                                                                                                                                                                                                                                    iš jų:</t>
  </si>
  <si>
    <t>05 03</t>
  </si>
  <si>
    <t>Asmenų, priskirtinų širdies ir kraujagyslių ligų didelės rizikos grupei, atrankos ir prevencijos priemonių finansavimo programai,                                                                                                                                           iš jų:</t>
  </si>
  <si>
    <t>05 04</t>
  </si>
  <si>
    <t>Priešinės liaukos vėžio ankstyvosios diagnostikos finansavimo programai,                                                                                                                                                                                                                           iš jų:</t>
  </si>
  <si>
    <t>05 05</t>
  </si>
  <si>
    <t>Storosios žarnos vėžio ankstyvosios diagnostikos finansavimo programai,                                                                                                                                                                                                                                                          iš jų:</t>
  </si>
  <si>
    <t>05 06</t>
  </si>
  <si>
    <t>05 06 01</t>
  </si>
  <si>
    <t>05 06 02</t>
  </si>
  <si>
    <t>Lietuvos apdraustųjų gydymui Europos Sąjungos šalyse (moka Valstybinė ligonių kasa prie Sveikatos apsaugos ministerijos)</t>
  </si>
  <si>
    <t>05 08</t>
  </si>
  <si>
    <t>Transplantacijos programai,                                                                                    iš jų:</t>
  </si>
  <si>
    <t>05 08 01</t>
  </si>
  <si>
    <t>Transplantacijos programai (neįskaitant išlaidų potencialiems donorams paruošti),                                                            iš jų:</t>
  </si>
  <si>
    <t>05 08 02</t>
  </si>
  <si>
    <t>potencialiems donorams paruošti,                                                             iš jų:</t>
  </si>
  <si>
    <t>05 10</t>
  </si>
  <si>
    <t>dantų protezavimo paslaugoms,                                                                                                                                                                                                                                                                                                                                   iš jų:</t>
  </si>
  <si>
    <t>05 13</t>
  </si>
  <si>
    <t>Nacionalinės imunoprofilaktikos programos priemonėms finansuoti</t>
  </si>
  <si>
    <t>05 14</t>
  </si>
  <si>
    <t>skubiai konsultacinei sveikatos priežiūros pagalbai,                                                                                                                                                                                                                                                                                   iš jų:</t>
  </si>
  <si>
    <t>05 14 01</t>
  </si>
  <si>
    <t>skubiai konsultacinei sveikatos priežiūros pagalbai (sąmatinis finansavimas),                                                                                                                                                                                                                                                       iš jų:</t>
  </si>
  <si>
    <t>05 14 02</t>
  </si>
  <si>
    <t>skubiai konsultacinei sveikatos priežiūros pagalbai (nesąmatinis finansavimas),                                                                                                                                                                                                                                               iš jų:</t>
  </si>
  <si>
    <t>05 16</t>
  </si>
  <si>
    <t>kraujo donorų kompensacijoms ir neatlygintinai kraujo donorystei propaguoti,                                                                                                                                                                                                                                     iš jų:</t>
  </si>
  <si>
    <t>05 19</t>
  </si>
  <si>
    <t>vaistų nuo tuberkuliozės įsigijimo išlaidoms kompensuoti</t>
  </si>
  <si>
    <t>05 22</t>
  </si>
  <si>
    <t>asmens sveikatos priežiūros įstaigų išlaidoms darbuotojams (padidintam darbo užmokesčiui ir nuo jo mokamiems darbdavio mokesčiams), organizuojantiems ir teikiantiems asmens sveikatos priežiūros paslaugas pacientams, sergantiems COVID-19 liga (koronaviruso infekcija), kompensuoti</t>
  </si>
  <si>
    <t>–</t>
  </si>
  <si>
    <t>Privalomojo sveikatos draudimo sistemos funkcionavimui ir šį draudimą vykdančių institucijų veiklos išlaidoms,                                                                              iš jų:</t>
  </si>
  <si>
    <t>Valstybinė ligonių kasa prie Sveikatos apsaugos ministerijos</t>
  </si>
  <si>
    <t>– darbo užmokesčiui</t>
  </si>
  <si>
    <t>– ilgalaikiam turtui įsigyti</t>
  </si>
  <si>
    <t xml:space="preserve">Valstybinio socialinio draudimo fondo veiklos sąnaudoms, susidarančioms dėl privalomojo sveikatos draudimo įmokų surinkimo ir pervedimo į Privalomojo sveikatos draudimo fondą, kompensuoti </t>
  </si>
  <si>
    <t>08</t>
  </si>
  <si>
    <t>Teritorinės ligonių kasos                                                                                                                  iš viso:                                                                                                                           iš jų:</t>
  </si>
  <si>
    <t>Europos Sąjungos šalių apdraustųjų gydymui Lietuvos asmens sveikatos priežiūros įstaigose (moka teritorinės ligonių kasos)</t>
  </si>
  <si>
    <t xml:space="preserve">Dantų protezavimo paslaugoms                                                                                                                                                                                                                                                                                                                              </t>
  </si>
  <si>
    <t>Pastaba: jeigu išlaidos apmokamos per teritorines ligonių kasas, tuomet informacija pateikiama pagal kiekvieną teritorinę ligonių kasą.</t>
  </si>
  <si>
    <t>*</t>
  </si>
  <si>
    <t>**</t>
  </si>
  <si>
    <t xml:space="preserve">   8 grafoje „rezervo lėšos“ nurodytos VLK prie SAM direktoriaus 2020-12-22  įsakymu Nr. 1K-380 ir 2020-12-29  įsakymu Nr. 1K-392 patvirtintos lėšos . Šis įsakymas skirtas mokėjimams atlikti </t>
  </si>
  <si>
    <t xml:space="preserve">Direktorius </t>
  </si>
  <si>
    <t>Forma Nr. 1-PSDF-I-01 patvirtinta</t>
  </si>
  <si>
    <t>direktoriaus 2017 m. vasario 27 d.                                                    įsakymu Nr. 1K- 44</t>
  </si>
  <si>
    <t xml:space="preserve">(Dokumento sudarytojo pavadinimas)        </t>
  </si>
  <si>
    <t>ASMENS SVEIKATOS PRIEŽIŪROS PASLAUGOMS SKIRTŲ PRIVALOMOJO SVEIKATOS DRAUDIMO FONDO LĖŠŲ PANAUDOJIMO ATASKAITA</t>
  </si>
  <si>
    <t>Pagal 2021 m. gruodžio 31 d. duomenis</t>
  </si>
  <si>
    <t>(Sudarymo vieta)</t>
  </si>
  <si>
    <t xml:space="preserve">Privalomojo sveikatos draudimo fondo biudžeto 
01 išlaidų straipsnio </t>
  </si>
  <si>
    <r>
      <t xml:space="preserve">Ataskaitiniam laikotarpiui skirta suma
</t>
    </r>
    <r>
      <rPr>
        <sz val="18"/>
        <rFont val="Times New Roman Baltic"/>
        <charset val="186"/>
      </rPr>
      <t>(4+5+6)</t>
    </r>
  </si>
  <si>
    <t>Suma pagal priimtus įsipareigojimus</t>
  </si>
  <si>
    <t>Skirtumas</t>
  </si>
  <si>
    <t>rezervo lėšos***</t>
  </si>
  <si>
    <t>(7-3)</t>
  </si>
  <si>
    <t>(7/3*100)</t>
  </si>
  <si>
    <t>Vilniaus teritorinė ligonių kasa*</t>
  </si>
  <si>
    <t>Kauno teritorinė ligonių kasa*</t>
  </si>
  <si>
    <t>Klaipėdos teritorinė ligonių kasa*</t>
  </si>
  <si>
    <t>Šiaulių teritorinė ligonių kasa*</t>
  </si>
  <si>
    <t>Panevėžio teritorinė ligonių kasa*</t>
  </si>
  <si>
    <t>pirminės ambulatorinės asmens sveikatos priežiūros paslaugoms,  
iš jų:</t>
  </si>
  <si>
    <t>01 01 01</t>
  </si>
  <si>
    <t xml:space="preserve">pirminės ambulatorinės asmens sveikatos priežiūros paslaugoms (bazinis mokėjimas už prirašytą gyventoją),  
iš jų: </t>
  </si>
  <si>
    <t>01 01 02</t>
  </si>
  <si>
    <t>pirminės ambulatorinės asmens sveikatos priežiūros paslaugoms,  už kurias mokamas skatinamasis priedas,  
iš jų:</t>
  </si>
  <si>
    <t>01 01 03</t>
  </si>
  <si>
    <t xml:space="preserve">geriems šeimos gydytojo komandos darbo  rezultatams apmokėti,
iš jų:   </t>
  </si>
  <si>
    <t>01 01 04</t>
  </si>
  <si>
    <t xml:space="preserve">geriems pirminės ambulatorinės psichikos sveikatos priežiūros rezultatams apmokėti, 
iš jų:                                                  </t>
  </si>
  <si>
    <t>01 01 05</t>
  </si>
  <si>
    <t xml:space="preserve">geriems pirminės ambulatorinės odontologinės sveikatos priežiūros rezultatams apmokėti,
iš jų:                                                    </t>
  </si>
  <si>
    <t xml:space="preserve">greitosios medicinos pagalbos paslaugoms, 
iš jų:                                                                        </t>
  </si>
  <si>
    <t>01 02 01–
01 02 03; 01 02 05; 01 02 06</t>
  </si>
  <si>
    <t xml:space="preserve">greitosios medicinos pagalbos paslaugoms,
iš jų:                                                                                           </t>
  </si>
  <si>
    <t>01 02 04</t>
  </si>
  <si>
    <t xml:space="preserve">geriems greitosios medicinos pagalbos rezultatams apmokėti, 
iš jų:                                                                                                   </t>
  </si>
  <si>
    <t xml:space="preserve">slaugos paslaugoms,
iš jų:                                                                                    
</t>
  </si>
  <si>
    <t>01 04</t>
  </si>
  <si>
    <t xml:space="preserve">ambulatorinėms asmens sveikatos priežiūros paslaugoms, 
iš jų:                                                                                               </t>
  </si>
  <si>
    <t>01 05</t>
  </si>
  <si>
    <t xml:space="preserve">stacionarinėms asmens sveikatos priežiūros paslaugoms,            
iš jų:                                                                                                             </t>
  </si>
  <si>
    <t>01 06</t>
  </si>
  <si>
    <t xml:space="preserve">ambulatorinėmis sąlygomis atliktiems brangiesiems tyrimams ir procedūroms, 
iš jų:                                                                          </t>
  </si>
  <si>
    <t xml:space="preserve">Pastaba: </t>
  </si>
  <si>
    <t>***</t>
  </si>
  <si>
    <t>PRIVALOMOJO SVEIKATOS DRAUDIMO FONDO BIUDŽETO REZERVO ATASKAITA</t>
  </si>
  <si>
    <t>1 lentelė</t>
  </si>
  <si>
    <t>SUDARYMAS</t>
  </si>
  <si>
    <t>Ataskaitinio laikotarpio PSDF biudžeto pajamų atskaitymai į rezervą</t>
  </si>
  <si>
    <t>metinės</t>
  </si>
  <si>
    <t>ataskaitinio laikotarpio</t>
  </si>
  <si>
    <t>Faktinės rezervo lėšos</t>
  </si>
  <si>
    <t xml:space="preserve">nepervesta į rezervą ataskaitinį laikotarpį </t>
  </si>
  <si>
    <t>2 lentelė</t>
  </si>
  <si>
    <t>NAUDOJIMAS</t>
  </si>
  <si>
    <r>
      <t xml:space="preserve">Ataskaitiniam laikotarpiui skirtos rezervo lėšos
</t>
    </r>
    <r>
      <rPr>
        <sz val="12"/>
        <rFont val="Times New Roman Baltic"/>
        <charset val="186"/>
      </rPr>
      <t>(4+5)</t>
    </r>
  </si>
  <si>
    <r>
      <t xml:space="preserve">Sumokėta suma
</t>
    </r>
    <r>
      <rPr>
        <sz val="12"/>
        <rFont val="Times New Roman Baltic"/>
        <charset val="186"/>
      </rPr>
      <t>(7 + 8)</t>
    </r>
  </si>
  <si>
    <t>iš jos</t>
  </si>
  <si>
    <t>pagrindinės dalies</t>
  </si>
  <si>
    <t>rizikos valdymo dalies</t>
  </si>
  <si>
    <t>Asmens sveikatos priežiūros paslaugoms,
iš jų:</t>
  </si>
  <si>
    <t>Iš viso</t>
  </si>
  <si>
    <t>3 lentelė</t>
  </si>
  <si>
    <t>LIKUČIAI</t>
  </si>
  <si>
    <r>
      <t xml:space="preserve">Iš viso
</t>
    </r>
    <r>
      <rPr>
        <sz val="12"/>
        <rFont val="Times New Roman Baltic"/>
        <charset val="186"/>
      </rPr>
      <t>(3 + 4)</t>
    </r>
  </si>
  <si>
    <t>Forma Nr. 2 patvirtinta</t>
  </si>
  <si>
    <t>Lietuvos Respublikos finansų ministro</t>
  </si>
  <si>
    <t>2008 m. gruodžio 31 d. įsakymu Nr. 1K-465</t>
  </si>
  <si>
    <t xml:space="preserve">       </t>
  </si>
  <si>
    <t>(Lietuvos Respublikos finansų ministro</t>
  </si>
  <si>
    <t>2021 m. rugsėjo  20 d. įsakymo Nr. 1K-304    redakcija)</t>
  </si>
  <si>
    <t>Valstybinės ligonių kasos prie Sveikatos apsaugos ministerijos ir teritorinių ligonių kasų suvestinė</t>
  </si>
  <si>
    <t>(įstaigos pavadinimas, kodas Juridinių asmenų registre, adresas)</t>
  </si>
  <si>
    <t>BIUDŽETO IŠLAIDŲ SĄMATOS VYKDYMO</t>
  </si>
  <si>
    <t>2021 GRUODŽIO 31 D.</t>
  </si>
  <si>
    <t xml:space="preserve"> </t>
  </si>
  <si>
    <t>metinė</t>
  </si>
  <si>
    <t>(metinė, ketvirtinė)</t>
  </si>
  <si>
    <t>ATASKAITA</t>
  </si>
  <si>
    <r>
      <rPr>
        <u/>
        <sz val="10"/>
        <rFont val="Times New Roman Baltic"/>
        <charset val="186"/>
      </rPr>
      <t xml:space="preserve">2022 m.                       d. </t>
    </r>
    <r>
      <rPr>
        <sz val="10"/>
        <rFont val="Times New Roman Baltic"/>
        <family val="1"/>
        <charset val="186"/>
      </rPr>
      <t xml:space="preserve">  Nr. _________</t>
    </r>
  </si>
  <si>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</si>
  <si>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</si>
  <si>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</si>
  <si>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</si>
  <si>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</si>
  <si>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</si>
  <si>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</si>
  <si>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</si>
  <si>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</si>
  <si>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</si>
  <si>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</si>
  <si>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</si>
  <si>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</si>
  <si>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</si>
  <si>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</si>
  <si>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</si>
  <si>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</si>
  <si>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</si>
  <si>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</si>
  <si>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</si>
  <si>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</si>
  <si>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</si>
  <si>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</si>
  <si>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</si>
  <si>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</si>
  <si>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</si>
  <si>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</si>
  <si>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</si>
  <si>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</si>
  <si>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</si>
  <si>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</si>
  <si>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</si>
  <si>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</si>
  <si>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</si>
  <si>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</si>
  <si>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</si>
  <si>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</si>
  <si>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</si>
  <si>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</si>
  <si>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</si>
  <si>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</si>
  <si>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</si>
  <si>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</si>
  <si>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</si>
  <si>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</si>
  <si>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</si>
  <si>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</si>
  <si>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</si>
  <si>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r>
      <t>Palūkanos kitiems valdžios sektoriaus</t>
    </r>
    <r>
      <rPr>
        <sz val="10"/>
        <color rgb="FFFF0000"/>
        <rFont val="Times New Roman Baltic"/>
        <charset val="186"/>
      </rPr>
      <t xml:space="preserve"> </t>
    </r>
    <r>
      <rPr>
        <sz val="10"/>
        <rFont val="Times New Roman Baltic"/>
        <charset val="186"/>
      </rPr>
      <t xml:space="preserve"> subjektams</t>
    </r>
  </si>
  <si>
    <r>
      <t>Palūkanos kitiems valdžios sektoriaus</t>
    </r>
    <r>
      <rPr>
        <sz val="10"/>
        <color rgb="FFFF0000"/>
        <rFont val="Times New Roman Baltic"/>
        <charset val="186"/>
      </rPr>
      <t xml:space="preserve"> </t>
    </r>
    <r>
      <rPr>
        <sz val="10"/>
        <rFont val="Times New Roman Baltic"/>
        <charset val="186"/>
      </rPr>
      <t>subjektams</t>
    </r>
  </si>
  <si>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</si>
  <si>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</si>
  <si>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</si>
  <si>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</si>
  <si>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</si>
  <si>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</si>
  <si>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</si>
  <si>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</si>
  <si>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</si>
  <si>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</si>
  <si>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</si>
  <si>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</si>
  <si>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</si>
  <si>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</si>
  <si>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</si>
  <si>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</si>
  <si>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</si>
  <si>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</si>
  <si>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</si>
  <si>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</si>
  <si>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</si>
  <si>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</si>
  <si>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</si>
  <si>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</si>
  <si>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</si>
  <si>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</si>
  <si>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</si>
  <si>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</si>
  <si>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</si>
  <si>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r>
      <t xml:space="preserve">Su nuosavais ištekliais susijusios baudos, </t>
    </r>
    <r>
      <rPr>
        <sz val="10"/>
        <rFont val="Times New Roman Baltic"/>
        <charset val="186"/>
      </rPr>
      <t>delspinigiai ir neigiamos palūkanos</t>
    </r>
  </si>
  <si>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</si>
  <si>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</si>
  <si>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</si>
  <si>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</si>
  <si>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</si>
  <si>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</si>
  <si>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</si>
  <si>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</si>
  <si>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</si>
  <si>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</si>
  <si>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</si>
  <si>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</si>
  <si>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</si>
  <si>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</si>
  <si>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</si>
  <si>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</si>
  <si>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</si>
  <si>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</si>
  <si>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</si>
  <si>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</si>
  <si>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</si>
  <si>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</si>
  <si>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</si>
  <si>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</si>
  <si>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</si>
  <si>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</si>
  <si>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</si>
  <si>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</si>
  <si>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</si>
  <si>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</si>
  <si>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</si>
  <si>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</si>
  <si>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</si>
  <si>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</si>
  <si>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</si>
  <si>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</si>
  <si>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</si>
  <si>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</si>
  <si>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</si>
  <si>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</si>
  <si>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</si>
  <si>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</si>
  <si>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</si>
  <si>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</si>
  <si>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</si>
  <si>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</si>
  <si>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</si>
  <si>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r>
      <t>Antikvarinių</t>
    </r>
    <r>
      <rPr>
        <sz val="10"/>
        <color rgb="FFFF0000"/>
        <rFont val="Times New Roman Baltic"/>
        <charset val="186"/>
      </rPr>
      <t xml:space="preserve"> </t>
    </r>
    <r>
      <rPr>
        <sz val="10"/>
        <rFont val="Times New Roman Baltic"/>
        <charset val="186"/>
      </rPr>
      <t>ir kitų meno kūrinių įsigijimo išlaidos</t>
    </r>
  </si>
  <si>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</si>
  <si>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</si>
  <si>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</si>
  <si>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FF000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</si>
  <si>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</si>
  <si>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</si>
  <si>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</si>
  <si>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</si>
  <si>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</si>
  <si>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</si>
  <si>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</si>
  <si>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</si>
  <si>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</si>
  <si>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r>
      <t>Prekių, skirtų parduoti arba perduoti</t>
    </r>
    <r>
      <rPr>
        <sz val="10"/>
        <color rgb="FF00B0F0"/>
        <rFont val="Times New Roman Baltic"/>
        <charset val="186"/>
      </rPr>
      <t>,</t>
    </r>
    <r>
      <rPr>
        <sz val="10"/>
        <rFont val="Times New Roman Baltic"/>
        <charset val="186"/>
      </rPr>
      <t xml:space="preserve"> įsigijimo išlaidos</t>
    </r>
  </si>
  <si>
    <t>Karinių atsargų įsigijimo išlaidos</t>
  </si>
  <si>
    <t>Ilgalaikio turto finansinės nuomos (lizingo)  išlaidos</t>
  </si>
  <si>
    <t>Ilgalaikio turto finansinės nuomos (lizingo) išlaidos</t>
  </si>
  <si>
    <r>
      <t>Biologinio turto ir žemės gelmių  išteklių</t>
    </r>
    <r>
      <rPr>
        <strike/>
        <sz val="10"/>
        <color rgb="FFFF000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</si>
  <si>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</si>
  <si>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</si>
  <si>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</si>
  <si>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</si>
  <si>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</si>
  <si>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</si>
  <si>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</si>
  <si>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</si>
  <si>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</si>
  <si>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</si>
  <si>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</si>
  <si>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</si>
  <si>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</si>
  <si>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</si>
  <si>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</si>
  <si>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</si>
  <si>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</si>
  <si>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</si>
  <si>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</si>
  <si>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</si>
  <si>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</si>
  <si>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</si>
  <si>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</si>
  <si>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</si>
  <si>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</si>
  <si>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</si>
  <si>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</si>
  <si>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</si>
  <si>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</si>
  <si>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</si>
  <si>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</si>
  <si>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</si>
  <si>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</si>
  <si>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</si>
  <si>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</si>
  <si>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</si>
  <si>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</si>
  <si>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</si>
  <si>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</si>
  <si>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</si>
  <si>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</si>
  <si>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</si>
  <si>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r>
      <t>Vidaus finansinių įsipareigojimų vykdymo išlaidos (</t>
    </r>
    <r>
      <rPr>
        <sz val="10"/>
        <rFont val="Times New Roman Baltic"/>
        <charset val="186"/>
      </rPr>
      <t>kreditoriams rezidentams grąžintos skolos)</t>
    </r>
  </si>
  <si>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</si>
  <si>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</si>
  <si>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</si>
  <si>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</si>
  <si>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</si>
  <si>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</si>
  <si>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</si>
  <si>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</si>
  <si>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</si>
  <si>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</si>
  <si>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</si>
  <si>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</si>
  <si>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</si>
  <si>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</si>
  <si>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</si>
  <si>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</si>
  <si>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</si>
  <si>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</si>
  <si>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</si>
  <si>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t xml:space="preserve">Apskaitos skyriaus vedėja </t>
  </si>
  <si>
    <t xml:space="preserve">  (vyriausiasis buhalteris (buhalteris) / centralizuotos apskaitos įstaigos vadovo arba jo įgalioto asmens pareigų pavadinimas)</t>
  </si>
  <si>
    <t>Forma Nr. BV-2 patvirtinta Lietuvos Respublikos finansų  ministro 2018 m. gegužės 31 d. įsakymu  Nr. 1K-206</t>
  </si>
  <si>
    <t>(dokumento sudarytojo (įstaigos) pavadinimas)</t>
  </si>
  <si>
    <t xml:space="preserve">                      INFORMACIJA APIE IŠLAIDŲ DARBO UŽMOKESČIUI  PLANO VYKDYMĄ 2021 M. I-IV ketvirtį</t>
  </si>
  <si>
    <t xml:space="preserve">2022 m.                                                     Nr. </t>
  </si>
  <si>
    <t xml:space="preserve">                 (data ir numeris)</t>
  </si>
  <si>
    <t xml:space="preserve">             (sudarymo vieta)</t>
  </si>
  <si>
    <t>(Asignavimų valdytojo*) įstaigos pavadinimas: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</si>
  <si>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</si>
  <si>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</si>
  <si>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</si>
  <si>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</si>
  <si>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</si>
  <si>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</si>
  <si>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</si>
  <si>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</si>
  <si>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</si>
  <si>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</si>
  <si>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</si>
  <si>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</si>
  <si>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</si>
  <si>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</si>
  <si>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</si>
  <si>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</si>
  <si>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</si>
  <si>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</si>
  <si>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</si>
  <si>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</si>
  <si>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</si>
  <si>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</si>
  <si>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</si>
  <si>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</si>
  <si>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</si>
  <si>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</si>
  <si>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</si>
  <si>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</si>
  <si>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</si>
  <si>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</si>
  <si>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</si>
  <si>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</si>
  <si>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</si>
  <si>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</si>
  <si>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</si>
  <si>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</si>
  <si>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</si>
  <si>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</si>
  <si>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</si>
  <si>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</si>
  <si>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</si>
  <si>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</si>
  <si>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</si>
  <si>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</si>
  <si>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</si>
  <si>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</si>
  <si>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</si>
  <si>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</si>
  <si>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PSDF BIUDŽETO IŠLAIDOS DARBO UŽMOKESČIUI IR</t>
  </si>
  <si>
    <t xml:space="preserve">ĮMOKOMS SOCIALINIAM DRAUDIMUI 2021 m.  gruodžio 31 d. </t>
  </si>
  <si>
    <t>Valstybinė ligonių kasa</t>
  </si>
  <si>
    <t>Teritorinės ligonių kasos</t>
  </si>
  <si>
    <t>Įmokos socialiniam draudimui</t>
  </si>
  <si>
    <t>Ekonomikos departamento Apskaitos skyriaus vedėja                                                              R. Andriuškienė</t>
  </si>
  <si>
    <t>Ataskaitiniam laikotarpiui skirtos lėšų sumos pateiktos be ambulatorinėmis sąlygomis atliktiems brangiesiems tyrimams ir procedūroms skirtų lėšų.</t>
  </si>
  <si>
    <t>Asmens sveikatos priežiūros paslaugoms,  
iš jų:</t>
  </si>
  <si>
    <t>6 skiltyje „Rezervo lėšos“ nurodytos VLK prie SAM direktoriaus įsakymais 2021-09-24 Nr. 1K-287, 2021-09-30 Nr. 1K-296 ir 2021-12-29 Nr. 1K-409  patvirtintos lėšų sumos.</t>
  </si>
  <si>
    <t>biudžeto lėšos**</t>
  </si>
  <si>
    <t>informacija pateikiama pagal kiekvieną teritorinę ligonių kasą, neįskaitant PSDF biudžeto išlaidų užsieniečiams, neteisėtai kirtusiems Lietuvos Respublikos valstybės sieną.</t>
  </si>
  <si>
    <t>Vaistams, medicinos pagalbos priemonėms ir medicinos priemonių (prietaisų) nuomai</t>
  </si>
  <si>
    <t>Vaistams, medicinos pagalbos priemonėms ir medicinos priemonių (prietaisų) nuomai,                                                                                              
iš jų:</t>
  </si>
  <si>
    <t>medicinos priemonių (prietaisų) nuomai</t>
  </si>
  <si>
    <t>Gimdos kaklelio piktybinių navikų prevencinių priemonių, apmokamų iš Privalomojo sveikatos draudimo fondo biudžeto lėšų, finansavimo  programai,                                                                                                        iš jų:</t>
  </si>
  <si>
    <t xml:space="preserve">Europos Parlamento ir Tarybos reglamentams įgyvendinti,                                                                                                                                                                                                                                                                                  iš jų:  </t>
  </si>
  <si>
    <t>Europos Sąjungos šalių apdraustųjų gydymui Lietuvos asmens sveikatos priežiūros įstaigose (moka teritorinės ligonių kasos), 
iš jų:</t>
  </si>
  <si>
    <t>iš viso, įskaitant dar nepervestas rezervo lėšas</t>
  </si>
  <si>
    <t>PSDF biudžeto sąskaitoje (2019 m. investuotų rezervo lėšų dalis, kuri ataskaitinį laikotarpį, pasibaigus investavimui, buvo grąžinta kaip palūkanos) (toliau – dar nepervestos rezervo lėšos).</t>
  </si>
  <si>
    <t>investuotos lėšos</t>
  </si>
  <si>
    <t>rezervo sąskaitoje</t>
  </si>
  <si>
    <t>Faktinio rezervo likutis ataskaitinio laikotarpio pabaigoje</t>
  </si>
  <si>
    <t>Pastaba: jeigu išlaidos apmokamos per teritorines ligonių kasas, informacija pateikiama pagal kiekvieną teritorinę ligonių kasą.</t>
  </si>
  <si>
    <t xml:space="preserve">PSDF biudžeto išlaidų straipsnio </t>
  </si>
  <si>
    <r>
      <t xml:space="preserve">Skirtumas
</t>
    </r>
    <r>
      <rPr>
        <sz val="12"/>
        <rFont val="Times New Roman Baltic"/>
        <charset val="186"/>
      </rPr>
      <t>(3 – 6)</t>
    </r>
  </si>
  <si>
    <t>** 2019 m. investicija (-os).</t>
  </si>
  <si>
    <t>* Skiltyje „Planuojamos rezervo lėšos“ pateikiama informacija apie planuojamą sudaryti faktinį rezervą.</t>
  </si>
  <si>
    <t>Planuojamos rezervo lėšos*</t>
  </si>
  <si>
    <t>neįskaitant investuotų rezervo lėšų (kurių investavimas baigėsi**) dalies, kuri ataskaitinį laikotarpį buvo grąžinta į PSDF kaip investicijos palūkanos</t>
  </si>
  <si>
    <r>
      <t xml:space="preserve">Iš viso
</t>
    </r>
    <r>
      <rPr>
        <sz val="12"/>
        <rFont val="Times New Roman Baltic"/>
        <charset val="186"/>
      </rPr>
      <t xml:space="preserve">(2 + 4 + 5 
arba
 7 + 8)  </t>
    </r>
  </si>
  <si>
    <t>Praėjusių metų PSDF biudžeto apyvartos
lėšų suma, kuria viršijamos planinės
apyvartos lėšos 
(pervedama į ataskaitinių metų  rezervą)</t>
  </si>
  <si>
    <t>Praėjusių metų Privalomojo sveikatos draudimo fondo (PSDF) biudžeto rezervo (toliau – rezervas) lėšų likutis,
patenkantis į ataskaitinių metų rezervą</t>
  </si>
  <si>
    <t>Transplantacijos programai (neįskaitant išlaidų potencialiems donorams paruošti),
iš jų:</t>
  </si>
  <si>
    <t>asmens sveikatos priežiūros įstaigų išlaidoms darbuotojams (padidintam darbo užmokesčiui ir nuo jo mokamiems darbdavio mokesčiams), organizuojantiems ir teikiantiems asmens sveikatos priežiūros paslaugas pacientams, sergantiems COVID-19 liga (koronaviruso infekcija), kompensuoti,
iš jų:</t>
  </si>
  <si>
    <t>4 skiltyje „Biudžeto lėšos“ nurodytos VLK prie SAM direktoriaus įsakymais 2021-08-13 Nr. 1K-239, 2021-09-17 Nr. 1K-264, 2021-10-29 Nr. 1K-330, 2021-12-27  Nr. 1K-400,  2021-12-28 Nr. 1K-401 ir 2021-12-29 Nr. 1K-409  patvirtintos lėšų sumos.</t>
  </si>
  <si>
    <t>Bazinėms kainoms indeksuoti ir finansavimui didinti
(teritorinėms ligonių kasoms nepervedamos lėšos)</t>
  </si>
  <si>
    <t>Bazinėms kainoms / baziniams dydžiams indeksuoti ir finansavimui didinti (teritorinėms ligonių kasoms
nepervedamos lėšos)</t>
  </si>
  <si>
    <t xml:space="preserve">Nepervedamos lėšos teritorinėms ligonių kasoms </t>
  </si>
  <si>
    <t>ambulatorinėmis sąlygomis atliktiems brangiesiems tyrimams ir procedūroms</t>
  </si>
  <si>
    <t>Teritorinėms ligonių kasoms nepaskirstytos lėšos</t>
  </si>
  <si>
    <t>________Nr.________</t>
  </si>
  <si>
    <t>____________ Nr.  ____________</t>
  </si>
  <si>
    <t xml:space="preserve">   6 ir 8 skiltyje „biudžeto lėšos“ nurodytos VLK prie SAM direktoriaus 2021-12-29  įsakymu Nr. 1K-409. Šis įsakymas skirtas mokėjimams atlikti.</t>
  </si>
  <si>
    <t xml:space="preserve">Forma Nr. 1-PSDF-R patvirtinta
Valstybinės ligonių kasos prie Sveikatos apsaugos ministerijos direktoriaus 2017 m. vasario 27 d. įsakymu Nr. 1K-44
(Valstybinės ligonių kasos prie Sveikatos apsaugos ministerijos direktoriaus 
2022 m. gegužės 27 d. įsakymo Nr. 1K-178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</si>
</sst>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 _L_t_-;\-* #,##0.00\ _L_t_-;_-* &quot;-&quot;??\ _L_t_-;_-@_-"/>
    <numFmt numFmtId="166" formatCode="#,##0.0"/>
  </numFmts>
  <fonts count="14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Arial"/>
      <family val="2"/>
      <charset val="186"/>
    </font>
    <font>
      <sz val="12"/>
      <name val="Times New Roman"/>
      <family val="1"/>
      <charset val="186"/>
    </font>
    <font>
      <b/>
      <sz val="14"/>
      <name val="Times New Roman"/>
      <family val="1"/>
      <charset val="186"/>
    </font>
    <font>
      <b/>
      <sz val="12"/>
      <name val="Times New Roman"/>
      <family val="1"/>
      <charset val="186"/>
    </font>
    <font>
      <sz val="12"/>
      <color rgb="FFFF0000"/>
      <name val="Times New Roman"/>
      <family val="1"/>
      <charset val="186"/>
    </font>
    <font>
      <sz val="10"/>
      <name val="Arial"/>
      <family val="2"/>
      <charset val="186"/>
    </font>
    <font>
      <sz val="11"/>
      <color indexed="8"/>
      <name val="Calibri"/>
      <family val="2"/>
    </font>
    <font>
      <sz val="10"/>
      <name val="Times New Roman Baltic"/>
      <family val="1"/>
      <charset val="186"/>
    </font>
    <font>
      <sz val="8"/>
      <name val="Times New Roman Baltic"/>
      <family val="1"/>
      <charset val="186"/>
    </font>
    <font>
      <b/>
      <sz val="12"/>
      <name val="Times New Roman Baltic"/>
      <family val="1"/>
      <charset val="186"/>
    </font>
    <font>
      <sz val="10"/>
      <name val="Times New Roman"/>
      <family val="1"/>
      <charset val="186"/>
    </font>
    <font>
      <sz val="9"/>
      <name val="Times New Roman Baltic"/>
      <family val="1"/>
      <charset val="186"/>
    </font>
    <font>
      <sz val="12"/>
      <name val="Times New Roman Baltic"/>
      <family val="1"/>
      <charset val="186"/>
    </font>
    <font>
      <i/>
      <sz val="10"/>
      <name val="Times New Roman Baltic"/>
      <charset val="186"/>
    </font>
    <font>
      <b/>
      <sz val="11"/>
      <color theme="1"/>
      <name val="Calibri"/>
      <family val="2"/>
      <charset val="186"/>
      <scheme val="minor"/>
    </font>
    <font>
      <sz val="12"/>
      <name val="Times New Roman Baltic"/>
      <charset val="186"/>
    </font>
    <font>
      <sz val="10"/>
      <name val="HelveticaLT"/>
      <charset val="186"/>
    </font>
    <font>
      <b/>
      <sz val="12"/>
      <color theme="1"/>
      <name val="Times New Roman"/>
      <family val="1"/>
      <charset val="186"/>
    </font>
    <font>
      <sz val="10"/>
      <name val="TimesLT"/>
      <charset val="186"/>
    </font>
    <font>
      <vertAlign val="superscript"/>
      <sz val="12"/>
      <name val="Times New Roman"/>
      <family val="1"/>
      <charset val="186"/>
    </font>
    <font>
      <sz val="8"/>
      <name val="Times New Roman Baltic"/>
      <charset val="186"/>
    </font>
    <font>
      <vertAlign val="superscript"/>
      <sz val="10"/>
      <name val="Times New Roman"/>
      <family val="1"/>
      <charset val="186"/>
    </font>
    <font>
      <b/>
      <sz val="10"/>
      <name val="Times New Roman Baltic"/>
      <charset val="186"/>
    </font>
    <font>
      <sz val="10"/>
      <name val="Times New Roman Baltic"/>
      <charset val="186"/>
    </font>
    <font>
      <strike/>
      <sz val="10"/>
      <color rgb="FFFF0000"/>
      <name val="Times New Roman Baltic"/>
      <charset val="186"/>
    </font>
    <font>
      <sz val="10"/>
      <color rgb="FF00B0F0"/>
      <name val="Times New Roman Baltic"/>
      <charset val="186"/>
    </font>
    <font>
      <sz val="10"/>
      <color rgb="FFFF0000"/>
      <name val="Times New Roman Baltic"/>
      <charset val="186"/>
    </font>
    <font>
      <sz val="8"/>
      <name val="Times New Roman"/>
      <family val="1"/>
      <charset val="186"/>
    </font>
    <font>
      <sz val="9"/>
      <name val="Arial"/>
      <family val="2"/>
      <charset val="186"/>
    </font>
    <font>
      <b/>
      <sz val="9"/>
      <name val="Times New Roman Baltic"/>
      <family val="1"/>
      <charset val="186"/>
    </font>
    <font>
      <b/>
      <sz val="9"/>
      <name val="Arial"/>
      <family val="2"/>
      <charset val="186"/>
    </font>
    <font>
      <b/>
      <sz val="9"/>
      <name val="Times New Roman"/>
      <family val="1"/>
      <charset val="186"/>
    </font>
    <font>
      <b/>
      <sz val="9"/>
      <name val="Times New Roman Baltic"/>
      <charset val="186"/>
    </font>
    <font>
      <b/>
      <sz val="11"/>
      <name val="Times New Roman Baltic"/>
      <family val="1"/>
      <charset val="186"/>
    </font>
    <font>
      <u/>
      <sz val="10"/>
      <name val="Times New Roman Baltic"/>
      <charset val="186"/>
    </font>
    <font>
      <sz val="8"/>
      <name val="Arial"/>
      <family val="2"/>
      <charset val="186"/>
    </font>
    <font>
      <b/>
      <sz val="10"/>
      <name val="Times New Roman"/>
      <family val="1"/>
      <charset val="186"/>
    </font>
    <font>
      <sz val="10"/>
      <name val="Times New Roman"/>
      <family val="1"/>
      <charset val="186"/>
    </font>
    <font>
      <sz val="14"/>
      <name val="Times New Roman"/>
      <family val="1"/>
      <charset val="186"/>
    </font>
    <font>
      <sz val="10"/>
      <name val="Times New Roman"/>
      <family val="1"/>
      <charset val="186"/>
    </font>
    <font>
      <sz val="18"/>
      <name val="Times New Roman Baltic"/>
      <family val="1"/>
      <charset val="186"/>
    </font>
    <font>
      <b/>
      <sz val="16"/>
      <name val="Times New Roman Baltic"/>
      <family val="1"/>
      <charset val="186"/>
    </font>
    <font>
      <b/>
      <sz val="18"/>
      <name val="Times New Roman Baltic"/>
      <family val="1"/>
      <charset val="186"/>
    </font>
    <font>
      <sz val="20"/>
      <name val="Calibri"/>
      <family val="2"/>
    </font>
    <font>
      <sz val="20"/>
      <name val="Times New Roman Baltic"/>
      <charset val="186"/>
    </font>
    <font>
      <sz val="18"/>
      <name val="Calibri"/>
      <family val="2"/>
    </font>
    <font>
      <sz val="18"/>
      <name val="Times New Roman Baltic"/>
      <charset val="186"/>
    </font>
    <font>
      <b/>
      <sz val="18"/>
      <name val="Times New Roman Baltic"/>
      <charset val="186"/>
    </font>
    <font>
      <b/>
      <sz val="18"/>
      <name val="Calibri"/>
      <family val="2"/>
    </font>
    <font>
      <b/>
      <sz val="16"/>
      <name val="Times New Roman Baltic"/>
      <charset val="186"/>
    </font>
    <font>
      <b/>
      <sz val="16"/>
      <name val="Times New Roman"/>
      <family val="1"/>
      <charset val="186"/>
    </font>
    <font>
      <sz val="11"/>
      <name val="Calibri"/>
      <family val="2"/>
    </font>
    <font>
      <b/>
      <sz val="16"/>
      <name val="Calibri"/>
      <family val="2"/>
    </font>
    <font>
      <sz val="16"/>
      <name val="Times New Roman Baltic"/>
      <charset val="186"/>
    </font>
    <font>
      <sz val="18"/>
      <name val="Times New Roman"/>
      <family val="1"/>
      <charset val="186"/>
    </font>
    <font>
      <i/>
      <sz val="18"/>
      <name val="Times New Roman Baltic"/>
      <charset val="186"/>
    </font>
    <font>
      <b/>
      <i/>
      <sz val="18"/>
      <name val="Times New Roman Baltic"/>
      <charset val="186"/>
    </font>
    <font>
      <sz val="18"/>
      <name val="Calibri"/>
      <family val="2"/>
      <charset val="186"/>
    </font>
    <font>
      <sz val="16"/>
      <name val="Times New Roman"/>
      <family val="1"/>
      <charset val="186"/>
    </font>
    <font>
      <sz val="16"/>
      <name val="Calibri"/>
      <family val="2"/>
    </font>
    <font>
      <sz val="18"/>
      <name val="Calibri"/>
      <family val="2"/>
      <charset val="186"/>
      <scheme val="minor"/>
    </font>
    <font>
      <sz val="11"/>
      <name val="Calibri"/>
      <family val="2"/>
      <charset val="186"/>
    </font>
    <font>
      <i/>
      <u/>
      <sz val="18"/>
      <name val="Times New Roman Baltic"/>
      <charset val="186"/>
    </font>
    <font>
      <u/>
      <sz val="18"/>
      <name val="Times New Roman Baltic"/>
      <family val="1"/>
      <charset val="186"/>
    </font>
    <font>
      <b/>
      <u/>
      <sz val="16"/>
      <name val="Times New Roman Baltic"/>
      <family val="1"/>
      <charset val="186"/>
    </font>
    <font>
      <vertAlign val="superscript"/>
      <sz val="18"/>
      <name val="Times New Roman"/>
      <family val="1"/>
      <charset val="186"/>
    </font>
    <font>
      <sz val="18"/>
      <name val="Arial"/>
      <family val="2"/>
      <charset val="186"/>
    </font>
    <font>
      <sz val="10"/>
      <name val="Arial Baltic"/>
      <charset val="186"/>
    </font>
    <font>
      <sz val="16"/>
      <name val="Times New Roman Baltic"/>
      <family val="1"/>
      <charset val="186"/>
    </font>
    <font>
      <sz val="16"/>
      <name val="Arial"/>
      <family val="2"/>
      <charset val="186"/>
    </font>
    <font>
      <vertAlign val="superscript"/>
      <sz val="16"/>
      <name val="Times New Roman Baltic"/>
      <family val="1"/>
      <charset val="186"/>
    </font>
    <font>
      <i/>
      <sz val="16"/>
      <name val="Times New Roman Baltic"/>
      <charset val="186"/>
    </font>
    <font>
      <sz val="10"/>
      <name val="Arial"/>
      <charset val="186"/>
    </font>
    <font>
      <b/>
      <sz val="12"/>
      <name val="Times New Roman Baltic"/>
      <charset val="186"/>
    </font>
    <font>
      <sz val="10"/>
      <name val="Times New Roman"/>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sz val="11"/>
      <name val="Times New Roman Baltic"/>
      <charset val="186"/>
    </font>
    <font>
      <b/>
      <sz val="11"/>
      <name val="Times New Roman"/>
      <family val="1"/>
      <charset val="186"/>
    </font>
    <font>
      <u/>
      <sz val="18"/>
      <name val="Calibri"/>
      <family val="2"/>
    </font>
    <font>
      <sz val="12"/>
      <color indexed="10"/>
      <name val="Times New Roman"/>
      <family val="1"/>
      <charset val="186"/>
    </font>
    <font>
      <b/>
      <sz val="12"/>
      <color indexed="10"/>
      <name val="Times New Roman"/>
      <family val="1"/>
      <charset val="186"/>
    </font>
    <font>
      <b/>
      <i/>
      <sz val="11"/>
      <name val="Times New Roman"/>
      <family val="1"/>
      <charset val="186"/>
    </font>
    <font>
      <b/>
      <i/>
      <u/>
      <sz val="11"/>
      <name val="Times New Roman"/>
      <family val="1"/>
      <charset val="186"/>
    </font>
    <font>
      <u/>
      <sz val="12"/>
      <name val="Times New Roman"/>
      <family val="1"/>
      <charset val="186"/>
    </font>
    <font>
      <b/>
      <sz val="10"/>
      <name val="Times New Roman Baltic"/>
      <family val="1"/>
      <charset val="186"/>
    </font>
    <font>
      <sz val="14"/>
      <name val="Times New Roman Baltic"/>
      <family val="1"/>
      <charset val="186"/>
    </font>
    <font>
      <sz val="12"/>
      <name val="Arial"/>
      <family val="2"/>
      <charset val="186"/>
    </font>
    <font>
      <sz val="14"/>
      <name val="Times New Roman Baltic"/>
      <charset val="186"/>
    </font>
    <font>
      <b/>
      <sz val="14"/>
      <name val="Times New Roman Baltic"/>
      <charset val="186"/>
    </font>
    <font>
      <sz val="14"/>
      <color rgb="FFFF0000"/>
      <name val="Times New Roman Baltic"/>
      <charset val="186"/>
    </font>
    <font>
      <b/>
      <sz val="13"/>
      <name val="Times New Roman Baltic"/>
      <charset val="186"/>
    </font>
    <font>
      <i/>
      <sz val="12"/>
      <name val="Times New Roman Baltic"/>
      <charset val="186"/>
    </font>
    <font>
      <sz val="13"/>
      <name val="Times New Roman Baltic"/>
      <charset val="186"/>
    </font>
    <font>
      <i/>
      <sz val="12"/>
      <name val="Times New Roman Baltic"/>
    </font>
    <font>
      <sz val="13"/>
      <name val="Times New Roman Baltic"/>
    </font>
    <font>
      <b/>
      <sz val="13"/>
      <name val="Times New Roman Baltic"/>
    </font>
    <font>
      <b/>
      <i/>
      <sz val="14"/>
      <name val="Times New Roman Baltic"/>
      <family val="1"/>
      <charset val="186"/>
    </font>
    <font>
      <b/>
      <i/>
      <sz val="12"/>
      <name val="Times New Roman Baltic"/>
      <charset val="186"/>
    </font>
    <font>
      <b/>
      <sz val="13"/>
      <name val="Times New Roman Baltic"/>
      <family val="1"/>
      <charset val="186"/>
    </font>
    <font>
      <i/>
      <sz val="14"/>
      <name val="Times New Roman Baltic"/>
      <family val="1"/>
      <charset val="186"/>
    </font>
    <font>
      <sz val="13"/>
      <name val="Times New Roman Baltic"/>
      <family val="1"/>
      <charset val="186"/>
    </font>
    <font>
      <i/>
      <sz val="12"/>
      <name val="Times New Roman Baltic"/>
      <family val="1"/>
      <charset val="186"/>
    </font>
    <font>
      <i/>
      <sz val="14"/>
      <name val="Times New Roman Baltic"/>
      <charset val="186"/>
    </font>
    <font>
      <b/>
      <sz val="13"/>
      <color theme="1"/>
      <name val="Times New Roman"/>
      <family val="1"/>
      <charset val="186"/>
    </font>
    <font>
      <sz val="13"/>
      <name val="Calibri"/>
      <family val="2"/>
      <charset val="186"/>
      <scheme val="minor"/>
    </font>
    <font>
      <i/>
      <u/>
      <sz val="12"/>
      <name val="Times New Roman Baltic"/>
      <charset val="186"/>
    </font>
    <font>
      <sz val="11"/>
      <name val="Calibri"/>
      <family val="2"/>
      <charset val="186"/>
      <scheme val="minor"/>
    </font>
    <font>
      <sz val="12"/>
      <name val="Calibri"/>
      <family val="2"/>
    </font>
    <font>
      <sz val="12"/>
      <color rgb="FFFF0000"/>
      <name val="Times New Roman Baltic"/>
      <family val="1"/>
      <charset val="186"/>
    </font>
    <font>
      <sz val="12"/>
      <color rgb="FFFF0000"/>
      <name val="Times New Roman Baltic"/>
      <charset val="186"/>
    </font>
    <font>
      <b/>
      <sz val="11.5"/>
      <name val="Times New Roman Baltic"/>
      <charset val="186"/>
    </font>
    <font>
      <sz val="12"/>
      <color indexed="8"/>
      <name val="Calibri"/>
      <family val="2"/>
    </font>
    <font>
      <sz val="18"/>
      <color rgb="FFFF0000"/>
      <name val="Calibri"/>
      <family val="2"/>
    </font>
    <font>
      <sz val="18"/>
      <color rgb="FFFF0000"/>
      <name val="Calibri"/>
      <family val="2"/>
      <charset val="186"/>
      <scheme val="minor"/>
    </font>
    <font>
      <sz val="16"/>
      <color rgb="FFFF0000"/>
      <name val="Calibri"/>
      <family val="2"/>
      <charset val="186"/>
      <scheme val="minor"/>
    </font>
    <font>
      <sz val="16"/>
      <name val="Calibri"/>
      <family val="2"/>
      <charset val="186"/>
    </font>
    <font>
      <b/>
      <sz val="16"/>
      <name val="Calibri"/>
      <family val="2"/>
      <charset val="186"/>
    </font>
    <font>
      <b/>
      <sz val="18"/>
      <color rgb="FFFF0000"/>
      <name val="Calibri"/>
      <family val="2"/>
    </font>
    <font>
      <sz val="12"/>
      <color theme="1"/>
      <name val="Times New Roman Baltic"/>
      <charset val="186"/>
    </font>
    <font>
      <b/>
      <sz val="12"/>
      <color rgb="FF000000"/>
      <name val="Times New Roman Baltic"/>
      <charset val="186"/>
    </font>
    <font>
      <sz val="12"/>
      <color rgb="FF000000"/>
      <name val="Times New Roman Baltic"/>
      <charset val="186"/>
    </font>
    <font>
      <sz val="12"/>
      <name val="Times New Roman"/>
    </font>
    <font>
      <sz val="12"/>
      <color theme="1"/>
      <name val="Times New Roman"/>
    </font>
    <font>
      <b/>
      <sz val="14"/>
      <name val="Times New Roman"/>
    </font>
    <font>
      <sz val="14"/>
      <name val="Times New Roman"/>
    </font>
    <font>
      <sz val="11"/>
      <color rgb="FFFF0000"/>
      <name val="Calibri"/>
      <family val="2"/>
      <charset val="186"/>
    </font>
    <font>
      <b/>
      <sz val="12"/>
      <color indexed="8"/>
      <name val="Times New Roman"/>
      <family val="1"/>
      <charset val="186"/>
    </font>
  </fonts>
  <fills count="7">
    <fill>
      <patternFill patternType="none"/>
    </fill>
    <fill>
      <patternFill patternType="gray125"/>
    </fill>
    <fill>
      <patternFill patternType="solid">
        <fgColor indexed="41"/>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7">
    <xf numFmtId="0" fontId="0" fillId="0" borderId="0"/>
    <xf numFmtId="0" fontId="8" fillId="0" borderId="0"/>
    <xf numFmtId="0" fontId="6" fillId="0" borderId="0"/>
    <xf numFmtId="0" fontId="13" fillId="0" borderId="0"/>
    <xf numFmtId="0" fontId="14" fillId="0" borderId="0"/>
    <xf numFmtId="0" fontId="13" fillId="0" borderId="0"/>
    <xf numFmtId="0" fontId="18" fillId="0" borderId="0"/>
    <xf numFmtId="0" fontId="5" fillId="0" borderId="0"/>
    <xf numFmtId="0" fontId="24" fillId="0" borderId="0"/>
    <xf numFmtId="0" fontId="13" fillId="0" borderId="0"/>
    <xf numFmtId="0" fontId="13" fillId="0" borderId="0"/>
    <xf numFmtId="165" fontId="14" fillId="0" borderId="0" applyFont="0" applyFill="0" applyBorder="0" applyAlignment="0" applyProtection="0"/>
    <xf numFmtId="0" fontId="26" fillId="0" borderId="0"/>
    <xf numFmtId="0" fontId="26" fillId="0" borderId="0"/>
    <xf numFmtId="0" fontId="45" fillId="0" borderId="0"/>
    <xf numFmtId="0" fontId="4" fillId="0" borderId="0"/>
    <xf numFmtId="0" fontId="3" fillId="0" borderId="0"/>
    <xf numFmtId="0" fontId="8" fillId="0" borderId="0"/>
    <xf numFmtId="0" fontId="47" fillId="0" borderId="0"/>
    <xf numFmtId="0" fontId="8" fillId="0" borderId="0"/>
    <xf numFmtId="0" fontId="75" fillId="0" borderId="0"/>
    <xf numFmtId="0" fontId="80" fillId="0" borderId="0"/>
    <xf numFmtId="0" fontId="82" fillId="0" borderId="0"/>
    <xf numFmtId="0" fontId="8" fillId="0" borderId="0"/>
    <xf numFmtId="0" fontId="8" fillId="0" borderId="0"/>
    <xf numFmtId="0" fontId="2" fillId="0" borderId="0"/>
    <xf numFmtId="0" fontId="1" fillId="0" borderId="0"/>
  </cellStyleXfs>
  <cellXfs count="1022">
    <xf numFmtId="0" fontId="0" fillId="0" borderId="0" xfId="0"/>
    <xf numFmtId="0" fontId="7" fillId="0" borderId="0" xfId="0" applyFont="1"/>
    <xf numFmtId="0" fontId="7" fillId="0" borderId="0" xfId="0" applyFont="1" applyAlignment="1">
      <alignment wrapText="1"/>
    </xf>
    <xf numFmtId="0" fontId="27" fillId="0" borderId="4" xfId="12" applyFont="1" applyBorder="1" applyAlignment="1">
      <alignment horizontal="center" vertical="top"/>
    </xf>
    <xf numFmtId="0" fontId="29" fillId="0" borderId="0" xfId="12" applyFont="1" applyAlignment="1">
      <alignment horizontal="center" vertical="top"/>
    </xf>
    <xf numFmtId="0" fontId="28" fillId="0" borderId="0" xfId="12" applyFont="1" applyAlignment="1">
      <alignment vertical="top"/>
    </xf>
    <xf numFmtId="0" fontId="15" fillId="0" borderId="0" xfId="12" applyFont="1" applyAlignment="1">
      <alignment vertical="center"/>
    </xf>
    <xf numFmtId="0" fontId="28" fillId="0" borderId="7" xfId="12" applyFont="1" applyBorder="1" applyAlignment="1">
      <alignment horizontal="center" vertical="center" wrapText="1"/>
    </xf>
    <xf numFmtId="0" fontId="30" fillId="0" borderId="8" xfId="12" applyFont="1" applyBorder="1"/>
    <xf numFmtId="0" fontId="15" fillId="0" borderId="7" xfId="12" applyFont="1" applyBorder="1" applyAlignment="1">
      <alignment horizontal="center"/>
    </xf>
    <xf numFmtId="0" fontId="15" fillId="0" borderId="8" xfId="12" applyFont="1" applyBorder="1"/>
    <xf numFmtId="0" fontId="15" fillId="0" borderId="6" xfId="12" applyFont="1" applyBorder="1"/>
    <xf numFmtId="0" fontId="15" fillId="0" borderId="7" xfId="12" applyFont="1" applyBorder="1"/>
    <xf numFmtId="0" fontId="15" fillId="0" borderId="9" xfId="12" applyFont="1" applyBorder="1"/>
    <xf numFmtId="0" fontId="31" fillId="0" borderId="8" xfId="12" applyFont="1" applyBorder="1" applyAlignment="1">
      <alignment vertical="top" wrapText="1"/>
    </xf>
    <xf numFmtId="0" fontId="31" fillId="0" borderId="6" xfId="12" applyFont="1" applyBorder="1" applyAlignment="1">
      <alignment horizontal="center" vertical="top" wrapText="1"/>
    </xf>
    <xf numFmtId="0" fontId="31" fillId="0" borderId="6" xfId="12" applyFont="1" applyBorder="1" applyAlignment="1">
      <alignment vertical="top" wrapText="1"/>
    </xf>
    <xf numFmtId="0" fontId="31" fillId="0" borderId="7" xfId="12" applyFont="1" applyBorder="1" applyAlignment="1">
      <alignment vertical="top" wrapText="1"/>
    </xf>
    <xf numFmtId="0" fontId="31" fillId="0" borderId="9" xfId="12" applyFont="1" applyBorder="1" applyAlignment="1">
      <alignment vertical="top" wrapText="1"/>
    </xf>
    <xf numFmtId="0" fontId="15" fillId="0" borderId="6" xfId="12" applyFont="1" applyBorder="1" applyAlignment="1">
      <alignment horizontal="center" vertical="top" wrapText="1"/>
    </xf>
    <xf numFmtId="0" fontId="15" fillId="0" borderId="6" xfId="12" applyFont="1" applyBorder="1" applyAlignment="1">
      <alignment vertical="top" wrapText="1"/>
    </xf>
    <xf numFmtId="0" fontId="15" fillId="0" borderId="7" xfId="12" applyFont="1" applyBorder="1" applyAlignment="1">
      <alignment vertical="top" wrapText="1"/>
    </xf>
    <xf numFmtId="0" fontId="15" fillId="0" borderId="9" xfId="12" applyFont="1" applyBorder="1" applyAlignment="1">
      <alignment vertical="top" wrapText="1"/>
    </xf>
    <xf numFmtId="0" fontId="15" fillId="0" borderId="11" xfId="12" applyFont="1" applyBorder="1" applyAlignment="1">
      <alignment horizontal="center" vertical="top" wrapText="1"/>
    </xf>
    <xf numFmtId="0" fontId="15" fillId="0" borderId="11" xfId="12" applyFont="1" applyBorder="1" applyAlignment="1">
      <alignment vertical="top" wrapText="1"/>
    </xf>
    <xf numFmtId="0" fontId="15" fillId="0" borderId="10" xfId="12" applyFont="1" applyBorder="1" applyAlignment="1">
      <alignment vertical="top" wrapText="1"/>
    </xf>
    <xf numFmtId="0" fontId="15" fillId="0" borderId="12" xfId="12" applyFont="1" applyBorder="1" applyAlignment="1">
      <alignment vertical="top" wrapText="1"/>
    </xf>
    <xf numFmtId="0" fontId="15" fillId="0" borderId="0" xfId="12" applyFont="1" applyAlignment="1">
      <alignment vertical="top" wrapText="1"/>
    </xf>
    <xf numFmtId="0" fontId="15" fillId="0" borderId="8" xfId="12" applyFont="1" applyBorder="1" applyAlignment="1">
      <alignment vertical="top" wrapText="1"/>
    </xf>
    <xf numFmtId="0" fontId="15" fillId="0" borderId="15" xfId="12" applyFont="1" applyBorder="1" applyAlignment="1">
      <alignment horizontal="center" vertical="top" wrapText="1"/>
    </xf>
    <xf numFmtId="0" fontId="15" fillId="0" borderId="15" xfId="12" applyFont="1" applyBorder="1" applyAlignment="1">
      <alignment vertical="top" wrapText="1"/>
    </xf>
    <xf numFmtId="0" fontId="15" fillId="0" borderId="13" xfId="12" applyFont="1" applyBorder="1" applyAlignment="1">
      <alignment vertical="top" wrapText="1"/>
    </xf>
    <xf numFmtId="0" fontId="15" fillId="0" borderId="14" xfId="12" applyFont="1" applyBorder="1" applyAlignment="1">
      <alignment vertical="top" wrapText="1"/>
    </xf>
    <xf numFmtId="0" fontId="15" fillId="0" borderId="7" xfId="12" applyFont="1" applyBorder="1" applyAlignment="1">
      <alignment horizontal="center" vertical="top" wrapText="1"/>
    </xf>
    <xf numFmtId="0" fontId="31" fillId="0" borderId="0" xfId="12" applyFont="1" applyAlignment="1">
      <alignment vertical="top" wrapText="1"/>
    </xf>
    <xf numFmtId="0" fontId="15" fillId="0" borderId="16" xfId="12" applyFont="1" applyBorder="1" applyAlignment="1">
      <alignment horizontal="center" vertical="top" wrapText="1"/>
    </xf>
    <xf numFmtId="0" fontId="15" fillId="0" borderId="4" xfId="12" applyFont="1" applyBorder="1" applyAlignment="1">
      <alignment vertical="top" wrapText="1"/>
    </xf>
    <xf numFmtId="0" fontId="15" fillId="0" borderId="17" xfId="12" applyFont="1" applyBorder="1" applyAlignment="1">
      <alignment horizontal="center" vertical="top" wrapText="1"/>
    </xf>
    <xf numFmtId="0" fontId="15" fillId="0" borderId="16" xfId="12" applyFont="1" applyBorder="1" applyAlignment="1">
      <alignment vertical="top" wrapText="1"/>
    </xf>
    <xf numFmtId="0" fontId="31" fillId="0" borderId="4" xfId="12" applyFont="1" applyBorder="1" applyAlignment="1">
      <alignment vertical="top" wrapText="1"/>
    </xf>
    <xf numFmtId="164" fontId="15" fillId="3" borderId="6" xfId="12" applyNumberFormat="1" applyFont="1" applyFill="1" applyBorder="1" applyAlignment="1">
      <alignment horizontal="right" vertical="center" wrapText="1"/>
    </xf>
    <xf numFmtId="0" fontId="15" fillId="0" borderId="17" xfId="12" applyFont="1" applyBorder="1" applyAlignment="1">
      <alignment vertical="top" wrapText="1"/>
    </xf>
    <xf numFmtId="0" fontId="15" fillId="0" borderId="18" xfId="12" applyFont="1" applyBorder="1" applyAlignment="1">
      <alignment vertical="top" wrapText="1"/>
    </xf>
    <xf numFmtId="0" fontId="30" fillId="0" borderId="8" xfId="12" applyFont="1" applyBorder="1" applyAlignment="1">
      <alignment vertical="top" wrapText="1"/>
    </xf>
    <xf numFmtId="0" fontId="30" fillId="0" borderId="6" xfId="12" applyFont="1" applyBorder="1" applyAlignment="1">
      <alignment horizontal="center" vertical="top" wrapText="1"/>
    </xf>
    <xf numFmtId="0" fontId="30" fillId="0" borderId="6" xfId="12" applyFont="1" applyBorder="1" applyAlignment="1">
      <alignment vertical="top" wrapText="1"/>
    </xf>
    <xf numFmtId="0" fontId="30" fillId="0" borderId="7" xfId="12" applyFont="1" applyBorder="1" applyAlignment="1">
      <alignment vertical="top" wrapText="1"/>
    </xf>
    <xf numFmtId="0" fontId="30" fillId="0" borderId="14" xfId="12" applyFont="1" applyBorder="1" applyAlignment="1">
      <alignment vertical="top" wrapText="1"/>
    </xf>
    <xf numFmtId="0" fontId="21" fillId="0" borderId="6" xfId="12" applyFont="1" applyBorder="1" applyAlignment="1">
      <alignment horizontal="center" vertical="top" wrapText="1"/>
    </xf>
    <xf numFmtId="0" fontId="21" fillId="0" borderId="6" xfId="12" applyFont="1" applyBorder="1" applyAlignment="1">
      <alignment vertical="top" wrapText="1"/>
    </xf>
    <xf numFmtId="0" fontId="31" fillId="0" borderId="5" xfId="12" applyFont="1" applyBorder="1" applyAlignment="1">
      <alignment vertical="top" wrapText="1"/>
    </xf>
    <xf numFmtId="0" fontId="31" fillId="0" borderId="17" xfId="12" applyFont="1" applyBorder="1" applyAlignment="1">
      <alignment horizontal="center" vertical="top" wrapText="1"/>
    </xf>
    <xf numFmtId="0" fontId="31" fillId="0" borderId="17" xfId="12" applyFont="1" applyBorder="1" applyAlignment="1">
      <alignment vertical="top" wrapText="1"/>
    </xf>
    <xf numFmtId="0" fontId="31" fillId="0" borderId="10" xfId="12" applyFont="1" applyBorder="1" applyAlignment="1">
      <alignment vertical="top" wrapText="1"/>
    </xf>
    <xf numFmtId="0" fontId="32" fillId="0" borderId="17" xfId="12" applyFont="1" applyBorder="1" applyAlignment="1">
      <alignment horizontal="center" vertical="top" wrapText="1"/>
    </xf>
    <xf numFmtId="0" fontId="31" fillId="0" borderId="16" xfId="12" applyFont="1" applyBorder="1" applyAlignment="1">
      <alignment vertical="top" wrapText="1"/>
    </xf>
    <xf numFmtId="0" fontId="31" fillId="0" borderId="8" xfId="12" applyFont="1" applyBorder="1" applyAlignment="1">
      <alignment vertical="center" wrapText="1"/>
    </xf>
    <xf numFmtId="0" fontId="15" fillId="0" borderId="5" xfId="12" applyFont="1" applyBorder="1" applyAlignment="1">
      <alignment vertical="top" wrapText="1"/>
    </xf>
    <xf numFmtId="164" fontId="15" fillId="4" borderId="15" xfId="12" applyNumberFormat="1" applyFont="1" applyFill="1" applyBorder="1" applyAlignment="1">
      <alignment horizontal="right" vertical="center" wrapText="1"/>
    </xf>
    <xf numFmtId="0" fontId="15" fillId="0" borderId="8" xfId="12" applyFont="1" applyBorder="1" applyAlignment="1">
      <alignment horizontal="center" vertical="top" wrapText="1"/>
    </xf>
    <xf numFmtId="0" fontId="15" fillId="0" borderId="5" xfId="12" applyFont="1" applyBorder="1" applyAlignment="1">
      <alignment horizontal="center" vertical="top" wrapText="1"/>
    </xf>
    <xf numFmtId="0" fontId="30" fillId="0" borderId="5" xfId="12" applyFont="1" applyBorder="1" applyAlignment="1">
      <alignment vertical="center" wrapText="1"/>
    </xf>
    <xf numFmtId="0" fontId="30" fillId="0" borderId="15" xfId="12" applyFont="1" applyBorder="1" applyAlignment="1">
      <alignment horizontal="center" vertical="top" wrapText="1"/>
    </xf>
    <xf numFmtId="0" fontId="30" fillId="0" borderId="15" xfId="12" applyFont="1" applyBorder="1" applyAlignment="1">
      <alignment vertical="top" wrapText="1"/>
    </xf>
    <xf numFmtId="0" fontId="30" fillId="0" borderId="13" xfId="12" applyFont="1" applyBorder="1" applyAlignment="1">
      <alignment vertical="top" wrapText="1"/>
    </xf>
    <xf numFmtId="0" fontId="30" fillId="0" borderId="9" xfId="12" applyFont="1" applyBorder="1" applyAlignment="1">
      <alignment vertical="top" wrapText="1"/>
    </xf>
    <xf numFmtId="0" fontId="30" fillId="0" borderId="8" xfId="12" applyFont="1" applyBorder="1" applyAlignment="1">
      <alignment vertical="center" wrapText="1"/>
    </xf>
    <xf numFmtId="1" fontId="15" fillId="0" borderId="7" xfId="12" applyNumberFormat="1" applyFont="1" applyBorder="1" applyAlignment="1">
      <alignment horizontal="right" vertical="center" wrapText="1"/>
    </xf>
    <xf numFmtId="0" fontId="31" fillId="0" borderId="11" xfId="12" applyFont="1" applyBorder="1" applyAlignment="1">
      <alignment horizontal="center" vertical="top" wrapText="1"/>
    </xf>
    <xf numFmtId="0" fontId="31" fillId="0" borderId="12" xfId="12" applyFont="1" applyBorder="1" applyAlignment="1">
      <alignment vertical="top" wrapText="1"/>
    </xf>
    <xf numFmtId="0" fontId="30" fillId="0" borderId="5" xfId="12" applyFont="1" applyBorder="1" applyAlignment="1">
      <alignment vertical="top" wrapText="1"/>
    </xf>
    <xf numFmtId="0" fontId="15" fillId="0" borderId="13" xfId="12" applyFont="1" applyBorder="1" applyAlignment="1">
      <alignment horizontal="center" vertical="top" wrapText="1"/>
    </xf>
    <xf numFmtId="0" fontId="15" fillId="0" borderId="10" xfId="12" applyFont="1" applyBorder="1" applyAlignment="1">
      <alignment horizontal="center" vertical="top" wrapText="1"/>
    </xf>
    <xf numFmtId="0" fontId="30" fillId="0" borderId="7" xfId="12" applyFont="1" applyBorder="1" applyAlignment="1">
      <alignment horizontal="center" vertical="top" wrapText="1"/>
    </xf>
    <xf numFmtId="0" fontId="31" fillId="0" borderId="10" xfId="12" applyFont="1" applyBorder="1" applyAlignment="1">
      <alignment horizontal="center" vertical="top" wrapText="1"/>
    </xf>
    <xf numFmtId="0" fontId="31" fillId="0" borderId="11" xfId="12" applyFont="1" applyBorder="1" applyAlignment="1">
      <alignment vertical="top" wrapText="1"/>
    </xf>
    <xf numFmtId="0" fontId="31" fillId="0" borderId="14" xfId="12" applyFont="1" applyBorder="1" applyAlignment="1">
      <alignment vertical="top" wrapText="1"/>
    </xf>
    <xf numFmtId="0" fontId="15" fillId="0" borderId="0" xfId="12" applyFont="1" applyAlignment="1">
      <alignment vertical="top"/>
    </xf>
    <xf numFmtId="0" fontId="30" fillId="0" borderId="13" xfId="12" applyFont="1" applyBorder="1" applyAlignment="1">
      <alignment vertical="center" wrapText="1"/>
    </xf>
    <xf numFmtId="0" fontId="30" fillId="0" borderId="14" xfId="12" applyFont="1" applyBorder="1" applyAlignment="1">
      <alignment vertical="center" wrapText="1"/>
    </xf>
    <xf numFmtId="0" fontId="31" fillId="0" borderId="8" xfId="12" applyFont="1" applyBorder="1" applyAlignment="1">
      <alignment horizontal="left" vertical="top" wrapText="1"/>
    </xf>
    <xf numFmtId="1" fontId="15" fillId="0" borderId="6" xfId="12" applyNumberFormat="1" applyFont="1" applyBorder="1" applyAlignment="1">
      <alignment horizontal="center" vertical="top" wrapText="1"/>
    </xf>
    <xf numFmtId="0" fontId="30" fillId="0" borderId="0" xfId="12" applyFont="1"/>
    <xf numFmtId="1" fontId="35" fillId="0" borderId="15" xfId="12" applyNumberFormat="1" applyFont="1" applyBorder="1" applyAlignment="1">
      <alignment horizontal="center" vertical="center" wrapText="1"/>
    </xf>
    <xf numFmtId="49" fontId="35" fillId="0" borderId="7" xfId="12" applyNumberFormat="1" applyFont="1" applyBorder="1" applyAlignment="1">
      <alignment horizontal="center" vertical="center" wrapText="1"/>
    </xf>
    <xf numFmtId="49" fontId="35" fillId="0" borderId="6" xfId="12" applyNumberFormat="1" applyFont="1" applyBorder="1" applyAlignment="1">
      <alignment horizontal="center" vertical="center" wrapText="1"/>
    </xf>
    <xf numFmtId="0" fontId="35" fillId="0" borderId="15" xfId="12" applyFont="1" applyBorder="1" applyAlignment="1">
      <alignment horizontal="center" vertical="center" wrapText="1"/>
    </xf>
    <xf numFmtId="0" fontId="35" fillId="0" borderId="7" xfId="12" applyFont="1" applyBorder="1" applyAlignment="1">
      <alignment horizontal="center" vertical="center" wrapText="1"/>
    </xf>
    <xf numFmtId="49" fontId="37" fillId="0" borderId="15" xfId="12" applyNumberFormat="1" applyFont="1" applyBorder="1" applyAlignment="1">
      <alignment horizontal="center" vertical="center" wrapText="1"/>
    </xf>
    <xf numFmtId="49" fontId="37" fillId="0" borderId="7" xfId="12" applyNumberFormat="1" applyFont="1" applyBorder="1" applyAlignment="1">
      <alignment horizontal="center" vertical="center" wrapText="1"/>
    </xf>
    <xf numFmtId="0" fontId="15" fillId="0" borderId="0" xfId="12" applyFont="1" applyAlignment="1">
      <alignment horizontal="center" vertical="center"/>
    </xf>
    <xf numFmtId="164" fontId="28" fillId="0" borderId="5" xfId="12" applyNumberFormat="1" applyFont="1" applyBorder="1" applyAlignment="1">
      <alignment horizontal="right"/>
    </xf>
    <xf numFmtId="0" fontId="20" fillId="0" borderId="5" xfId="12" applyFont="1" applyBorder="1" applyAlignment="1">
      <alignment horizontal="center"/>
    </xf>
    <xf numFmtId="0" fontId="20" fillId="0" borderId="5" xfId="12" applyFont="1" applyBorder="1"/>
    <xf numFmtId="0" fontId="41" fillId="0" borderId="0" xfId="12" applyFont="1" applyAlignment="1">
      <alignment horizontal="center" vertical="center" wrapText="1"/>
    </xf>
    <xf numFmtId="3" fontId="15" fillId="0" borderId="7" xfId="12" applyNumberFormat="1" applyFont="1" applyBorder="1"/>
    <xf numFmtId="3" fontId="15" fillId="0" borderId="6" xfId="12" applyNumberFormat="1" applyFont="1" applyBorder="1"/>
    <xf numFmtId="3" fontId="15" fillId="0" borderId="13" xfId="12" applyNumberFormat="1" applyFont="1" applyBorder="1" applyAlignment="1" applyProtection="1">
      <alignment horizontal="right"/>
      <protection locked="0"/>
    </xf>
    <xf numFmtId="3" fontId="15" fillId="0" borderId="16" xfId="12" applyNumberFormat="1" applyFont="1" applyBorder="1"/>
    <xf numFmtId="1" fontId="15" fillId="0" borderId="7" xfId="12" applyNumberFormat="1" applyFont="1" applyBorder="1"/>
    <xf numFmtId="164" fontId="28" fillId="0" borderId="0" xfId="13" applyNumberFormat="1" applyFont="1" applyAlignment="1">
      <alignment horizontal="right"/>
    </xf>
    <xf numFmtId="3" fontId="31" fillId="0" borderId="7" xfId="12" applyNumberFormat="1" applyFont="1" applyBorder="1"/>
    <xf numFmtId="164" fontId="35" fillId="0" borderId="0" xfId="13" applyNumberFormat="1" applyFont="1" applyAlignment="1">
      <alignment horizontal="left" vertical="center"/>
    </xf>
    <xf numFmtId="164" fontId="35" fillId="0" borderId="0" xfId="13" applyNumberFormat="1" applyFont="1" applyAlignment="1">
      <alignment horizontal="left" vertical="center" wrapText="1"/>
    </xf>
    <xf numFmtId="0" fontId="16" fillId="0" borderId="0" xfId="12" applyFont="1" applyAlignment="1">
      <alignment vertical="center"/>
    </xf>
    <xf numFmtId="0" fontId="35" fillId="0" borderId="0" xfId="12" applyFont="1"/>
    <xf numFmtId="0" fontId="35" fillId="0" borderId="0" xfId="12" applyFont="1" applyAlignment="1">
      <alignment vertical="center"/>
    </xf>
    <xf numFmtId="164" fontId="35" fillId="0" borderId="0" xfId="13" applyNumberFormat="1" applyFont="1" applyAlignment="1">
      <alignment horizontal="right" vertical="center"/>
    </xf>
    <xf numFmtId="0" fontId="16" fillId="0" borderId="0" xfId="12" applyFont="1" applyAlignment="1">
      <alignment horizontal="left"/>
    </xf>
    <xf numFmtId="2" fontId="23" fillId="0" borderId="23" xfId="12" applyNumberFormat="1" applyFont="1" applyBorder="1" applyAlignment="1">
      <alignment horizontal="right" vertical="center" wrapText="1"/>
    </xf>
    <xf numFmtId="2" fontId="23" fillId="0" borderId="21" xfId="12" applyNumberFormat="1" applyFont="1" applyBorder="1" applyAlignment="1">
      <alignment horizontal="right" vertical="center" wrapText="1"/>
    </xf>
    <xf numFmtId="0" fontId="0" fillId="0" borderId="0" xfId="0" applyAlignment="1">
      <alignment wrapText="1"/>
    </xf>
    <xf numFmtId="0" fontId="12" fillId="0" borderId="0" xfId="0" applyFont="1"/>
    <xf numFmtId="0" fontId="9" fillId="0" borderId="0" xfId="0" applyFont="1" applyAlignment="1">
      <alignment wrapText="1"/>
    </xf>
    <xf numFmtId="4" fontId="15" fillId="0" borderId="0" xfId="12" applyNumberFormat="1" applyFont="1"/>
    <xf numFmtId="0" fontId="22" fillId="0" borderId="0" xfId="0" applyFont="1"/>
    <xf numFmtId="0" fontId="49" fillId="5" borderId="0" xfId="17" applyFont="1" applyFill="1"/>
    <xf numFmtId="0" fontId="48" fillId="5" borderId="0" xfId="17" applyFont="1" applyFill="1" applyAlignment="1">
      <alignment vertical="top"/>
    </xf>
    <xf numFmtId="4" fontId="48" fillId="5" borderId="0" xfId="17" applyNumberFormat="1" applyFont="1" applyFill="1" applyAlignment="1">
      <alignment vertical="top"/>
    </xf>
    <xf numFmtId="0" fontId="50" fillId="5" borderId="0" xfId="17" applyFont="1" applyFill="1" applyAlignment="1">
      <alignment horizontal="right" vertical="top"/>
    </xf>
    <xf numFmtId="0" fontId="49" fillId="5" borderId="0" xfId="17" applyFont="1" applyFill="1" applyAlignment="1">
      <alignment vertical="top"/>
    </xf>
    <xf numFmtId="4" fontId="50" fillId="5" borderId="0" xfId="17" applyNumberFormat="1" applyFont="1" applyFill="1" applyAlignment="1">
      <alignment vertical="top"/>
    </xf>
    <xf numFmtId="0" fontId="48" fillId="5" borderId="0" xfId="17" applyFont="1" applyFill="1" applyAlignment="1">
      <alignment horizontal="right" vertical="top"/>
    </xf>
    <xf numFmtId="2" fontId="48" fillId="5" borderId="0" xfId="17" applyNumberFormat="1" applyFont="1" applyFill="1" applyAlignment="1">
      <alignment vertical="top"/>
    </xf>
    <xf numFmtId="2" fontId="49" fillId="5" borderId="0" xfId="17" applyNumberFormat="1" applyFont="1" applyFill="1" applyAlignment="1">
      <alignment vertical="top"/>
    </xf>
    <xf numFmtId="164" fontId="50" fillId="5" borderId="0" xfId="17" applyNumberFormat="1" applyFont="1" applyFill="1" applyAlignment="1">
      <alignment vertical="top"/>
    </xf>
    <xf numFmtId="164" fontId="50" fillId="5" borderId="0" xfId="17" applyNumberFormat="1" applyFont="1" applyFill="1" applyAlignment="1">
      <alignment horizontal="right" vertical="top"/>
    </xf>
    <xf numFmtId="0" fontId="50" fillId="5" borderId="0" xfId="17" applyFont="1" applyFill="1" applyAlignment="1">
      <alignment vertical="top"/>
    </xf>
    <xf numFmtId="0" fontId="48" fillId="5" borderId="26" xfId="17" applyFont="1" applyFill="1" applyBorder="1"/>
    <xf numFmtId="0" fontId="50" fillId="5" borderId="0" xfId="17" applyFont="1" applyFill="1"/>
    <xf numFmtId="0" fontId="48" fillId="5" borderId="0" xfId="17" applyFont="1" applyFill="1" applyAlignment="1">
      <alignment vertical="center"/>
    </xf>
    <xf numFmtId="4" fontId="53" fillId="5" borderId="0" xfId="4" applyNumberFormat="1" applyFont="1" applyFill="1" applyAlignment="1">
      <alignment vertical="center" wrapText="1"/>
    </xf>
    <xf numFmtId="49" fontId="54" fillId="5" borderId="0" xfId="8" applyNumberFormat="1" applyFont="1" applyFill="1" applyAlignment="1">
      <alignment horizontal="right" vertical="center"/>
    </xf>
    <xf numFmtId="4" fontId="54" fillId="5" borderId="0" xfId="17" applyNumberFormat="1" applyFont="1" applyFill="1" applyAlignment="1">
      <alignment vertical="center"/>
    </xf>
    <xf numFmtId="0" fontId="55" fillId="5" borderId="0" xfId="17" applyFont="1" applyFill="1" applyAlignment="1">
      <alignment vertical="top"/>
    </xf>
    <xf numFmtId="0" fontId="54" fillId="5" borderId="0" xfId="17" applyFont="1" applyFill="1" applyAlignment="1">
      <alignment vertical="center" wrapText="1"/>
    </xf>
    <xf numFmtId="4" fontId="55" fillId="5" borderId="27" xfId="17" applyNumberFormat="1" applyFont="1" applyFill="1" applyBorder="1" applyAlignment="1">
      <alignment vertical="center"/>
    </xf>
    <xf numFmtId="4" fontId="54" fillId="5" borderId="27" xfId="17" applyNumberFormat="1" applyFont="1" applyFill="1" applyBorder="1" applyAlignment="1">
      <alignment horizontal="right" vertical="center"/>
    </xf>
    <xf numFmtId="4" fontId="54" fillId="5" borderId="27" xfId="17" applyNumberFormat="1" applyFont="1" applyFill="1" applyBorder="1" applyAlignment="1">
      <alignment vertical="center"/>
    </xf>
    <xf numFmtId="4" fontId="54" fillId="5" borderId="30" xfId="17" applyNumberFormat="1" applyFont="1" applyFill="1" applyBorder="1" applyAlignment="1">
      <alignment vertical="center"/>
    </xf>
    <xf numFmtId="4" fontId="50" fillId="5" borderId="27" xfId="17" applyNumberFormat="1" applyFont="1" applyFill="1" applyBorder="1" applyAlignment="1">
      <alignment horizontal="right" vertical="center"/>
    </xf>
    <xf numFmtId="4" fontId="50" fillId="5" borderId="27" xfId="17" applyNumberFormat="1" applyFont="1" applyFill="1" applyBorder="1" applyAlignment="1">
      <alignment vertical="center"/>
    </xf>
    <xf numFmtId="4" fontId="55" fillId="5" borderId="27" xfId="17" applyNumberFormat="1" applyFont="1" applyFill="1" applyBorder="1" applyAlignment="1">
      <alignment horizontal="right" vertical="center"/>
    </xf>
    <xf numFmtId="4" fontId="55" fillId="5" borderId="27" xfId="17" applyNumberFormat="1" applyFont="1" applyFill="1" applyBorder="1" applyAlignment="1">
      <alignment vertical="center" wrapText="1"/>
    </xf>
    <xf numFmtId="0" fontId="55" fillId="5" borderId="27" xfId="17" applyFont="1" applyFill="1" applyBorder="1" applyAlignment="1">
      <alignment horizontal="left" vertical="center" wrapText="1"/>
    </xf>
    <xf numFmtId="4" fontId="55" fillId="5" borderId="0" xfId="17" applyNumberFormat="1" applyFont="1" applyFill="1" applyAlignment="1">
      <alignment vertical="center"/>
    </xf>
    <xf numFmtId="0" fontId="54" fillId="5" borderId="0" xfId="17" applyFont="1" applyFill="1" applyAlignment="1">
      <alignment vertical="top"/>
    </xf>
    <xf numFmtId="4" fontId="54" fillId="5" borderId="30" xfId="17" applyNumberFormat="1" applyFont="1" applyFill="1" applyBorder="1" applyAlignment="1">
      <alignment horizontal="right" vertical="center"/>
    </xf>
    <xf numFmtId="4" fontId="54" fillId="5" borderId="30" xfId="17" applyNumberFormat="1" applyFont="1" applyFill="1" applyBorder="1" applyAlignment="1">
      <alignment vertical="center" wrapText="1"/>
    </xf>
    <xf numFmtId="49" fontId="54" fillId="5" borderId="31" xfId="17" applyNumberFormat="1" applyFont="1" applyFill="1" applyBorder="1" applyAlignment="1">
      <alignment horizontal="left" vertical="center" wrapText="1"/>
    </xf>
    <xf numFmtId="4" fontId="55" fillId="5" borderId="32" xfId="17" applyNumberFormat="1" applyFont="1" applyFill="1" applyBorder="1" applyAlignment="1">
      <alignment horizontal="right" vertical="center"/>
    </xf>
    <xf numFmtId="4" fontId="55" fillId="5" borderId="33" xfId="17" applyNumberFormat="1" applyFont="1" applyFill="1" applyBorder="1" applyAlignment="1">
      <alignment horizontal="right" vertical="center"/>
    </xf>
    <xf numFmtId="0" fontId="55" fillId="5" borderId="29" xfId="17" applyFont="1" applyFill="1" applyBorder="1" applyAlignment="1">
      <alignment horizontal="justify" vertical="center"/>
    </xf>
    <xf numFmtId="4" fontId="54" fillId="5" borderId="33" xfId="17" applyNumberFormat="1" applyFont="1" applyFill="1" applyBorder="1" applyAlignment="1">
      <alignment horizontal="right" vertical="center"/>
    </xf>
    <xf numFmtId="0" fontId="54" fillId="5" borderId="34" xfId="17" applyFont="1" applyFill="1" applyBorder="1" applyAlignment="1">
      <alignment vertical="center" wrapText="1"/>
    </xf>
    <xf numFmtId="4" fontId="54" fillId="5" borderId="35" xfId="17" applyNumberFormat="1" applyFont="1" applyFill="1" applyBorder="1" applyAlignment="1">
      <alignment horizontal="right" vertical="center"/>
    </xf>
    <xf numFmtId="4" fontId="54" fillId="5" borderId="35" xfId="17" applyNumberFormat="1" applyFont="1" applyFill="1" applyBorder="1" applyAlignment="1">
      <alignment vertical="center"/>
    </xf>
    <xf numFmtId="0" fontId="54" fillId="5" borderId="36" xfId="17" applyFont="1" applyFill="1" applyBorder="1" applyAlignment="1">
      <alignment vertical="center" wrapText="1"/>
    </xf>
    <xf numFmtId="49" fontId="55" fillId="5" borderId="27" xfId="17" applyNumberFormat="1" applyFont="1" applyFill="1" applyBorder="1" applyAlignment="1">
      <alignment horizontal="justify" vertical="center"/>
    </xf>
    <xf numFmtId="0" fontId="54" fillId="5" borderId="0" xfId="17" applyFont="1" applyFill="1" applyAlignment="1">
      <alignment vertical="center"/>
    </xf>
    <xf numFmtId="4" fontId="54" fillId="5" borderId="33" xfId="17" applyNumberFormat="1" applyFont="1" applyFill="1" applyBorder="1" applyAlignment="1">
      <alignment vertical="center" wrapText="1"/>
    </xf>
    <xf numFmtId="4" fontId="54" fillId="5" borderId="35" xfId="17" applyNumberFormat="1" applyFont="1" applyFill="1" applyBorder="1" applyAlignment="1">
      <alignment vertical="center" wrapText="1"/>
    </xf>
    <xf numFmtId="0" fontId="55" fillId="5" borderId="0" xfId="17" applyFont="1" applyFill="1" applyAlignment="1">
      <alignment vertical="center"/>
    </xf>
    <xf numFmtId="4" fontId="55" fillId="5" borderId="33" xfId="17" applyNumberFormat="1" applyFont="1" applyFill="1" applyBorder="1" applyAlignment="1">
      <alignment vertical="center" wrapText="1"/>
    </xf>
    <xf numFmtId="0" fontId="55" fillId="5" borderId="33" xfId="17" applyFont="1" applyFill="1" applyBorder="1" applyAlignment="1">
      <alignment horizontal="left" vertical="center" wrapText="1"/>
    </xf>
    <xf numFmtId="0" fontId="54" fillId="5" borderId="31" xfId="17" applyFont="1" applyFill="1" applyBorder="1" applyAlignment="1">
      <alignment vertical="center" wrapText="1"/>
    </xf>
    <xf numFmtId="4" fontId="54" fillId="5" borderId="33" xfId="17" applyNumberFormat="1" applyFont="1" applyFill="1" applyBorder="1" applyAlignment="1">
      <alignment vertical="center"/>
    </xf>
    <xf numFmtId="4" fontId="54" fillId="5" borderId="26" xfId="17" applyNumberFormat="1" applyFont="1" applyFill="1" applyBorder="1" applyAlignment="1">
      <alignment vertical="center"/>
    </xf>
    <xf numFmtId="4" fontId="54" fillId="5" borderId="26" xfId="17" applyNumberFormat="1" applyFont="1" applyFill="1" applyBorder="1" applyAlignment="1">
      <alignment vertical="center" wrapText="1"/>
    </xf>
    <xf numFmtId="4" fontId="54" fillId="5" borderId="25" xfId="17" applyNumberFormat="1" applyFont="1" applyFill="1" applyBorder="1" applyAlignment="1">
      <alignment vertical="center"/>
    </xf>
    <xf numFmtId="4" fontId="54" fillId="5" borderId="25" xfId="17" applyNumberFormat="1" applyFont="1" applyFill="1" applyBorder="1" applyAlignment="1">
      <alignment vertical="center" wrapText="1"/>
    </xf>
    <xf numFmtId="4" fontId="55" fillId="5" borderId="33" xfId="17" applyNumberFormat="1" applyFont="1" applyFill="1" applyBorder="1" applyAlignment="1">
      <alignment vertical="center"/>
    </xf>
    <xf numFmtId="49" fontId="55" fillId="5" borderId="30" xfId="17" applyNumberFormat="1" applyFont="1" applyFill="1" applyBorder="1" applyAlignment="1">
      <alignment horizontal="left" vertical="center" wrapText="1"/>
    </xf>
    <xf numFmtId="0" fontId="50" fillId="5" borderId="0" xfId="17" applyFont="1" applyFill="1" applyAlignment="1">
      <alignment vertical="center"/>
    </xf>
    <xf numFmtId="4" fontId="62" fillId="5" borderId="33" xfId="17" applyNumberFormat="1" applyFont="1" applyFill="1" applyBorder="1" applyAlignment="1">
      <alignment horizontal="right" vertical="center"/>
    </xf>
    <xf numFmtId="4" fontId="62" fillId="5" borderId="35" xfId="17" applyNumberFormat="1" applyFont="1" applyFill="1" applyBorder="1" applyAlignment="1">
      <alignment horizontal="right" vertical="center"/>
    </xf>
    <xf numFmtId="4" fontId="55" fillId="5" borderId="35" xfId="17" applyNumberFormat="1" applyFont="1" applyFill="1" applyBorder="1" applyAlignment="1">
      <alignment vertical="center"/>
    </xf>
    <xf numFmtId="4" fontId="55" fillId="5" borderId="36" xfId="17" applyNumberFormat="1" applyFont="1" applyFill="1" applyBorder="1" applyAlignment="1">
      <alignment vertical="center"/>
    </xf>
    <xf numFmtId="4" fontId="48" fillId="5" borderId="33" xfId="17" applyNumberFormat="1" applyFont="1" applyFill="1" applyBorder="1" applyAlignment="1">
      <alignment vertical="center"/>
    </xf>
    <xf numFmtId="0" fontId="54" fillId="5" borderId="33" xfId="17" applyFont="1" applyFill="1" applyBorder="1" applyAlignment="1">
      <alignment vertical="center" wrapText="1"/>
    </xf>
    <xf numFmtId="0" fontId="54" fillId="5" borderId="30" xfId="17" applyFont="1" applyFill="1" applyBorder="1" applyAlignment="1">
      <alignment vertical="center" wrapText="1"/>
    </xf>
    <xf numFmtId="0" fontId="54" fillId="5" borderId="35" xfId="17" applyFont="1" applyFill="1" applyBorder="1" applyAlignment="1">
      <alignment vertical="center" wrapText="1"/>
    </xf>
    <xf numFmtId="4" fontId="55" fillId="5" borderId="30" xfId="17" applyNumberFormat="1" applyFont="1" applyFill="1" applyBorder="1" applyAlignment="1">
      <alignment vertical="center"/>
    </xf>
    <xf numFmtId="49" fontId="55" fillId="5" borderId="36" xfId="17" applyNumberFormat="1" applyFont="1" applyFill="1" applyBorder="1" applyAlignment="1">
      <alignment horizontal="left" vertical="center" wrapText="1"/>
    </xf>
    <xf numFmtId="49" fontId="55" fillId="5" borderId="29" xfId="17" applyNumberFormat="1" applyFont="1" applyFill="1" applyBorder="1" applyAlignment="1">
      <alignment horizontal="left" vertical="center" wrapText="1"/>
    </xf>
    <xf numFmtId="49" fontId="55" fillId="5" borderId="33" xfId="17" applyNumberFormat="1" applyFont="1" applyFill="1" applyBorder="1" applyAlignment="1">
      <alignment horizontal="left" vertical="center" wrapText="1"/>
    </xf>
    <xf numFmtId="0" fontId="55" fillId="5" borderId="36" xfId="17" applyFont="1" applyFill="1" applyBorder="1" applyAlignment="1">
      <alignment horizontal="left" vertical="center" wrapText="1"/>
    </xf>
    <xf numFmtId="0" fontId="63" fillId="5" borderId="0" xfId="17" applyFont="1" applyFill="1" applyAlignment="1">
      <alignment vertical="center"/>
    </xf>
    <xf numFmtId="0" fontId="64" fillId="5" borderId="0" xfId="17" applyFont="1" applyFill="1" applyAlignment="1">
      <alignment horizontal="left" vertical="center"/>
    </xf>
    <xf numFmtId="4" fontId="48" fillId="5" borderId="35" xfId="17" applyNumberFormat="1" applyFont="1" applyFill="1" applyBorder="1" applyAlignment="1">
      <alignment vertical="center"/>
    </xf>
    <xf numFmtId="0" fontId="55" fillId="5" borderId="30" xfId="17" applyFont="1" applyFill="1" applyBorder="1" applyAlignment="1">
      <alignment vertical="center" wrapText="1"/>
    </xf>
    <xf numFmtId="0" fontId="55" fillId="5" borderId="27" xfId="17" applyFont="1" applyFill="1" applyBorder="1" applyAlignment="1">
      <alignment vertical="center" wrapText="1"/>
    </xf>
    <xf numFmtId="4" fontId="54" fillId="5" borderId="33" xfId="17" applyNumberFormat="1" applyFont="1" applyFill="1" applyBorder="1" applyAlignment="1">
      <alignment horizontal="center" vertical="center"/>
    </xf>
    <xf numFmtId="4" fontId="54" fillId="5" borderId="30" xfId="17" applyNumberFormat="1" applyFont="1" applyFill="1" applyBorder="1" applyAlignment="1">
      <alignment horizontal="center" vertical="center"/>
    </xf>
    <xf numFmtId="0" fontId="54" fillId="5" borderId="34" xfId="17" applyFont="1" applyFill="1" applyBorder="1" applyAlignment="1">
      <alignment horizontal="left" vertical="center" wrapText="1"/>
    </xf>
    <xf numFmtId="4" fontId="48" fillId="5" borderId="30" xfId="17" applyNumberFormat="1" applyFont="1" applyFill="1" applyBorder="1" applyAlignment="1">
      <alignment vertical="center"/>
    </xf>
    <xf numFmtId="4" fontId="65" fillId="5" borderId="30" xfId="17" applyNumberFormat="1" applyFont="1" applyFill="1" applyBorder="1" applyAlignment="1">
      <alignment horizontal="center" vertical="center"/>
    </xf>
    <xf numFmtId="0" fontId="55" fillId="5" borderId="29" xfId="17" applyFont="1" applyFill="1" applyBorder="1" applyAlignment="1">
      <alignment horizontal="left" vertical="center" wrapText="1"/>
    </xf>
    <xf numFmtId="4" fontId="50" fillId="5" borderId="33" xfId="17" applyNumberFormat="1" applyFont="1" applyFill="1" applyBorder="1" applyAlignment="1">
      <alignment vertical="center"/>
    </xf>
    <xf numFmtId="49" fontId="50" fillId="5" borderId="29" xfId="17" applyNumberFormat="1" applyFont="1" applyFill="1" applyBorder="1" applyAlignment="1">
      <alignment horizontal="left" vertical="center" wrapText="1"/>
    </xf>
    <xf numFmtId="0" fontId="50" fillId="5" borderId="29" xfId="17" applyFont="1" applyFill="1" applyBorder="1" applyAlignment="1">
      <alignment horizontal="left" vertical="center" wrapText="1"/>
    </xf>
    <xf numFmtId="0" fontId="50" fillId="5" borderId="0" xfId="17" applyFont="1" applyFill="1" applyAlignment="1">
      <alignment vertical="center" wrapText="1"/>
    </xf>
    <xf numFmtId="0" fontId="50" fillId="5" borderId="27" xfId="17" applyFont="1" applyFill="1" applyBorder="1" applyAlignment="1">
      <alignment horizontal="left" vertical="center" wrapText="1"/>
    </xf>
    <xf numFmtId="4" fontId="50" fillId="5" borderId="35" xfId="17" applyNumberFormat="1" applyFont="1" applyFill="1" applyBorder="1" applyAlignment="1">
      <alignment vertical="center"/>
    </xf>
    <xf numFmtId="0" fontId="50" fillId="5" borderId="36" xfId="17" applyFont="1" applyFill="1" applyBorder="1" applyAlignment="1">
      <alignment horizontal="left" vertical="center" wrapText="1"/>
    </xf>
    <xf numFmtId="4" fontId="48" fillId="5" borderId="33" xfId="17" applyNumberFormat="1" applyFont="1" applyFill="1" applyBorder="1" applyAlignment="1">
      <alignment horizontal="right" vertical="center"/>
    </xf>
    <xf numFmtId="4" fontId="48" fillId="5" borderId="31" xfId="17" applyNumberFormat="1" applyFont="1" applyFill="1" applyBorder="1" applyAlignment="1">
      <alignment horizontal="right" vertical="center"/>
    </xf>
    <xf numFmtId="0" fontId="55" fillId="5" borderId="31" xfId="17" applyFont="1" applyFill="1" applyBorder="1" applyAlignment="1">
      <alignment vertical="center" wrapText="1"/>
    </xf>
    <xf numFmtId="4" fontId="54" fillId="5" borderId="38" xfId="17" applyNumberFormat="1" applyFont="1" applyFill="1" applyBorder="1" applyAlignment="1">
      <alignment vertical="center"/>
    </xf>
    <xf numFmtId="4" fontId="50" fillId="5" borderId="38" xfId="17" applyNumberFormat="1" applyFont="1" applyFill="1" applyBorder="1" applyAlignment="1">
      <alignment vertical="center"/>
    </xf>
    <xf numFmtId="4" fontId="50" fillId="5" borderId="30" xfId="17" applyNumberFormat="1" applyFont="1" applyFill="1" applyBorder="1" applyAlignment="1">
      <alignment horizontal="right" vertical="center"/>
    </xf>
    <xf numFmtId="0" fontId="57" fillId="5" borderId="0" xfId="17" applyFont="1" applyFill="1"/>
    <xf numFmtId="0" fontId="57" fillId="5" borderId="27" xfId="17" applyFont="1" applyFill="1" applyBorder="1" applyAlignment="1">
      <alignment horizontal="center"/>
    </xf>
    <xf numFmtId="0" fontId="57" fillId="5" borderId="28" xfId="17" applyFont="1" applyFill="1" applyBorder="1" applyAlignment="1">
      <alignment horizontal="center"/>
    </xf>
    <xf numFmtId="0" fontId="66" fillId="5" borderId="0" xfId="17" applyFont="1" applyFill="1"/>
    <xf numFmtId="0" fontId="58" fillId="5" borderId="35" xfId="17" applyFont="1" applyFill="1" applyBorder="1" applyAlignment="1">
      <alignment horizontal="center" vertical="center" wrapText="1"/>
    </xf>
    <xf numFmtId="0" fontId="58" fillId="5" borderId="38" xfId="17" applyFont="1" applyFill="1" applyBorder="1" applyAlignment="1">
      <alignment horizontal="center" vertical="center" wrapText="1"/>
    </xf>
    <xf numFmtId="0" fontId="68" fillId="5" borderId="0" xfId="4" applyFont="1" applyFill="1"/>
    <xf numFmtId="0" fontId="54" fillId="5" borderId="0" xfId="17" applyFont="1" applyFill="1" applyAlignment="1">
      <alignment horizontal="right"/>
    </xf>
    <xf numFmtId="0" fontId="63" fillId="5" borderId="0" xfId="17" applyFont="1" applyFill="1" applyAlignment="1">
      <alignment horizontal="left"/>
    </xf>
    <xf numFmtId="0" fontId="49" fillId="5" borderId="0" xfId="17" applyFont="1" applyFill="1" applyAlignment="1">
      <alignment horizontal="center"/>
    </xf>
    <xf numFmtId="0" fontId="71" fillId="5" borderId="0" xfId="17" applyFont="1" applyFill="1" applyAlignment="1">
      <alignment horizontal="left"/>
    </xf>
    <xf numFmtId="0" fontId="49" fillId="5" borderId="0" xfId="17" applyFont="1" applyFill="1" applyAlignment="1">
      <alignment horizontal="left"/>
    </xf>
    <xf numFmtId="0" fontId="48" fillId="5" borderId="0" xfId="17" applyFont="1" applyFill="1" applyAlignment="1">
      <alignment horizontal="left"/>
    </xf>
    <xf numFmtId="0" fontId="72" fillId="5" borderId="0" xfId="17" applyFont="1" applyFill="1" applyAlignment="1">
      <alignment horizontal="left"/>
    </xf>
    <xf numFmtId="2" fontId="48" fillId="5" borderId="0" xfId="17" applyNumberFormat="1" applyFont="1" applyFill="1" applyAlignment="1">
      <alignment horizontal="right" vertical="center"/>
    </xf>
    <xf numFmtId="0" fontId="50" fillId="5" borderId="31" xfId="17" applyFont="1" applyFill="1" applyBorder="1" applyAlignment="1">
      <alignment horizontal="left" vertical="center" wrapText="1"/>
    </xf>
    <xf numFmtId="4" fontId="48" fillId="5" borderId="0" xfId="17" applyNumberFormat="1" applyFont="1" applyFill="1" applyAlignment="1">
      <alignment vertical="center"/>
    </xf>
    <xf numFmtId="4" fontId="48" fillId="5" borderId="25" xfId="17" applyNumberFormat="1" applyFont="1" applyFill="1" applyBorder="1" applyAlignment="1">
      <alignment vertical="center"/>
    </xf>
    <xf numFmtId="4" fontId="48" fillId="5" borderId="38" xfId="17" applyNumberFormat="1" applyFont="1" applyFill="1" applyBorder="1" applyAlignment="1">
      <alignment vertical="center"/>
    </xf>
    <xf numFmtId="0" fontId="8" fillId="0" borderId="0" xfId="21" applyFont="1" applyAlignment="1">
      <alignment horizontal="center"/>
    </xf>
    <xf numFmtId="0" fontId="8" fillId="0" borderId="0" xfId="21" applyFont="1"/>
    <xf numFmtId="164" fontId="31" fillId="0" borderId="0" xfId="12" applyNumberFormat="1" applyFont="1" applyAlignment="1">
      <alignment horizontal="right" vertical="center"/>
    </xf>
    <xf numFmtId="164" fontId="31" fillId="0" borderId="5" xfId="12" applyNumberFormat="1" applyFont="1" applyBorder="1" applyAlignment="1">
      <alignment horizontal="right" vertical="center"/>
    </xf>
    <xf numFmtId="164" fontId="31" fillId="0" borderId="4" xfId="12" applyNumberFormat="1" applyFont="1" applyBorder="1" applyAlignment="1">
      <alignment horizontal="right" vertical="center"/>
    </xf>
    <xf numFmtId="4" fontId="31" fillId="2" borderId="6" xfId="12" applyNumberFormat="1" applyFont="1" applyFill="1" applyBorder="1" applyAlignment="1">
      <alignment horizontal="right" vertical="center"/>
    </xf>
    <xf numFmtId="4" fontId="15" fillId="0" borderId="6" xfId="12" applyNumberFormat="1" applyFont="1" applyBorder="1" applyAlignment="1">
      <alignment horizontal="right" vertical="center" wrapText="1"/>
    </xf>
    <xf numFmtId="4" fontId="15" fillId="0" borderId="10" xfId="12" applyNumberFormat="1" applyFont="1" applyBorder="1" applyAlignment="1">
      <alignment horizontal="right" vertical="center" wrapText="1"/>
    </xf>
    <xf numFmtId="4" fontId="15" fillId="0" borderId="11" xfId="12" applyNumberFormat="1" applyFont="1" applyBorder="1" applyAlignment="1">
      <alignment horizontal="right" vertical="center" wrapText="1"/>
    </xf>
    <xf numFmtId="4" fontId="15" fillId="2" borderId="6" xfId="12" applyNumberFormat="1" applyFont="1" applyFill="1" applyBorder="1" applyAlignment="1">
      <alignment horizontal="right" vertical="center" wrapText="1"/>
    </xf>
    <xf numFmtId="4" fontId="15" fillId="2" borderId="7" xfId="12" applyNumberFormat="1" applyFont="1" applyFill="1" applyBorder="1" applyAlignment="1">
      <alignment horizontal="right" vertical="center" wrapText="1"/>
    </xf>
    <xf numFmtId="4" fontId="15" fillId="2" borderId="9" xfId="12" applyNumberFormat="1" applyFont="1" applyFill="1" applyBorder="1" applyAlignment="1">
      <alignment horizontal="right" vertical="center" wrapText="1"/>
    </xf>
    <xf numFmtId="4" fontId="15" fillId="2" borderId="13" xfId="12" applyNumberFormat="1" applyFont="1" applyFill="1" applyBorder="1" applyAlignment="1">
      <alignment horizontal="right" vertical="center" wrapText="1"/>
    </xf>
    <xf numFmtId="4" fontId="15" fillId="2" borderId="14" xfId="12" applyNumberFormat="1" applyFont="1" applyFill="1" applyBorder="1" applyAlignment="1">
      <alignment horizontal="right" vertical="center" wrapText="1"/>
    </xf>
    <xf numFmtId="4" fontId="15" fillId="2" borderId="15" xfId="12" applyNumberFormat="1" applyFont="1" applyFill="1" applyBorder="1" applyAlignment="1">
      <alignment horizontal="right" vertical="center" wrapText="1"/>
    </xf>
    <xf numFmtId="4" fontId="15" fillId="2" borderId="16" xfId="12" applyNumberFormat="1" applyFont="1" applyFill="1" applyBorder="1" applyAlignment="1">
      <alignment horizontal="right" vertical="center" wrapText="1"/>
    </xf>
    <xf numFmtId="4" fontId="15" fillId="2" borderId="4" xfId="12" applyNumberFormat="1" applyFont="1" applyFill="1" applyBorder="1" applyAlignment="1">
      <alignment horizontal="right" vertical="center" wrapText="1"/>
    </xf>
    <xf numFmtId="4" fontId="15" fillId="2" borderId="17" xfId="12" applyNumberFormat="1" applyFont="1" applyFill="1" applyBorder="1" applyAlignment="1">
      <alignment horizontal="right" vertical="center" wrapText="1"/>
    </xf>
    <xf numFmtId="4" fontId="15" fillId="0" borderId="17" xfId="12" applyNumberFormat="1" applyFont="1" applyBorder="1" applyAlignment="1">
      <alignment horizontal="right" vertical="center" wrapText="1"/>
    </xf>
    <xf numFmtId="4" fontId="15" fillId="0" borderId="4" xfId="12" applyNumberFormat="1" applyFont="1" applyBorder="1" applyAlignment="1">
      <alignment horizontal="right" vertical="center" wrapText="1"/>
    </xf>
    <xf numFmtId="4" fontId="15" fillId="2" borderId="8" xfId="12" applyNumberFormat="1" applyFont="1" applyFill="1" applyBorder="1" applyAlignment="1">
      <alignment horizontal="right" vertical="center" wrapText="1"/>
    </xf>
    <xf numFmtId="4" fontId="15" fillId="2" borderId="5" xfId="12" applyNumberFormat="1" applyFont="1" applyFill="1" applyBorder="1" applyAlignment="1">
      <alignment horizontal="right" vertical="center" wrapText="1"/>
    </xf>
    <xf numFmtId="4" fontId="15" fillId="0" borderId="7" xfId="12" applyNumberFormat="1" applyFont="1" applyBorder="1" applyAlignment="1">
      <alignment horizontal="right" vertical="center" wrapText="1"/>
    </xf>
    <xf numFmtId="4" fontId="31" fillId="2" borderId="6" xfId="12" applyNumberFormat="1" applyFont="1" applyFill="1" applyBorder="1" applyAlignment="1">
      <alignment horizontal="right" vertical="center" wrapText="1"/>
    </xf>
    <xf numFmtId="4" fontId="31" fillId="2" borderId="7" xfId="12" applyNumberFormat="1" applyFont="1" applyFill="1" applyBorder="1" applyAlignment="1">
      <alignment horizontal="right" vertical="center" wrapText="1"/>
    </xf>
    <xf numFmtId="4" fontId="31" fillId="2" borderId="8" xfId="12" applyNumberFormat="1" applyFont="1" applyFill="1" applyBorder="1" applyAlignment="1">
      <alignment horizontal="right" vertical="center" wrapText="1"/>
    </xf>
    <xf numFmtId="4" fontId="15" fillId="0" borderId="16" xfId="12" applyNumberFormat="1" applyFont="1" applyBorder="1" applyAlignment="1">
      <alignment horizontal="right" vertical="center" wrapText="1"/>
    </xf>
    <xf numFmtId="4" fontId="15" fillId="2" borderId="18" xfId="12" applyNumberFormat="1" applyFont="1" applyFill="1" applyBorder="1" applyAlignment="1">
      <alignment horizontal="right" vertical="center" wrapText="1"/>
    </xf>
    <xf numFmtId="4" fontId="15" fillId="2" borderId="11" xfId="12" applyNumberFormat="1" applyFont="1" applyFill="1" applyBorder="1" applyAlignment="1">
      <alignment horizontal="right" vertical="center" wrapText="1"/>
    </xf>
    <xf numFmtId="4" fontId="15" fillId="2" borderId="10" xfId="12" applyNumberFormat="1" applyFont="1" applyFill="1" applyBorder="1" applyAlignment="1">
      <alignment horizontal="right" vertical="center" wrapText="1"/>
    </xf>
    <xf numFmtId="4" fontId="15" fillId="2" borderId="12" xfId="12" applyNumberFormat="1" applyFont="1" applyFill="1" applyBorder="1" applyAlignment="1">
      <alignment horizontal="right" vertical="center" wrapText="1"/>
    </xf>
    <xf numFmtId="4" fontId="15" fillId="0" borderId="15" xfId="12" applyNumberFormat="1" applyFont="1" applyBorder="1" applyAlignment="1">
      <alignment horizontal="right" vertical="center" wrapText="1"/>
    </xf>
    <xf numFmtId="4" fontId="15" fillId="0" borderId="9" xfId="12" applyNumberFormat="1" applyFont="1" applyBorder="1" applyAlignment="1">
      <alignment horizontal="right" vertical="center" wrapText="1"/>
    </xf>
    <xf numFmtId="4" fontId="15" fillId="0" borderId="5" xfId="12" applyNumberFormat="1" applyFont="1" applyBorder="1" applyAlignment="1">
      <alignment horizontal="right" vertical="center" wrapText="1"/>
    </xf>
    <xf numFmtId="0" fontId="18" fillId="0" borderId="0" xfId="21" applyFont="1" applyAlignment="1">
      <alignment wrapText="1"/>
    </xf>
    <xf numFmtId="4" fontId="31" fillId="2" borderId="9" xfId="12" applyNumberFormat="1" applyFont="1" applyFill="1" applyBorder="1" applyAlignment="1">
      <alignment horizontal="right" vertical="center" wrapText="1"/>
    </xf>
    <xf numFmtId="4" fontId="15" fillId="0" borderId="13" xfId="12" applyNumberFormat="1" applyFont="1" applyBorder="1" applyAlignment="1">
      <alignment horizontal="right" vertical="center" wrapText="1"/>
    </xf>
    <xf numFmtId="4" fontId="15" fillId="0" borderId="18" xfId="12" applyNumberFormat="1" applyFont="1" applyBorder="1" applyAlignment="1">
      <alignment horizontal="right" vertical="center" wrapText="1"/>
    </xf>
    <xf numFmtId="4" fontId="15" fillId="0" borderId="8" xfId="12" applyNumberFormat="1" applyFont="1" applyBorder="1" applyAlignment="1">
      <alignment horizontal="right" vertical="center" wrapText="1"/>
    </xf>
    <xf numFmtId="0" fontId="18" fillId="0" borderId="7" xfId="21" applyFont="1" applyBorder="1" applyAlignment="1">
      <alignment wrapText="1"/>
    </xf>
    <xf numFmtId="4" fontId="15" fillId="2" borderId="6" xfId="12" applyNumberFormat="1" applyFont="1" applyFill="1" applyBorder="1" applyAlignment="1">
      <alignment horizontal="right" vertical="center"/>
    </xf>
    <xf numFmtId="4" fontId="15" fillId="2" borderId="7" xfId="12" applyNumberFormat="1" applyFont="1" applyFill="1" applyBorder="1" applyAlignment="1">
      <alignment horizontal="right" vertical="center"/>
    </xf>
    <xf numFmtId="4" fontId="15" fillId="2" borderId="9" xfId="12" applyNumberFormat="1" applyFont="1" applyFill="1" applyBorder="1" applyAlignment="1">
      <alignment horizontal="right" vertical="center"/>
    </xf>
    <xf numFmtId="4" fontId="31" fillId="2" borderId="15" xfId="12" applyNumberFormat="1" applyFont="1" applyFill="1" applyBorder="1" applyAlignment="1">
      <alignment horizontal="right" vertical="center" wrapText="1"/>
    </xf>
    <xf numFmtId="4" fontId="31" fillId="2" borderId="13" xfId="12" applyNumberFormat="1" applyFont="1" applyFill="1" applyBorder="1" applyAlignment="1">
      <alignment horizontal="right" vertical="center" wrapText="1"/>
    </xf>
    <xf numFmtId="4" fontId="31" fillId="2" borderId="11" xfId="12" applyNumberFormat="1" applyFont="1" applyFill="1" applyBorder="1" applyAlignment="1">
      <alignment horizontal="right" vertical="center" wrapText="1"/>
    </xf>
    <xf numFmtId="4" fontId="31" fillId="2" borderId="10" xfId="12" applyNumberFormat="1" applyFont="1" applyFill="1" applyBorder="1" applyAlignment="1">
      <alignment horizontal="right" vertical="center" wrapText="1"/>
    </xf>
    <xf numFmtId="0" fontId="8" fillId="0" borderId="5" xfId="21" applyFont="1" applyBorder="1" applyAlignment="1">
      <alignment horizontal="center"/>
    </xf>
    <xf numFmtId="0" fontId="31" fillId="0" borderId="5" xfId="21" applyFont="1" applyBorder="1" applyAlignment="1">
      <alignment horizontal="center"/>
    </xf>
    <xf numFmtId="0" fontId="15" fillId="0" borderId="0" xfId="21" applyFont="1"/>
    <xf numFmtId="0" fontId="28" fillId="0" borderId="4" xfId="21" applyFont="1" applyBorder="1" applyAlignment="1">
      <alignment horizontal="right"/>
    </xf>
    <xf numFmtId="0" fontId="15" fillId="0" borderId="7" xfId="21" applyFont="1" applyBorder="1"/>
    <xf numFmtId="0" fontId="15" fillId="0" borderId="9" xfId="21" applyFont="1" applyBorder="1"/>
    <xf numFmtId="0" fontId="28" fillId="0" borderId="11" xfId="21" applyFont="1" applyBorder="1" applyAlignment="1">
      <alignment horizontal="right"/>
    </xf>
    <xf numFmtId="0" fontId="15" fillId="0" borderId="5" xfId="21" applyFont="1" applyBorder="1"/>
    <xf numFmtId="0" fontId="16" fillId="0" borderId="0" xfId="21" applyFont="1" applyAlignment="1">
      <alignment horizontal="center"/>
    </xf>
    <xf numFmtId="0" fontId="28" fillId="0" borderId="0" xfId="12" applyFont="1" applyAlignment="1">
      <alignment horizontal="left"/>
    </xf>
    <xf numFmtId="164" fontId="28" fillId="0" borderId="0" xfId="13" applyNumberFormat="1" applyFont="1" applyAlignment="1">
      <alignment horizontal="left"/>
    </xf>
    <xf numFmtId="0" fontId="35" fillId="0" borderId="0" xfId="21" applyFont="1" applyAlignment="1">
      <alignment horizontal="center" wrapText="1"/>
    </xf>
    <xf numFmtId="0" fontId="8" fillId="0" borderId="0" xfId="21" applyFont="1" applyAlignment="1">
      <alignment wrapText="1"/>
    </xf>
    <xf numFmtId="0" fontId="80" fillId="0" borderId="0" xfId="21" applyAlignment="1">
      <alignment vertical="center"/>
    </xf>
    <xf numFmtId="0" fontId="35" fillId="0" borderId="0" xfId="21" applyFont="1" applyAlignment="1">
      <alignment vertical="center"/>
    </xf>
    <xf numFmtId="0" fontId="35" fillId="0" borderId="0" xfId="21" applyFont="1" applyAlignment="1">
      <alignment horizontal="right" vertical="center"/>
    </xf>
    <xf numFmtId="0" fontId="82" fillId="0" borderId="0" xfId="22"/>
    <xf numFmtId="2" fontId="82" fillId="0" borderId="0" xfId="22" applyNumberFormat="1"/>
    <xf numFmtId="2" fontId="46" fillId="0" borderId="24" xfId="22" applyNumberFormat="1" applyFont="1" applyBorder="1" applyAlignment="1">
      <alignment horizontal="center"/>
    </xf>
    <xf numFmtId="0" fontId="9" fillId="0" borderId="24" xfId="22" applyFont="1" applyBorder="1"/>
    <xf numFmtId="0" fontId="11" fillId="0" borderId="3" xfId="22" applyFont="1" applyBorder="1" applyAlignment="1">
      <alignment horizontal="center"/>
    </xf>
    <xf numFmtId="2" fontId="46" fillId="0" borderId="1" xfId="22" applyNumberFormat="1" applyFont="1" applyBorder="1" applyAlignment="1">
      <alignment horizontal="center"/>
    </xf>
    <xf numFmtId="0" fontId="9" fillId="0" borderId="22" xfId="22" applyFont="1" applyBorder="1"/>
    <xf numFmtId="0" fontId="11" fillId="0" borderId="2" xfId="22" applyFont="1" applyBorder="1" applyAlignment="1">
      <alignment horizontal="center"/>
    </xf>
    <xf numFmtId="0" fontId="44" fillId="0" borderId="0" xfId="22" applyFont="1" applyAlignment="1">
      <alignment horizontal="right"/>
    </xf>
    <xf numFmtId="0" fontId="10" fillId="0" borderId="0" xfId="22" applyFont="1" applyAlignment="1">
      <alignment horizontal="left"/>
    </xf>
    <xf numFmtId="0" fontId="82" fillId="0" borderId="0" xfId="22" applyAlignment="1">
      <alignment horizontal="right"/>
    </xf>
    <xf numFmtId="0" fontId="83" fillId="0" borderId="0" xfId="22" applyFont="1"/>
    <xf numFmtId="0" fontId="83" fillId="0" borderId="0" xfId="22" applyFont="1" applyAlignment="1">
      <alignment vertical="center"/>
    </xf>
    <xf numFmtId="0" fontId="83" fillId="0" borderId="4" xfId="22" applyFont="1" applyBorder="1" applyAlignment="1">
      <alignment horizontal="center" vertical="center" wrapText="1"/>
    </xf>
    <xf numFmtId="0" fontId="84" fillId="0" borderId="0" xfId="22" applyFont="1"/>
    <xf numFmtId="0" fontId="39" fillId="0" borderId="0" xfId="22" applyFont="1" applyAlignment="1">
      <alignment vertical="center"/>
    </xf>
    <xf numFmtId="0" fontId="30" fillId="0" borderId="40" xfId="22" applyFont="1" applyBorder="1" applyAlignment="1">
      <alignment horizontal="center" vertical="center" wrapText="1"/>
    </xf>
    <xf numFmtId="0" fontId="30" fillId="0" borderId="41" xfId="22" applyFont="1" applyBorder="1" applyAlignment="1">
      <alignment horizontal="center" vertical="center" wrapText="1"/>
    </xf>
    <xf numFmtId="0" fontId="30" fillId="0" borderId="42" xfId="22" applyFont="1" applyBorder="1" applyAlignment="1">
      <alignment horizontal="left" vertical="center" wrapText="1"/>
    </xf>
    <xf numFmtId="4" fontId="30" fillId="0" borderId="43" xfId="22" applyNumberFormat="1" applyFont="1" applyBorder="1" applyAlignment="1">
      <alignment horizontal="center" vertical="center" wrapText="1"/>
    </xf>
    <xf numFmtId="0" fontId="30" fillId="0" borderId="7" xfId="22" applyFont="1" applyBorder="1" applyAlignment="1">
      <alignment horizontal="center" vertical="center" wrapText="1"/>
    </xf>
    <xf numFmtId="0" fontId="40" fillId="0" borderId="7" xfId="22" applyFont="1" applyBorder="1" applyAlignment="1">
      <alignment horizontal="center" vertical="center" wrapText="1"/>
    </xf>
    <xf numFmtId="0" fontId="30" fillId="0" borderId="44" xfId="22" applyFont="1" applyBorder="1" applyAlignment="1">
      <alignment horizontal="left" vertical="center" wrapText="1"/>
    </xf>
    <xf numFmtId="166" fontId="31" fillId="0" borderId="43" xfId="22" applyNumberFormat="1" applyFont="1" applyBorder="1" applyAlignment="1">
      <alignment horizontal="center" vertical="center" wrapText="1"/>
    </xf>
    <xf numFmtId="0" fontId="31" fillId="0" borderId="7" xfId="22" applyFont="1" applyBorder="1" applyAlignment="1">
      <alignment horizontal="center" vertical="center" wrapText="1"/>
    </xf>
    <xf numFmtId="0" fontId="31" fillId="0" borderId="44" xfId="22" applyFont="1" applyBorder="1" applyAlignment="1">
      <alignment horizontal="left" vertical="center" wrapText="1"/>
    </xf>
    <xf numFmtId="2" fontId="30" fillId="0" borderId="43" xfId="22" applyNumberFormat="1" applyFont="1" applyBorder="1" applyAlignment="1">
      <alignment horizontal="center" vertical="center" wrapText="1"/>
    </xf>
    <xf numFmtId="2" fontId="30" fillId="0" borderId="7" xfId="22" applyNumberFormat="1" applyFont="1" applyBorder="1" applyAlignment="1">
      <alignment horizontal="center" vertical="center" wrapText="1"/>
    </xf>
    <xf numFmtId="0" fontId="30" fillId="0" borderId="43" xfId="22" applyFont="1" applyBorder="1" applyAlignment="1">
      <alignment horizontal="center" vertical="center" wrapText="1"/>
    </xf>
    <xf numFmtId="0" fontId="31" fillId="0" borderId="43" xfId="22" applyFont="1" applyBorder="1" applyAlignment="1">
      <alignment horizontal="center" vertical="center" wrapText="1"/>
    </xf>
    <xf numFmtId="0" fontId="89" fillId="0" borderId="7" xfId="22" applyFont="1" applyBorder="1" applyAlignment="1">
      <alignment horizontal="center" vertical="center" wrapText="1"/>
    </xf>
    <xf numFmtId="2" fontId="31" fillId="0" borderId="43" xfId="22" applyNumberFormat="1" applyFont="1" applyBorder="1" applyAlignment="1">
      <alignment horizontal="center" vertical="center" wrapText="1"/>
    </xf>
    <xf numFmtId="2" fontId="31" fillId="0" borderId="7" xfId="22" applyNumberFormat="1" applyFont="1" applyBorder="1" applyAlignment="1">
      <alignment horizontal="center" vertical="center" wrapText="1"/>
    </xf>
    <xf numFmtId="0" fontId="31" fillId="0" borderId="45" xfId="22" applyFont="1" applyBorder="1" applyAlignment="1">
      <alignment horizontal="center" vertical="center" wrapText="1"/>
    </xf>
    <xf numFmtId="0" fontId="31" fillId="0" borderId="46" xfId="22" applyFont="1" applyBorder="1" applyAlignment="1">
      <alignment horizontal="center" vertical="center" wrapText="1"/>
    </xf>
    <xf numFmtId="0" fontId="30" fillId="0" borderId="47" xfId="22" applyFont="1" applyBorder="1" applyAlignment="1">
      <alignment horizontal="left" vertical="center" wrapText="1"/>
    </xf>
    <xf numFmtId="0" fontId="35" fillId="0" borderId="27" xfId="22" applyFont="1" applyBorder="1" applyAlignment="1">
      <alignment horizontal="center" vertical="center" wrapText="1"/>
    </xf>
    <xf numFmtId="0" fontId="35" fillId="0" borderId="27" xfId="22" applyFont="1" applyBorder="1" applyAlignment="1">
      <alignment horizontal="center" vertical="center"/>
    </xf>
    <xf numFmtId="164" fontId="19" fillId="0" borderId="8" xfId="23" applyNumberFormat="1" applyFont="1" applyBorder="1" applyAlignment="1">
      <alignment horizontal="center"/>
    </xf>
    <xf numFmtId="49" fontId="83" fillId="0" borderId="8" xfId="23" applyNumberFormat="1" applyFont="1" applyBorder="1" applyAlignment="1">
      <alignment horizontal="center"/>
    </xf>
    <xf numFmtId="49" fontId="39" fillId="0" borderId="8" xfId="23" applyNumberFormat="1" applyFont="1" applyBorder="1" applyAlignment="1">
      <alignment horizontal="center"/>
    </xf>
    <xf numFmtId="49" fontId="83" fillId="0" borderId="0" xfId="23" applyNumberFormat="1" applyFont="1" applyAlignment="1">
      <alignment horizontal="center"/>
    </xf>
    <xf numFmtId="49" fontId="83" fillId="0" borderId="0" xfId="23" applyNumberFormat="1" applyFont="1" applyAlignment="1">
      <alignment horizontal="left"/>
    </xf>
    <xf numFmtId="164" fontId="19" fillId="0" borderId="0" xfId="23" applyNumberFormat="1" applyFont="1"/>
    <xf numFmtId="164" fontId="19" fillId="0" borderId="8" xfId="23" applyNumberFormat="1" applyFont="1" applyBorder="1"/>
    <xf numFmtId="0" fontId="83" fillId="0" borderId="27" xfId="22" applyFont="1" applyBorder="1"/>
    <xf numFmtId="0" fontId="83" fillId="0" borderId="0" xfId="22" applyFont="1" applyAlignment="1">
      <alignment horizontal="center"/>
    </xf>
    <xf numFmtId="0" fontId="89" fillId="0" borderId="0" xfId="13" applyFont="1" applyAlignment="1">
      <alignment vertical="center" wrapText="1"/>
    </xf>
    <xf numFmtId="0" fontId="18" fillId="0" borderId="0" xfId="22" applyFont="1" applyAlignment="1">
      <alignment vertical="center"/>
    </xf>
    <xf numFmtId="0" fontId="91" fillId="0" borderId="0" xfId="22" applyFont="1"/>
    <xf numFmtId="0" fontId="83" fillId="0" borderId="0" xfId="22" applyFont="1" applyAlignment="1">
      <alignment wrapText="1"/>
    </xf>
    <xf numFmtId="0" fontId="19" fillId="0" borderId="0" xfId="13" applyFont="1"/>
    <xf numFmtId="0" fontId="83" fillId="0" borderId="0" xfId="22" applyFont="1" applyAlignment="1">
      <alignment vertical="center" wrapText="1"/>
    </xf>
    <xf numFmtId="0" fontId="53" fillId="5" borderId="0" xfId="4" applyFont="1" applyFill="1"/>
    <xf numFmtId="0" fontId="48" fillId="5" borderId="0" xfId="17" applyFont="1" applyFill="1"/>
    <xf numFmtId="0" fontId="27" fillId="0" borderId="0" xfId="12" applyFont="1" applyAlignment="1">
      <alignment horizontal="center" vertical="top"/>
    </xf>
    <xf numFmtId="0" fontId="15" fillId="0" borderId="0" xfId="12" applyFont="1" applyAlignment="1">
      <alignment horizontal="center"/>
    </xf>
    <xf numFmtId="0" fontId="28" fillId="0" borderId="0" xfId="12" applyFont="1" applyAlignment="1">
      <alignment horizontal="center" vertical="center" wrapText="1"/>
    </xf>
    <xf numFmtId="0" fontId="28" fillId="0" borderId="0" xfId="21" applyFont="1" applyAlignment="1">
      <alignment horizontal="right"/>
    </xf>
    <xf numFmtId="0" fontId="15" fillId="0" borderId="0" xfId="12" applyFont="1"/>
    <xf numFmtId="0" fontId="80" fillId="0" borderId="0" xfId="21"/>
    <xf numFmtId="0" fontId="16" fillId="0" borderId="0" xfId="12" applyFont="1" applyAlignment="1">
      <alignment horizontal="center"/>
    </xf>
    <xf numFmtId="0" fontId="16" fillId="0" borderId="0" xfId="12" applyFont="1"/>
    <xf numFmtId="0" fontId="10" fillId="0" borderId="0" xfId="22" applyFont="1" applyAlignment="1">
      <alignment horizontal="center"/>
    </xf>
    <xf numFmtId="0" fontId="19" fillId="0" borderId="0" xfId="13" applyFont="1" applyAlignment="1">
      <alignment horizontal="center"/>
    </xf>
    <xf numFmtId="164" fontId="19" fillId="0" borderId="0" xfId="23" applyNumberFormat="1" applyFont="1" applyAlignment="1">
      <alignment horizontal="center"/>
    </xf>
    <xf numFmtId="0" fontId="83" fillId="0" borderId="27" xfId="22" applyFont="1" applyBorder="1" applyAlignment="1">
      <alignment horizontal="center" vertical="center" wrapText="1"/>
    </xf>
    <xf numFmtId="0" fontId="84" fillId="0" borderId="0" xfId="22" applyFont="1" applyAlignment="1">
      <alignment horizontal="left"/>
    </xf>
    <xf numFmtId="0" fontId="84" fillId="0" borderId="5" xfId="22" applyFont="1" applyBorder="1" applyAlignment="1">
      <alignment horizontal="center"/>
    </xf>
    <xf numFmtId="0" fontId="83" fillId="0" borderId="0" xfId="22" applyFont="1" applyAlignment="1">
      <alignment horizontal="center" vertical="center"/>
    </xf>
    <xf numFmtId="0" fontId="53" fillId="5" borderId="0" xfId="4" applyFont="1" applyFill="1" applyAlignment="1">
      <alignment vertical="center"/>
    </xf>
    <xf numFmtId="2" fontId="48" fillId="5" borderId="0" xfId="17" applyNumberFormat="1" applyFont="1" applyFill="1" applyAlignment="1">
      <alignment vertical="center"/>
    </xf>
    <xf numFmtId="166" fontId="55" fillId="5" borderId="0" xfId="17" applyNumberFormat="1" applyFont="1" applyFill="1" applyAlignment="1">
      <alignment vertical="center"/>
    </xf>
    <xf numFmtId="4" fontId="50" fillId="5" borderId="0" xfId="17" applyNumberFormat="1" applyFont="1" applyFill="1" applyAlignment="1">
      <alignment vertical="center"/>
    </xf>
    <xf numFmtId="4" fontId="50" fillId="5" borderId="0" xfId="17" applyNumberFormat="1" applyFont="1" applyFill="1" applyAlignment="1">
      <alignment horizontal="right" vertical="center"/>
    </xf>
    <xf numFmtId="166" fontId="50" fillId="5" borderId="0" xfId="17" applyNumberFormat="1" applyFont="1" applyFill="1" applyAlignment="1">
      <alignment vertical="center"/>
    </xf>
    <xf numFmtId="164" fontId="54" fillId="5" borderId="0" xfId="17" applyNumberFormat="1" applyFont="1" applyFill="1" applyAlignment="1">
      <alignment vertical="center"/>
    </xf>
    <xf numFmtId="164" fontId="55" fillId="5" borderId="0" xfId="17" applyNumberFormat="1" applyFont="1" applyFill="1" applyAlignment="1">
      <alignment vertical="center"/>
    </xf>
    <xf numFmtId="164" fontId="50" fillId="5" borderId="0" xfId="17" applyNumberFormat="1" applyFont="1" applyFill="1" applyAlignment="1">
      <alignment vertical="center"/>
    </xf>
    <xf numFmtId="164" fontId="48" fillId="5" borderId="0" xfId="17" applyNumberFormat="1" applyFont="1" applyFill="1" applyAlignment="1">
      <alignment vertical="center"/>
    </xf>
    <xf numFmtId="164" fontId="55" fillId="5" borderId="0" xfId="17" applyNumberFormat="1" applyFont="1" applyFill="1" applyAlignment="1">
      <alignment horizontal="left" vertical="center"/>
    </xf>
    <xf numFmtId="2" fontId="54" fillId="5" borderId="0" xfId="17" applyNumberFormat="1" applyFont="1" applyFill="1" applyAlignment="1">
      <alignment vertical="center"/>
    </xf>
    <xf numFmtId="2" fontId="63" fillId="5" borderId="0" xfId="17" applyNumberFormat="1" applyFont="1" applyFill="1" applyAlignment="1">
      <alignment vertical="center"/>
    </xf>
    <xf numFmtId="2" fontId="55" fillId="5" borderId="0" xfId="17" applyNumberFormat="1" applyFont="1" applyFill="1" applyAlignment="1">
      <alignment vertical="center"/>
    </xf>
    <xf numFmtId="2" fontId="50" fillId="5" borderId="0" xfId="17" applyNumberFormat="1" applyFont="1" applyFill="1" applyAlignment="1">
      <alignment vertical="center"/>
    </xf>
    <xf numFmtId="0" fontId="48" fillId="5" borderId="31" xfId="17" applyFont="1" applyFill="1" applyBorder="1" applyAlignment="1">
      <alignment vertical="center" wrapText="1"/>
    </xf>
    <xf numFmtId="0" fontId="48" fillId="5" borderId="30" xfId="17" applyFont="1" applyFill="1" applyBorder="1" applyAlignment="1">
      <alignment vertical="center" wrapText="1"/>
    </xf>
    <xf numFmtId="0" fontId="48" fillId="5" borderId="35" xfId="17" applyFont="1" applyFill="1" applyBorder="1" applyAlignment="1">
      <alignment vertical="center" wrapText="1"/>
    </xf>
    <xf numFmtId="0" fontId="50" fillId="5" borderId="35" xfId="17" applyFont="1" applyFill="1" applyBorder="1" applyAlignment="1">
      <alignment horizontal="left" vertical="center" wrapText="1"/>
    </xf>
    <xf numFmtId="0" fontId="57" fillId="5" borderId="0" xfId="17" applyFont="1" applyFill="1" applyAlignment="1">
      <alignment horizontal="center"/>
    </xf>
    <xf numFmtId="0" fontId="58" fillId="5" borderId="0" xfId="17" applyFont="1" applyFill="1" applyAlignment="1">
      <alignment horizontal="center" vertical="center" wrapText="1"/>
    </xf>
    <xf numFmtId="0" fontId="60" fillId="5" borderId="0" xfId="4" applyFont="1" applyFill="1" applyAlignment="1">
      <alignment horizontal="center" vertical="center" wrapText="1"/>
    </xf>
    <xf numFmtId="0" fontId="63" fillId="5" borderId="0" xfId="17" applyFont="1" applyFill="1"/>
    <xf numFmtId="0" fontId="92" fillId="5" borderId="0" xfId="4" applyFont="1" applyFill="1"/>
    <xf numFmtId="0" fontId="11" fillId="0" borderId="21" xfId="22" applyFont="1" applyBorder="1" applyAlignment="1">
      <alignment horizontal="center"/>
    </xf>
    <xf numFmtId="0" fontId="11" fillId="0" borderId="20" xfId="22" applyFont="1" applyBorder="1" applyAlignment="1">
      <alignment horizontal="center"/>
    </xf>
    <xf numFmtId="0" fontId="11" fillId="0" borderId="19" xfId="22" applyFont="1" applyBorder="1" applyAlignment="1">
      <alignment horizontal="center"/>
    </xf>
    <xf numFmtId="0" fontId="93" fillId="0" borderId="0" xfId="25" applyFont="1"/>
    <xf numFmtId="4" fontId="93" fillId="0" borderId="0" xfId="25" applyNumberFormat="1" applyFont="1"/>
    <xf numFmtId="4" fontId="9" fillId="0" borderId="0" xfId="25" applyNumberFormat="1" applyFont="1"/>
    <xf numFmtId="0" fontId="93" fillId="0" borderId="0" xfId="25" applyFont="1" applyAlignment="1">
      <alignment vertical="top" wrapText="1"/>
    </xf>
    <xf numFmtId="49" fontId="94" fillId="0" borderId="0" xfId="25" applyNumberFormat="1" applyFont="1" applyAlignment="1">
      <alignment vertical="top" wrapText="1"/>
    </xf>
    <xf numFmtId="49" fontId="93" fillId="0" borderId="0" xfId="25" applyNumberFormat="1" applyFont="1" applyAlignment="1">
      <alignment vertical="top" wrapText="1"/>
    </xf>
    <xf numFmtId="49" fontId="11" fillId="0" borderId="0" xfId="25" applyNumberFormat="1" applyFont="1" applyAlignment="1">
      <alignment vertical="top" wrapText="1"/>
    </xf>
    <xf numFmtId="0" fontId="9" fillId="0" borderId="0" xfId="25" applyFont="1"/>
    <xf numFmtId="49" fontId="9" fillId="0" borderId="0" xfId="25" applyNumberFormat="1" applyFont="1" applyAlignment="1">
      <alignment vertical="top" wrapText="1"/>
    </xf>
    <xf numFmtId="0" fontId="9" fillId="0" borderId="0" xfId="25" applyFont="1" applyAlignment="1">
      <alignment vertical="top" wrapText="1"/>
    </xf>
    <xf numFmtId="4" fontId="11" fillId="0" borderId="0" xfId="25" applyNumberFormat="1" applyFont="1" applyAlignment="1">
      <alignment horizontal="center" vertical="center" wrapText="1"/>
    </xf>
    <xf numFmtId="49" fontId="11" fillId="0" borderId="0" xfId="25" applyNumberFormat="1" applyFont="1" applyAlignment="1">
      <alignment horizontal="right" vertical="top" wrapText="1"/>
    </xf>
    <xf numFmtId="4" fontId="11" fillId="0" borderId="48" xfId="25" applyNumberFormat="1" applyFont="1" applyBorder="1" applyAlignment="1">
      <alignment horizontal="center" vertical="center" wrapText="1"/>
    </xf>
    <xf numFmtId="49" fontId="9" fillId="0" borderId="0" xfId="25" applyNumberFormat="1" applyFont="1" applyAlignment="1">
      <alignment horizontal="right" vertical="top" wrapText="1"/>
    </xf>
    <xf numFmtId="4" fontId="9" fillId="0" borderId="27" xfId="25" applyNumberFormat="1" applyFont="1" applyBorder="1" applyAlignment="1">
      <alignment horizontal="center" vertical="center" wrapText="1"/>
    </xf>
    <xf numFmtId="49" fontId="9" fillId="0" borderId="27" xfId="25" applyNumberFormat="1" applyFont="1" applyBorder="1" applyAlignment="1">
      <alignment horizontal="left" vertical="justify" wrapText="1"/>
    </xf>
    <xf numFmtId="49" fontId="9" fillId="0" borderId="27" xfId="25" applyNumberFormat="1" applyFont="1" applyBorder="1" applyAlignment="1">
      <alignment horizontal="center" vertical="top" wrapText="1"/>
    </xf>
    <xf numFmtId="49" fontId="9" fillId="0" borderId="27" xfId="25" applyNumberFormat="1" applyFont="1" applyBorder="1" applyAlignment="1">
      <alignment vertical="justify" wrapText="1"/>
    </xf>
    <xf numFmtId="49" fontId="9" fillId="0" borderId="27" xfId="25" applyNumberFormat="1" applyFont="1" applyBorder="1" applyAlignment="1">
      <alignment horizontal="right" vertical="top" wrapText="1"/>
    </xf>
    <xf numFmtId="4" fontId="11" fillId="0" borderId="27" xfId="25" applyNumberFormat="1" applyFont="1" applyBorder="1" applyAlignment="1">
      <alignment horizontal="center" vertical="center" wrapText="1"/>
    </xf>
    <xf numFmtId="49" fontId="11" fillId="0" borderId="27" xfId="25" applyNumberFormat="1" applyFont="1" applyBorder="1" applyAlignment="1">
      <alignment vertical="justify" wrapText="1"/>
    </xf>
    <xf numFmtId="49" fontId="11" fillId="0" borderId="27" xfId="25" applyNumberFormat="1" applyFont="1" applyBorder="1" applyAlignment="1">
      <alignment horizontal="center" vertical="top" wrapText="1"/>
    </xf>
    <xf numFmtId="49" fontId="9" fillId="0" borderId="27" xfId="25" applyNumberFormat="1" applyFont="1" applyBorder="1" applyAlignment="1">
      <alignment horizontal="right" vertical="justify" wrapText="1"/>
    </xf>
    <xf numFmtId="4" fontId="9" fillId="0" borderId="27" xfId="25" applyNumberFormat="1" applyFont="1" applyBorder="1" applyAlignment="1">
      <alignment horizontal="center" vertical="top" wrapText="1"/>
    </xf>
    <xf numFmtId="49" fontId="11" fillId="0" borderId="0" xfId="25" applyNumberFormat="1" applyFont="1" applyAlignment="1">
      <alignment vertical="center" wrapText="1"/>
    </xf>
    <xf numFmtId="4" fontId="11" fillId="0" borderId="27" xfId="25" applyNumberFormat="1" applyFont="1" applyBorder="1" applyAlignment="1">
      <alignment horizontal="center" vertical="top" wrapText="1"/>
    </xf>
    <xf numFmtId="0" fontId="11" fillId="0" borderId="27" xfId="25" applyFont="1" applyBorder="1" applyAlignment="1">
      <alignment horizontal="center" vertical="top" wrapText="1"/>
    </xf>
    <xf numFmtId="4" fontId="84" fillId="0" borderId="0" xfId="25" applyNumberFormat="1" applyFont="1" applyAlignment="1">
      <alignment horizontal="right"/>
    </xf>
    <xf numFmtId="4" fontId="9" fillId="0" borderId="0" xfId="25" applyNumberFormat="1" applyFont="1" applyAlignment="1">
      <alignment horizontal="center"/>
    </xf>
    <xf numFmtId="0" fontId="11" fillId="0" borderId="0" xfId="25" applyFont="1" applyAlignment="1">
      <alignment horizontal="center"/>
    </xf>
    <xf numFmtId="4" fontId="48" fillId="5" borderId="36" xfId="17" applyNumberFormat="1" applyFont="1" applyFill="1" applyBorder="1" applyAlignment="1">
      <alignment vertical="center"/>
    </xf>
    <xf numFmtId="4" fontId="48" fillId="5" borderId="34" xfId="17" applyNumberFormat="1" applyFont="1" applyFill="1" applyBorder="1" applyAlignment="1">
      <alignment vertical="center"/>
    </xf>
    <xf numFmtId="4" fontId="55" fillId="5" borderId="29" xfId="17" applyNumberFormat="1" applyFont="1" applyFill="1" applyBorder="1" applyAlignment="1">
      <alignment horizontal="right" vertical="center"/>
    </xf>
    <xf numFmtId="4" fontId="55" fillId="5" borderId="28" xfId="17" applyNumberFormat="1" applyFont="1" applyFill="1" applyBorder="1" applyAlignment="1">
      <alignment horizontal="right" vertical="center"/>
    </xf>
    <xf numFmtId="0" fontId="15" fillId="0" borderId="0" xfId="20" applyFont="1"/>
    <xf numFmtId="0" fontId="98" fillId="0" borderId="0" xfId="20" applyFont="1" applyAlignment="1">
      <alignment horizontal="center"/>
    </xf>
    <xf numFmtId="0" fontId="20" fillId="0" borderId="0" xfId="20" applyFont="1"/>
    <xf numFmtId="0" fontId="99" fillId="0" borderId="0" xfId="20" applyFont="1"/>
    <xf numFmtId="0" fontId="9" fillId="0" borderId="0" xfId="1" applyFont="1" applyAlignment="1">
      <alignment horizontal="center" vertical="top"/>
    </xf>
    <xf numFmtId="0" fontId="20" fillId="0" borderId="0" xfId="20" applyFont="1" applyAlignment="1">
      <alignment vertical="top"/>
    </xf>
    <xf numFmtId="0" fontId="20" fillId="0" borderId="0" xfId="8" applyFont="1"/>
    <xf numFmtId="0" fontId="9" fillId="0" borderId="0" xfId="1" applyFont="1" applyAlignment="1">
      <alignment horizontal="left"/>
    </xf>
    <xf numFmtId="0" fontId="1" fillId="0" borderId="0" xfId="26" applyAlignment="1">
      <alignment horizontal="left"/>
    </xf>
    <xf numFmtId="0" fontId="9" fillId="0" borderId="0" xfId="1" applyFont="1" applyAlignment="1">
      <alignment horizontal="center"/>
    </xf>
    <xf numFmtId="0" fontId="20" fillId="0" borderId="0" xfId="20" applyFont="1" applyAlignment="1">
      <alignment horizontal="left" vertical="center" wrapText="1"/>
    </xf>
    <xf numFmtId="3" fontId="101" fillId="0" borderId="0" xfId="20" applyNumberFormat="1" applyFont="1"/>
    <xf numFmtId="0" fontId="34" fillId="0" borderId="0" xfId="20" applyFont="1"/>
    <xf numFmtId="3" fontId="103" fillId="0" borderId="0" xfId="20" applyNumberFormat="1" applyFont="1"/>
    <xf numFmtId="3" fontId="23" fillId="0" borderId="27" xfId="20" applyNumberFormat="1" applyFont="1" applyBorder="1"/>
    <xf numFmtId="3" fontId="81" fillId="0" borderId="27" xfId="20" applyNumberFormat="1" applyFont="1" applyBorder="1" applyAlignment="1">
      <alignment horizontal="right"/>
    </xf>
    <xf numFmtId="3" fontId="81" fillId="0" borderId="27" xfId="20" applyNumberFormat="1" applyFont="1" applyBorder="1"/>
    <xf numFmtId="0" fontId="105" fillId="0" borderId="0" xfId="20" applyFont="1" applyAlignment="1">
      <alignment horizontal="center" vertical="center" wrapText="1"/>
    </xf>
    <xf numFmtId="0" fontId="105" fillId="0" borderId="27" xfId="20" applyFont="1" applyBorder="1" applyAlignment="1">
      <alignment horizontal="center" vertical="center" wrapText="1"/>
    </xf>
    <xf numFmtId="49" fontId="107" fillId="0" borderId="27" xfId="20" applyNumberFormat="1" applyFont="1" applyBorder="1" applyAlignment="1">
      <alignment horizontal="center" vertical="center" wrapText="1"/>
    </xf>
    <xf numFmtId="0" fontId="107" fillId="0" borderId="27" xfId="20" applyFont="1" applyBorder="1" applyAlignment="1">
      <alignment horizontal="center" vertical="center" wrapText="1"/>
    </xf>
    <xf numFmtId="0" fontId="106" fillId="5" borderId="0" xfId="26" applyFont="1" applyFill="1" applyAlignment="1">
      <alignment horizontal="center" vertical="center"/>
    </xf>
    <xf numFmtId="0" fontId="15" fillId="5" borderId="0" xfId="20" applyFont="1" applyFill="1"/>
    <xf numFmtId="0" fontId="49" fillId="5" borderId="0" xfId="20" applyFont="1" applyFill="1" applyAlignment="1">
      <alignment horizontal="center" vertical="center" wrapText="1"/>
    </xf>
    <xf numFmtId="3" fontId="110" fillId="5" borderId="0" xfId="20" applyNumberFormat="1" applyFont="1" applyFill="1" applyAlignment="1">
      <alignment horizontal="right" vertical="center" wrapText="1"/>
    </xf>
    <xf numFmtId="3" fontId="111" fillId="5" borderId="27" xfId="20" applyNumberFormat="1" applyFont="1" applyFill="1" applyBorder="1" applyAlignment="1">
      <alignment horizontal="right" vertical="center" wrapText="1"/>
    </xf>
    <xf numFmtId="3" fontId="81" fillId="0" borderId="27" xfId="20" applyNumberFormat="1" applyFont="1" applyBorder="1" applyAlignment="1">
      <alignment horizontal="right" vertical="center"/>
    </xf>
    <xf numFmtId="3" fontId="113" fillId="5" borderId="0" xfId="20" applyNumberFormat="1" applyFont="1" applyFill="1" applyAlignment="1">
      <alignment horizontal="right" vertical="center" wrapText="1"/>
    </xf>
    <xf numFmtId="3" fontId="105" fillId="5" borderId="27" xfId="20" applyNumberFormat="1" applyFont="1" applyFill="1" applyBorder="1" applyAlignment="1">
      <alignment horizontal="right" vertical="center" wrapText="1"/>
    </xf>
    <xf numFmtId="3" fontId="23" fillId="0" borderId="27" xfId="20" applyNumberFormat="1" applyFont="1" applyBorder="1" applyAlignment="1">
      <alignment horizontal="right" vertical="center"/>
    </xf>
    <xf numFmtId="0" fontId="106" fillId="5" borderId="27" xfId="20" applyFont="1" applyFill="1" applyBorder="1" applyAlignment="1">
      <alignment vertical="center" wrapText="1"/>
    </xf>
    <xf numFmtId="49" fontId="104" fillId="5" borderId="27" xfId="20" applyNumberFormat="1" applyFont="1" applyFill="1" applyBorder="1" applyAlignment="1">
      <alignment horizontal="center" vertical="center"/>
    </xf>
    <xf numFmtId="0" fontId="114" fillId="5" borderId="27" xfId="20" applyFont="1" applyFill="1" applyBorder="1" applyAlignment="1">
      <alignment vertical="center" wrapText="1"/>
    </xf>
    <xf numFmtId="0" fontId="115" fillId="0" borderId="0" xfId="20" applyFont="1" applyAlignment="1">
      <alignment horizontal="center" vertical="center" wrapText="1"/>
    </xf>
    <xf numFmtId="0" fontId="115" fillId="0" borderId="27" xfId="20" applyFont="1" applyBorder="1" applyAlignment="1">
      <alignment horizontal="center" vertical="center"/>
    </xf>
    <xf numFmtId="0" fontId="115" fillId="0" borderId="27" xfId="20" applyFont="1" applyBorder="1" applyAlignment="1">
      <alignment horizontal="center" vertical="center" wrapText="1"/>
    </xf>
    <xf numFmtId="0" fontId="21" fillId="0" borderId="0" xfId="20" applyFont="1" applyAlignment="1">
      <alignment horizontal="center" vertical="center"/>
    </xf>
    <xf numFmtId="0" fontId="21" fillId="0" borderId="0" xfId="20" applyFont="1" applyAlignment="1">
      <alignment horizontal="center" vertical="center" wrapText="1"/>
    </xf>
    <xf numFmtId="0" fontId="112" fillId="0" borderId="27" xfId="20" applyFont="1" applyBorder="1" applyAlignment="1">
      <alignment horizontal="center" vertical="center" wrapText="1"/>
    </xf>
    <xf numFmtId="0" fontId="112" fillId="0" borderId="0" xfId="20" applyFont="1" applyAlignment="1">
      <alignment horizontal="center" vertical="center" wrapText="1"/>
    </xf>
    <xf numFmtId="3" fontId="11" fillId="0" borderId="27" xfId="20" applyNumberFormat="1" applyFont="1" applyBorder="1" applyAlignment="1">
      <alignment horizontal="center" vertical="center" wrapText="1"/>
    </xf>
    <xf numFmtId="3" fontId="11" fillId="0" borderId="27" xfId="20" applyNumberFormat="1" applyFont="1" applyBorder="1" applyAlignment="1">
      <alignment horizontal="right" vertical="center"/>
    </xf>
    <xf numFmtId="3" fontId="9" fillId="0" borderId="27" xfId="20" applyNumberFormat="1" applyFont="1" applyBorder="1" applyAlignment="1">
      <alignment horizontal="center" vertical="center" wrapText="1"/>
    </xf>
    <xf numFmtId="3" fontId="9" fillId="0" borderId="27" xfId="20" applyNumberFormat="1" applyFont="1" applyBorder="1" applyAlignment="1">
      <alignment horizontal="right" vertical="center"/>
    </xf>
    <xf numFmtId="3" fontId="9" fillId="5" borderId="27" xfId="20" applyNumberFormat="1" applyFont="1" applyFill="1" applyBorder="1" applyAlignment="1">
      <alignment horizontal="right" vertical="center"/>
    </xf>
    <xf numFmtId="3" fontId="116" fillId="5" borderId="0" xfId="20" applyNumberFormat="1" applyFont="1" applyFill="1" applyAlignment="1">
      <alignment horizontal="right" vertical="center" wrapText="1"/>
    </xf>
    <xf numFmtId="3" fontId="9" fillId="0" borderId="27" xfId="20" applyNumberFormat="1" applyFont="1" applyBorder="1" applyAlignment="1">
      <alignment horizontal="right" vertical="center" wrapText="1"/>
    </xf>
    <xf numFmtId="0" fontId="105" fillId="0" borderId="27" xfId="20" applyFont="1" applyBorder="1" applyAlignment="1">
      <alignment horizontal="center" vertical="center"/>
    </xf>
    <xf numFmtId="0" fontId="89" fillId="0" borderId="0" xfId="20" applyFont="1"/>
    <xf numFmtId="0" fontId="104" fillId="0" borderId="0" xfId="20" applyFont="1" applyAlignment="1">
      <alignment horizontal="center" vertical="center" wrapText="1"/>
    </xf>
    <xf numFmtId="0" fontId="104" fillId="0" borderId="33" xfId="20" applyFont="1" applyBorder="1" applyAlignment="1">
      <alignment horizontal="center" vertical="center" wrapText="1"/>
    </xf>
    <xf numFmtId="0" fontId="109" fillId="0" borderId="33" xfId="20" applyFont="1" applyBorder="1" applyAlignment="1">
      <alignment horizontal="center" vertical="center" wrapText="1"/>
    </xf>
    <xf numFmtId="0" fontId="104" fillId="0" borderId="27" xfId="20" applyFont="1" applyBorder="1" applyAlignment="1">
      <alignment horizontal="center" vertical="center" wrapText="1"/>
    </xf>
    <xf numFmtId="0" fontId="19" fillId="0" borderId="0" xfId="20" applyFont="1"/>
    <xf numFmtId="0" fontId="16" fillId="0" borderId="0" xfId="20" applyFont="1"/>
    <xf numFmtId="0" fontId="17" fillId="0" borderId="0" xfId="20" applyFont="1" applyAlignment="1">
      <alignment horizontal="right" vertical="center"/>
    </xf>
    <xf numFmtId="0" fontId="17" fillId="0" borderId="0" xfId="20" applyFont="1" applyAlignment="1">
      <alignment horizontal="center" vertical="center"/>
    </xf>
    <xf numFmtId="0" fontId="23" fillId="0" borderId="0" xfId="20" applyFont="1" applyAlignment="1">
      <alignment horizontal="center"/>
    </xf>
    <xf numFmtId="0" fontId="20" fillId="0" borderId="0" xfId="8" applyFont="1" applyAlignment="1">
      <alignment horizontal="center" vertical="center"/>
    </xf>
    <xf numFmtId="0" fontId="48" fillId="0" borderId="0" xfId="20" applyFont="1"/>
    <xf numFmtId="0" fontId="54" fillId="0" borderId="0" xfId="20" applyFont="1"/>
    <xf numFmtId="0" fontId="102" fillId="0" borderId="0" xfId="20" applyFont="1" applyAlignment="1">
      <alignment horizontal="center" vertical="center"/>
    </xf>
    <xf numFmtId="0" fontId="81" fillId="0" borderId="0" xfId="20" applyFont="1" applyAlignment="1">
      <alignment horizontal="right"/>
    </xf>
    <xf numFmtId="0" fontId="99" fillId="0" borderId="0" xfId="20" applyFont="1" applyAlignment="1">
      <alignment horizontal="left"/>
    </xf>
    <xf numFmtId="0" fontId="20" fillId="0" borderId="0" xfId="20" applyFont="1" applyAlignment="1">
      <alignment horizontal="left"/>
    </xf>
    <xf numFmtId="0" fontId="20" fillId="0" borderId="0" xfId="20" applyFont="1" applyAlignment="1">
      <alignment horizontal="center"/>
    </xf>
    <xf numFmtId="0" fontId="17" fillId="0" borderId="0" xfId="20" applyFont="1" applyAlignment="1">
      <alignment horizontal="right"/>
    </xf>
    <xf numFmtId="0" fontId="23" fillId="0" borderId="0" xfId="4" applyFont="1"/>
    <xf numFmtId="0" fontId="14" fillId="0" borderId="0" xfId="4"/>
    <xf numFmtId="4" fontId="23" fillId="0" borderId="0" xfId="4" applyNumberFormat="1" applyFont="1"/>
    <xf numFmtId="4" fontId="23" fillId="0" borderId="27" xfId="4" applyNumberFormat="1" applyFont="1" applyBorder="1" applyAlignment="1">
      <alignment horizontal="right" vertical="center"/>
    </xf>
    <xf numFmtId="4" fontId="81" fillId="0" borderId="27" xfId="4" applyNumberFormat="1" applyFont="1" applyBorder="1" applyAlignment="1">
      <alignment horizontal="right" vertical="center"/>
    </xf>
    <xf numFmtId="164" fontId="23" fillId="0" borderId="27" xfId="1" applyNumberFormat="1" applyFont="1" applyBorder="1" applyAlignment="1">
      <alignment horizontal="left" vertical="center" wrapText="1"/>
    </xf>
    <xf numFmtId="0" fontId="123" fillId="0" borderId="0" xfId="4" applyFont="1"/>
    <xf numFmtId="0" fontId="23" fillId="0" borderId="0" xfId="20" applyFont="1" applyAlignment="1">
      <alignment horizontal="right"/>
    </xf>
    <xf numFmtId="49" fontId="23" fillId="0" borderId="0" xfId="8" applyNumberFormat="1" applyFont="1" applyAlignment="1">
      <alignment horizontal="right" vertical="center"/>
    </xf>
    <xf numFmtId="0" fontId="81" fillId="0" borderId="0" xfId="1" applyFont="1" applyAlignment="1">
      <alignment horizontal="center" vertical="center" wrapText="1"/>
    </xf>
    <xf numFmtId="4" fontId="23" fillId="0" borderId="27" xfId="1" applyNumberFormat="1" applyFont="1" applyBorder="1" applyAlignment="1">
      <alignment horizontal="right" vertical="center" wrapText="1"/>
    </xf>
    <xf numFmtId="4" fontId="81" fillId="0" borderId="27" xfId="1" applyNumberFormat="1" applyFont="1" applyBorder="1" applyAlignment="1">
      <alignment horizontal="right" vertical="center" wrapText="1"/>
    </xf>
    <xf numFmtId="0" fontId="23" fillId="0" borderId="35" xfId="8" applyFont="1" applyBorder="1" applyAlignment="1">
      <alignment horizontal="center" vertical="center" wrapText="1"/>
    </xf>
    <xf numFmtId="1" fontId="23" fillId="0" borderId="0" xfId="4" applyNumberFormat="1" applyFont="1"/>
    <xf numFmtId="1" fontId="81" fillId="0" borderId="0" xfId="4" applyNumberFormat="1" applyFont="1"/>
    <xf numFmtId="0" fontId="81" fillId="0" borderId="0" xfId="20" applyFont="1" applyAlignment="1">
      <alignment horizontal="center" vertical="center"/>
    </xf>
    <xf numFmtId="0" fontId="23" fillId="0" borderId="0" xfId="8" applyFont="1" applyAlignment="1">
      <alignment horizontal="center" vertical="center"/>
    </xf>
    <xf numFmtId="0" fontId="59" fillId="0" borderId="0" xfId="4" applyFont="1"/>
    <xf numFmtId="0" fontId="23" fillId="0" borderId="0" xfId="8" applyFont="1"/>
    <xf numFmtId="0" fontId="23" fillId="0" borderId="0" xfId="1" applyFont="1"/>
    <xf numFmtId="0" fontId="126" fillId="0" borderId="0" xfId="4" applyFont="1"/>
    <xf numFmtId="0" fontId="127" fillId="0" borderId="0" xfId="4" applyFont="1"/>
    <xf numFmtId="0" fontId="68" fillId="0" borderId="0" xfId="4" applyFont="1"/>
    <xf numFmtId="0" fontId="128" fillId="0" borderId="0" xfId="4" applyFont="1"/>
    <xf numFmtId="0" fontId="65" fillId="0" borderId="0" xfId="4" applyFont="1"/>
    <xf numFmtId="0" fontId="74" fillId="0" borderId="0" xfId="19" applyFont="1"/>
    <xf numFmtId="0" fontId="76" fillId="0" borderId="0" xfId="20" applyFont="1"/>
    <xf numFmtId="0" fontId="62" fillId="0" borderId="0" xfId="1" applyFont="1"/>
    <xf numFmtId="0" fontId="62" fillId="0" borderId="0" xfId="1" applyFont="1" applyAlignment="1">
      <alignment horizontal="center"/>
    </xf>
    <xf numFmtId="0" fontId="77" fillId="0" borderId="0" xfId="19" applyFont="1"/>
    <xf numFmtId="0" fontId="78" fillId="0" borderId="0" xfId="8" applyFont="1"/>
    <xf numFmtId="0" fontId="65" fillId="0" borderId="0" xfId="4" applyFont="1" applyAlignment="1">
      <alignment vertical="center"/>
    </xf>
    <xf numFmtId="0" fontId="74" fillId="0" borderId="0" xfId="19" applyFont="1" applyAlignment="1">
      <alignment vertical="center"/>
    </xf>
    <xf numFmtId="0" fontId="62" fillId="0" borderId="0" xfId="1" applyFont="1" applyAlignment="1">
      <alignment vertical="center"/>
    </xf>
    <xf numFmtId="49" fontId="57" fillId="0" borderId="0" xfId="8" applyNumberFormat="1" applyFont="1" applyAlignment="1">
      <alignment horizontal="center" vertical="center"/>
    </xf>
    <xf numFmtId="0" fontId="53" fillId="0" borderId="0" xfId="4" applyFont="1" applyAlignment="1">
      <alignment horizontal="center" vertical="center"/>
    </xf>
    <xf numFmtId="49" fontId="61" fillId="0" borderId="0" xfId="8" applyNumberFormat="1" applyFont="1" applyAlignment="1">
      <alignment horizontal="center" vertical="center"/>
    </xf>
    <xf numFmtId="49" fontId="61" fillId="0" borderId="0" xfId="8" applyNumberFormat="1" applyFont="1" applyAlignment="1">
      <alignment horizontal="left" vertical="center"/>
    </xf>
    <xf numFmtId="4" fontId="54" fillId="0" borderId="33" xfId="8" applyNumberFormat="1" applyFont="1" applyBorder="1" applyAlignment="1">
      <alignment horizontal="center" vertical="center"/>
    </xf>
    <xf numFmtId="4" fontId="54" fillId="0" borderId="33" xfId="8" applyNumberFormat="1" applyFont="1" applyBorder="1" applyAlignment="1">
      <alignment horizontal="right" vertical="center"/>
    </xf>
    <xf numFmtId="4" fontId="54" fillId="0" borderId="33" xfId="8" applyNumberFormat="1" applyFont="1" applyBorder="1" applyAlignment="1">
      <alignment vertical="center"/>
    </xf>
    <xf numFmtId="4" fontId="54" fillId="0" borderId="26" xfId="8" applyNumberFormat="1" applyFont="1" applyBorder="1" applyAlignment="1">
      <alignment horizontal="right" vertical="center"/>
    </xf>
    <xf numFmtId="4" fontId="54" fillId="0" borderId="31" xfId="8" applyNumberFormat="1" applyFont="1" applyBorder="1" applyAlignment="1">
      <alignment horizontal="right" vertical="center"/>
    </xf>
    <xf numFmtId="4" fontId="54" fillId="0" borderId="30" xfId="8" applyNumberFormat="1" applyFont="1" applyBorder="1" applyAlignment="1">
      <alignment horizontal="center" vertical="center"/>
    </xf>
    <xf numFmtId="4" fontId="54" fillId="0" borderId="30" xfId="8" applyNumberFormat="1" applyFont="1" applyBorder="1" applyAlignment="1">
      <alignment horizontal="right" vertical="center"/>
    </xf>
    <xf numFmtId="4" fontId="54" fillId="0" borderId="30" xfId="8" applyNumberFormat="1" applyFont="1" applyBorder="1" applyAlignment="1">
      <alignment vertical="center"/>
    </xf>
    <xf numFmtId="4" fontId="54" fillId="0" borderId="0" xfId="8" applyNumberFormat="1" applyFont="1" applyAlignment="1">
      <alignment horizontal="right" vertical="center"/>
    </xf>
    <xf numFmtId="4" fontId="54" fillId="0" borderId="34" xfId="8" applyNumberFormat="1" applyFont="1" applyBorder="1" applyAlignment="1">
      <alignment horizontal="right" vertical="center"/>
    </xf>
    <xf numFmtId="4" fontId="54" fillId="0" borderId="35" xfId="8" applyNumberFormat="1" applyFont="1" applyBorder="1" applyAlignment="1">
      <alignment horizontal="center" vertical="center"/>
    </xf>
    <xf numFmtId="4" fontId="54" fillId="0" borderId="35" xfId="8" applyNumberFormat="1" applyFont="1" applyBorder="1" applyAlignment="1">
      <alignment vertical="center"/>
    </xf>
    <xf numFmtId="3" fontId="54" fillId="0" borderId="27" xfId="8" applyNumberFormat="1" applyFont="1" applyBorder="1" applyAlignment="1">
      <alignment horizontal="center" vertical="center"/>
    </xf>
    <xf numFmtId="4" fontId="55" fillId="0" borderId="27" xfId="8" applyNumberFormat="1" applyFont="1" applyBorder="1" applyAlignment="1">
      <alignment vertical="center"/>
    </xf>
    <xf numFmtId="4" fontId="55" fillId="0" borderId="32" xfId="8" applyNumberFormat="1" applyFont="1" applyBorder="1" applyAlignment="1">
      <alignment vertical="center"/>
    </xf>
    <xf numFmtId="4" fontId="55" fillId="0" borderId="29" xfId="8" applyNumberFormat="1" applyFont="1" applyBorder="1" applyAlignment="1">
      <alignment vertical="center"/>
    </xf>
    <xf numFmtId="3" fontId="54" fillId="0" borderId="30" xfId="8" applyNumberFormat="1" applyFont="1" applyBorder="1" applyAlignment="1">
      <alignment horizontal="center" vertical="center"/>
    </xf>
    <xf numFmtId="4" fontId="54" fillId="0" borderId="0" xfId="8" applyNumberFormat="1" applyFont="1" applyAlignment="1">
      <alignment vertical="center"/>
    </xf>
    <xf numFmtId="3" fontId="54" fillId="0" borderId="35" xfId="8" applyNumberFormat="1" applyFont="1" applyBorder="1" applyAlignment="1">
      <alignment horizontal="center" vertical="center"/>
    </xf>
    <xf numFmtId="3" fontId="55" fillId="0" borderId="27" xfId="8" applyNumberFormat="1" applyFont="1" applyBorder="1" applyAlignment="1">
      <alignment horizontal="center" vertical="center"/>
    </xf>
    <xf numFmtId="3" fontId="54" fillId="0" borderId="33" xfId="8" applyNumberFormat="1" applyFont="1" applyBorder="1" applyAlignment="1">
      <alignment horizontal="center" vertical="center"/>
    </xf>
    <xf numFmtId="4" fontId="54" fillId="0" borderId="26" xfId="8" applyNumberFormat="1" applyFont="1" applyBorder="1" applyAlignment="1">
      <alignment vertical="center"/>
    </xf>
    <xf numFmtId="4" fontId="54" fillId="0" borderId="25" xfId="8" applyNumberFormat="1" applyFont="1" applyBorder="1" applyAlignment="1">
      <alignment vertical="center"/>
    </xf>
    <xf numFmtId="4" fontId="54" fillId="0" borderId="37" xfId="8" applyNumberFormat="1" applyFont="1" applyBorder="1" applyAlignment="1">
      <alignment vertical="center"/>
    </xf>
    <xf numFmtId="4" fontId="54" fillId="0" borderId="39" xfId="8" applyNumberFormat="1" applyFont="1" applyBorder="1" applyAlignment="1">
      <alignment vertical="center"/>
    </xf>
    <xf numFmtId="4" fontId="54" fillId="0" borderId="38" xfId="8" applyNumberFormat="1" applyFont="1" applyBorder="1" applyAlignment="1">
      <alignment vertical="center"/>
    </xf>
    <xf numFmtId="0" fontId="131" fillId="0" borderId="0" xfId="4" applyFont="1"/>
    <xf numFmtId="4" fontId="131" fillId="0" borderId="0" xfId="4" applyNumberFormat="1" applyFont="1"/>
    <xf numFmtId="0" fontId="129" fillId="0" borderId="0" xfId="4" applyFont="1"/>
    <xf numFmtId="0" fontId="79" fillId="0" borderId="27" xfId="8" applyFont="1" applyBorder="1" applyAlignment="1">
      <alignment horizontal="center" vertical="center" wrapText="1"/>
    </xf>
    <xf numFmtId="2" fontId="54" fillId="0" borderId="27" xfId="8" applyNumberFormat="1" applyFont="1" applyBorder="1" applyAlignment="1">
      <alignment horizontal="center" vertical="center" wrapText="1"/>
    </xf>
    <xf numFmtId="0" fontId="53" fillId="0" borderId="0" xfId="4" applyFont="1"/>
    <xf numFmtId="0" fontId="48" fillId="0" borderId="0" xfId="17" applyFont="1"/>
    <xf numFmtId="0" fontId="48" fillId="0" borderId="0" xfId="17" applyFont="1" applyAlignment="1">
      <alignment horizontal="left"/>
    </xf>
    <xf numFmtId="4" fontId="48" fillId="5" borderId="26" xfId="17" applyNumberFormat="1" applyFont="1" applyFill="1" applyBorder="1" applyAlignment="1">
      <alignment horizontal="right" vertical="center"/>
    </xf>
    <xf numFmtId="3" fontId="132" fillId="0" borderId="27" xfId="20" applyNumberFormat="1" applyFont="1" applyBorder="1"/>
    <xf numFmtId="0" fontId="48" fillId="5" borderId="0" xfId="17" applyFont="1" applyFill="1" applyAlignment="1">
      <alignment horizontal="center"/>
    </xf>
    <xf numFmtId="0" fontId="53" fillId="5" borderId="0" xfId="4" applyFont="1" applyFill="1" applyAlignment="1">
      <alignment horizontal="center"/>
    </xf>
    <xf numFmtId="0" fontId="59" fillId="5" borderId="0" xfId="4" applyFont="1" applyFill="1" applyAlignment="1">
      <alignment wrapText="1"/>
    </xf>
    <xf numFmtId="0" fontId="50" fillId="5" borderId="0" xfId="17" applyFont="1" applyFill="1" applyAlignment="1">
      <alignment horizontal="center"/>
    </xf>
    <xf numFmtId="0" fontId="54" fillId="5" borderId="0" xfId="8" applyFont="1" applyFill="1" applyAlignment="1">
      <alignment horizontal="left" vertical="center" wrapText="1"/>
    </xf>
    <xf numFmtId="0" fontId="53" fillId="5" borderId="0" xfId="4" applyFont="1" applyFill="1" applyAlignment="1">
      <alignment vertical="center" wrapText="1"/>
    </xf>
    <xf numFmtId="0" fontId="53" fillId="5" borderId="0" xfId="4" applyFont="1" applyFill="1" applyAlignment="1">
      <alignment wrapText="1"/>
    </xf>
    <xf numFmtId="0" fontId="48" fillId="5" borderId="0" xfId="17" applyFont="1" applyFill="1" applyAlignment="1">
      <alignment vertical="center" wrapText="1"/>
    </xf>
    <xf numFmtId="0" fontId="48" fillId="5" borderId="0" xfId="17" applyFont="1" applyFill="1" applyAlignment="1">
      <alignment horizontal="right" vertical="center"/>
    </xf>
    <xf numFmtId="3" fontId="133" fillId="0" borderId="27" xfId="20" applyNumberFormat="1" applyFont="1" applyBorder="1"/>
    <xf numFmtId="0" fontId="106" fillId="0" borderId="27" xfId="20" applyFont="1" applyBorder="1" applyAlignment="1">
      <alignment vertical="center" wrapText="1"/>
    </xf>
    <xf numFmtId="3" fontId="137" fillId="0" borderId="0" xfId="20" applyNumberFormat="1" applyFont="1"/>
    <xf numFmtId="3" fontId="138" fillId="0" borderId="0" xfId="20" applyNumberFormat="1" applyFont="1"/>
    <xf numFmtId="3" fontId="138" fillId="0" borderId="0" xfId="20" applyNumberFormat="1" applyFont="1" applyAlignment="1">
      <alignment horizontal="center"/>
    </xf>
    <xf numFmtId="3" fontId="137" fillId="0" borderId="0" xfId="20" applyNumberFormat="1" applyFont="1" applyAlignment="1">
      <alignment horizontal="right"/>
    </xf>
    <xf numFmtId="4" fontId="62" fillId="5" borderId="30" xfId="17" applyNumberFormat="1" applyFont="1" applyFill="1" applyBorder="1" applyAlignment="1">
      <alignment horizontal="right" vertical="center"/>
    </xf>
    <xf numFmtId="4" fontId="54" fillId="5" borderId="39" xfId="17" applyNumberFormat="1" applyFont="1" applyFill="1" applyBorder="1" applyAlignment="1">
      <alignment vertical="center"/>
    </xf>
    <xf numFmtId="4" fontId="54" fillId="5" borderId="37" xfId="17" applyNumberFormat="1" applyFont="1" applyFill="1" applyBorder="1" applyAlignment="1">
      <alignment vertical="center"/>
    </xf>
    <xf numFmtId="0" fontId="60" fillId="5" borderId="34" xfId="4" applyFont="1" applyFill="1" applyBorder="1" applyAlignment="1">
      <alignment horizontal="center" vertical="center" textRotation="90"/>
    </xf>
    <xf numFmtId="0" fontId="50" fillId="5" borderId="33" xfId="17" applyFont="1" applyFill="1" applyBorder="1" applyAlignment="1">
      <alignment horizontal="right" vertical="center" wrapText="1"/>
    </xf>
    <xf numFmtId="0" fontId="50" fillId="5" borderId="0" xfId="17" applyFont="1" applyFill="1" applyAlignment="1">
      <alignment horizontal="right" vertical="center" wrapText="1"/>
    </xf>
    <xf numFmtId="49" fontId="49" fillId="5" borderId="35" xfId="17" applyNumberFormat="1" applyFont="1" applyFill="1" applyBorder="1" applyAlignment="1">
      <alignment horizontal="center" vertical="center"/>
    </xf>
    <xf numFmtId="0" fontId="60" fillId="5" borderId="33" xfId="4" applyFont="1" applyFill="1" applyBorder="1" applyAlignment="1">
      <alignment horizontal="center" vertical="center"/>
    </xf>
    <xf numFmtId="49" fontId="49" fillId="5" borderId="33" xfId="17" applyNumberFormat="1" applyFont="1" applyFill="1" applyBorder="1" applyAlignment="1">
      <alignment horizontal="center" vertical="center"/>
    </xf>
    <xf numFmtId="49" fontId="57" fillId="5" borderId="27" xfId="17" applyNumberFormat="1" applyFont="1" applyFill="1" applyBorder="1" applyAlignment="1">
      <alignment horizontal="center" vertical="center"/>
    </xf>
    <xf numFmtId="49" fontId="57" fillId="5" borderId="33" xfId="17" applyNumberFormat="1" applyFont="1" applyFill="1" applyBorder="1" applyAlignment="1">
      <alignment horizontal="center" vertical="center"/>
    </xf>
    <xf numFmtId="49" fontId="49" fillId="5" borderId="27" xfId="17" applyNumberFormat="1" applyFont="1" applyFill="1" applyBorder="1" applyAlignment="1">
      <alignment horizontal="center" vertical="center"/>
    </xf>
    <xf numFmtId="1" fontId="57" fillId="5" borderId="27" xfId="17" applyNumberFormat="1" applyFont="1" applyFill="1" applyBorder="1" applyAlignment="1">
      <alignment horizontal="center" vertical="center"/>
    </xf>
    <xf numFmtId="0" fontId="57" fillId="5" borderId="27" xfId="17" applyFont="1" applyFill="1" applyBorder="1" applyAlignment="1">
      <alignment horizontal="center" vertical="center" textRotation="90"/>
    </xf>
    <xf numFmtId="1" fontId="57" fillId="5" borderId="35" xfId="17" applyNumberFormat="1" applyFont="1" applyFill="1" applyBorder="1" applyAlignment="1">
      <alignment horizontal="center" vertical="center"/>
    </xf>
    <xf numFmtId="4" fontId="54" fillId="5" borderId="0" xfId="17" applyNumberFormat="1" applyFont="1" applyFill="1" applyAlignment="1">
      <alignment vertical="center" wrapText="1"/>
    </xf>
    <xf numFmtId="0" fontId="57" fillId="5" borderId="35" xfId="17" applyFont="1" applyFill="1" applyBorder="1" applyAlignment="1">
      <alignment horizontal="center" vertical="center"/>
    </xf>
    <xf numFmtId="0" fontId="57" fillId="5" borderId="27" xfId="17" applyFont="1" applyFill="1" applyBorder="1" applyAlignment="1">
      <alignment horizontal="center" vertical="center"/>
    </xf>
    <xf numFmtId="4" fontId="11" fillId="5" borderId="0" xfId="24" applyNumberFormat="1" applyFont="1" applyFill="1" applyAlignment="1">
      <alignment vertical="top"/>
    </xf>
    <xf numFmtId="0" fontId="60" fillId="5" borderId="33" xfId="4" applyFont="1" applyFill="1" applyBorder="1" applyAlignment="1">
      <alignment horizontal="center" vertical="center" textRotation="90"/>
    </xf>
    <xf numFmtId="3" fontId="34" fillId="0" borderId="0" xfId="20" applyNumberFormat="1" applyFont="1"/>
    <xf numFmtId="3" fontId="15" fillId="0" borderId="0" xfId="20" applyNumberFormat="1" applyFont="1"/>
    <xf numFmtId="3" fontId="122" fillId="0" borderId="0" xfId="20" applyNumberFormat="1" applyFont="1"/>
    <xf numFmtId="3" fontId="23" fillId="5" borderId="27" xfId="20" applyNumberFormat="1" applyFont="1" applyFill="1" applyBorder="1" applyAlignment="1">
      <alignment horizontal="right" vertical="center"/>
    </xf>
    <xf numFmtId="0" fontId="61" fillId="5" borderId="35" xfId="17" applyFont="1" applyFill="1" applyBorder="1" applyAlignment="1">
      <alignment horizontal="center" vertical="center"/>
    </xf>
    <xf numFmtId="4" fontId="55" fillId="5" borderId="0" xfId="17" applyNumberFormat="1" applyFont="1" applyFill="1" applyAlignment="1">
      <alignment horizontal="right" vertical="center"/>
    </xf>
    <xf numFmtId="4" fontId="54" fillId="5" borderId="37" xfId="17" applyNumberFormat="1" applyFont="1" applyFill="1" applyBorder="1" applyAlignment="1">
      <alignment horizontal="right" vertical="center"/>
    </xf>
    <xf numFmtId="4" fontId="54" fillId="5" borderId="31" xfId="17" applyNumberFormat="1" applyFont="1" applyFill="1" applyBorder="1" applyAlignment="1">
      <alignment horizontal="right" vertical="center"/>
    </xf>
    <xf numFmtId="0" fontId="48" fillId="0" borderId="0" xfId="20" applyFont="1" applyAlignment="1">
      <alignment horizontal="left" vertical="center" wrapText="1"/>
    </xf>
    <xf numFmtId="0" fontId="62" fillId="0" borderId="0" xfId="1" applyFont="1" applyAlignment="1">
      <alignment horizontal="right"/>
    </xf>
    <xf numFmtId="0" fontId="48" fillId="0" borderId="0" xfId="17" applyFont="1" applyAlignment="1">
      <alignment horizontal="left" wrapText="1"/>
    </xf>
    <xf numFmtId="0" fontId="59" fillId="0" borderId="0" xfId="4" applyFont="1" applyAlignment="1">
      <alignment wrapText="1"/>
    </xf>
    <xf numFmtId="0" fontId="50" fillId="0" borderId="0" xfId="8" applyFont="1" applyAlignment="1">
      <alignment horizontal="center" vertical="center" wrapText="1"/>
    </xf>
    <xf numFmtId="0" fontId="54" fillId="0" borderId="0" xfId="8" applyFont="1" applyAlignment="1">
      <alignment horizontal="center" vertical="center" wrapText="1"/>
    </xf>
    <xf numFmtId="0" fontId="55" fillId="0" borderId="27" xfId="8" applyFont="1" applyBorder="1" applyAlignment="1">
      <alignment horizontal="center" vertical="center" wrapText="1"/>
    </xf>
    <xf numFmtId="3" fontId="99" fillId="0" borderId="0" xfId="20" applyNumberFormat="1" applyFont="1" applyFill="1"/>
    <xf numFmtId="4" fontId="55" fillId="0" borderId="27" xfId="8" applyNumberFormat="1" applyFont="1" applyFill="1" applyBorder="1" applyAlignment="1">
      <alignment vertical="center"/>
    </xf>
    <xf numFmtId="4" fontId="54" fillId="0" borderId="0" xfId="8" applyNumberFormat="1" applyFont="1" applyFill="1" applyAlignment="1">
      <alignment vertical="center"/>
    </xf>
    <xf numFmtId="4" fontId="54" fillId="0" borderId="35" xfId="8" applyNumberFormat="1" applyFont="1" applyFill="1" applyBorder="1" applyAlignment="1">
      <alignment vertical="center"/>
    </xf>
    <xf numFmtId="4" fontId="54" fillId="0" borderId="30" xfId="8" applyNumberFormat="1" applyFont="1" applyFill="1" applyBorder="1" applyAlignment="1">
      <alignment vertical="center"/>
    </xf>
    <xf numFmtId="4" fontId="62" fillId="0" borderId="0" xfId="4" applyNumberFormat="1" applyFont="1" applyFill="1" applyAlignment="1">
      <alignment vertical="center"/>
    </xf>
    <xf numFmtId="4" fontId="54" fillId="0" borderId="33" xfId="8" applyNumberFormat="1" applyFont="1" applyFill="1" applyBorder="1" applyAlignment="1">
      <alignment vertical="center"/>
    </xf>
    <xf numFmtId="4" fontId="54" fillId="0" borderId="26" xfId="8" applyNumberFormat="1" applyFont="1" applyFill="1" applyBorder="1" applyAlignment="1">
      <alignment vertical="center"/>
    </xf>
    <xf numFmtId="4" fontId="55" fillId="0" borderId="32" xfId="8" applyNumberFormat="1" applyFont="1" applyFill="1" applyBorder="1" applyAlignment="1">
      <alignment vertical="center"/>
    </xf>
    <xf numFmtId="4" fontId="54" fillId="0" borderId="30" xfId="8" applyNumberFormat="1" applyFont="1" applyFill="1" applyBorder="1" applyAlignment="1">
      <alignment horizontal="right" vertical="center"/>
    </xf>
    <xf numFmtId="4" fontId="54" fillId="0" borderId="33" xfId="8" applyNumberFormat="1" applyFont="1" applyFill="1" applyBorder="1" applyAlignment="1">
      <alignment horizontal="right" vertical="center"/>
    </xf>
    <xf numFmtId="0" fontId="23" fillId="0" borderId="0" xfId="20" applyFont="1" applyAlignment="1">
      <alignment horizontal="center"/>
    </xf>
    <xf numFmtId="0" fontId="105" fillId="0" borderId="0" xfId="20" applyFont="1" applyAlignment="1">
      <alignment horizontal="left"/>
    </xf>
    <xf numFmtId="0" fontId="23" fillId="0" borderId="0" xfId="8" applyFont="1" applyAlignment="1">
      <alignment horizontal="left" vertical="center" wrapText="1"/>
    </xf>
    <xf numFmtId="49" fontId="81" fillId="0" borderId="27" xfId="8" applyNumberFormat="1" applyFont="1" applyBorder="1" applyAlignment="1">
      <alignment horizontal="center" vertical="center" wrapText="1"/>
    </xf>
    <xf numFmtId="0" fontId="105" fillId="0" borderId="27" xfId="8" applyFont="1" applyBorder="1" applyAlignment="1">
      <alignment horizontal="center" vertical="center" wrapText="1"/>
    </xf>
    <xf numFmtId="0" fontId="23" fillId="0" borderId="27" xfId="4" applyFont="1" applyBorder="1" applyAlignment="1">
      <alignment horizontal="center" vertical="center" wrapText="1"/>
    </xf>
    <xf numFmtId="0" fontId="105" fillId="0" borderId="27" xfId="1" applyFont="1" applyBorder="1" applyAlignment="1">
      <alignment horizontal="center" vertical="center" wrapText="1"/>
    </xf>
    <xf numFmtId="0" fontId="23" fillId="0" borderId="27" xfId="1" applyFont="1" applyBorder="1" applyAlignment="1">
      <alignment horizontal="center" vertical="center" wrapText="1"/>
    </xf>
    <xf numFmtId="0" fontId="81" fillId="0" borderId="0" xfId="4" applyFont="1"/>
    <xf numFmtId="4" fontId="81" fillId="0" borderId="0" xfId="4" applyNumberFormat="1" applyFont="1"/>
    <xf numFmtId="0" fontId="105" fillId="5" borderId="27" xfId="1" applyFont="1" applyFill="1" applyBorder="1" applyAlignment="1">
      <alignment horizontal="center" vertical="center" wrapText="1"/>
    </xf>
    <xf numFmtId="4" fontId="23" fillId="5" borderId="27" xfId="1" applyNumberFormat="1" applyFont="1" applyFill="1" applyBorder="1" applyAlignment="1">
      <alignment horizontal="right" vertical="center" wrapText="1"/>
    </xf>
    <xf numFmtId="164" fontId="23" fillId="5" borderId="0" xfId="1" applyNumberFormat="1" applyFont="1" applyFill="1" applyAlignment="1">
      <alignment horizontal="left" vertical="center" wrapText="1"/>
    </xf>
    <xf numFmtId="164" fontId="23" fillId="5" borderId="0" xfId="1" applyNumberFormat="1" applyFont="1" applyFill="1" applyAlignment="1">
      <alignment vertical="center" wrapText="1"/>
    </xf>
    <xf numFmtId="164" fontId="23" fillId="5" borderId="27" xfId="1" applyNumberFormat="1" applyFont="1" applyFill="1" applyBorder="1" applyAlignment="1">
      <alignment horizontal="left" vertical="center" wrapText="1"/>
    </xf>
    <xf numFmtId="0" fontId="105" fillId="0" borderId="0" xfId="4" applyFont="1"/>
    <xf numFmtId="4" fontId="105" fillId="0" borderId="0" xfId="4" applyNumberFormat="1" applyFont="1"/>
    <xf numFmtId="0" fontId="23" fillId="0" borderId="0" xfId="4" applyFont="1" applyAlignment="1">
      <alignment horizontal="center"/>
    </xf>
    <xf numFmtId="4" fontId="81" fillId="5" borderId="27" xfId="1" applyNumberFormat="1" applyFont="1" applyFill="1" applyBorder="1" applyAlignment="1">
      <alignment horizontal="right" vertical="center" wrapText="1"/>
    </xf>
    <xf numFmtId="164" fontId="81" fillId="0" borderId="27" xfId="1" applyNumberFormat="1" applyFont="1" applyBorder="1" applyAlignment="1">
      <alignment horizontal="right" vertical="center" wrapText="1"/>
    </xf>
    <xf numFmtId="4" fontId="140" fillId="0" borderId="27" xfId="4" applyNumberFormat="1" applyFont="1" applyBorder="1" applyAlignment="1">
      <alignment vertical="center"/>
    </xf>
    <xf numFmtId="0" fontId="140" fillId="0" borderId="27" xfId="4" applyFont="1" applyBorder="1" applyAlignment="1">
      <alignment horizontal="right" vertical="center" wrapText="1"/>
    </xf>
    <xf numFmtId="4" fontId="54" fillId="0" borderId="0" xfId="8" applyNumberFormat="1" applyFont="1" applyBorder="1" applyAlignment="1">
      <alignment vertical="center"/>
    </xf>
    <xf numFmtId="4" fontId="54" fillId="0" borderId="0" xfId="8" applyNumberFormat="1" applyFont="1" applyFill="1" applyBorder="1" applyAlignment="1">
      <alignment vertical="center"/>
    </xf>
    <xf numFmtId="4" fontId="54" fillId="0" borderId="0" xfId="8" applyNumberFormat="1" applyFont="1" applyBorder="1" applyAlignment="1">
      <alignment horizontal="right" vertical="center"/>
    </xf>
    <xf numFmtId="0" fontId="23" fillId="0" borderId="0" xfId="4" applyFont="1" applyFill="1"/>
    <xf numFmtId="0" fontId="20" fillId="0" borderId="0" xfId="17" applyFont="1" applyFill="1" applyAlignment="1">
      <alignment vertical="center" wrapText="1"/>
    </xf>
    <xf numFmtId="0" fontId="20" fillId="0" borderId="0" xfId="17" applyFont="1" applyFill="1"/>
    <xf numFmtId="0" fontId="20" fillId="0" borderId="0" xfId="17" applyFont="1" applyFill="1" applyAlignment="1">
      <alignment horizontal="left"/>
    </xf>
    <xf numFmtId="0" fontId="121" fillId="0" borderId="0" xfId="4" applyFont="1" applyFill="1"/>
    <xf numFmtId="0" fontId="20" fillId="0" borderId="0" xfId="17" applyFont="1" applyFill="1" applyAlignment="1">
      <alignment vertical="top"/>
    </xf>
    <xf numFmtId="164" fontId="17" fillId="0" borderId="0" xfId="17" applyNumberFormat="1" applyFont="1" applyFill="1" applyAlignment="1">
      <alignment vertical="top"/>
    </xf>
    <xf numFmtId="0" fontId="9" fillId="0" borderId="0" xfId="4" applyFont="1" applyFill="1" applyAlignment="1">
      <alignment horizontal="center" vertical="center"/>
    </xf>
    <xf numFmtId="0" fontId="122" fillId="0" borderId="0" xfId="17" applyFont="1" applyFill="1"/>
    <xf numFmtId="0" fontId="121" fillId="0" borderId="26" xfId="4" applyFont="1" applyFill="1" applyBorder="1"/>
    <xf numFmtId="0" fontId="122" fillId="0" borderId="26" xfId="17" applyFont="1" applyFill="1" applyBorder="1"/>
    <xf numFmtId="0" fontId="20" fillId="0" borderId="0" xfId="17" applyFont="1" applyFill="1" applyAlignment="1">
      <alignment vertical="center"/>
    </xf>
    <xf numFmtId="0" fontId="20" fillId="0" borderId="0" xfId="17" applyFont="1" applyFill="1" applyBorder="1"/>
    <xf numFmtId="0" fontId="25"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center" wrapText="1"/>
    </xf>
    <xf numFmtId="0" fontId="104" fillId="0" borderId="27" xfId="20" applyFont="1" applyBorder="1" applyAlignment="1">
      <alignment horizontal="left" wrapText="1"/>
    </xf>
    <xf numFmtId="3" fontId="23" fillId="0" borderId="27" xfId="20" applyNumberFormat="1" applyFont="1" applyBorder="1" applyAlignment="1">
      <alignment horizontal="right"/>
    </xf>
    <xf numFmtId="0" fontId="9" fillId="0" borderId="25" xfId="1" applyFont="1" applyBorder="1" applyAlignment="1">
      <alignment horizontal="center" vertical="top"/>
    </xf>
    <xf numFmtId="0" fontId="1" fillId="0" borderId="25" xfId="26" applyBorder="1" applyAlignment="1">
      <alignment horizontal="center" vertical="top"/>
    </xf>
    <xf numFmtId="0" fontId="9" fillId="0" borderId="0" xfId="1" applyFont="1" applyAlignment="1">
      <alignment horizontal="center" vertical="top"/>
    </xf>
    <xf numFmtId="0" fontId="1" fillId="0" borderId="0" xfId="26" applyAlignment="1">
      <alignment horizontal="center" vertical="top"/>
    </xf>
    <xf numFmtId="0" fontId="31" fillId="0" borderId="25" xfId="20" applyFont="1" applyBorder="1" applyAlignment="1">
      <alignment horizontal="left" wrapText="1"/>
    </xf>
    <xf numFmtId="0" fontId="120" fillId="0" borderId="25" xfId="26" applyFont="1" applyBorder="1" applyAlignment="1"/>
    <xf numFmtId="0" fontId="135" fillId="0" borderId="0" xfId="20" applyFont="1" applyAlignment="1">
      <alignment horizontal="left" wrapText="1"/>
    </xf>
    <xf numFmtId="0" fontId="136" fillId="0" borderId="0" xfId="26" applyFont="1" applyAlignment="1">
      <alignment horizontal="left" wrapText="1"/>
    </xf>
    <xf numFmtId="3" fontId="135" fillId="0" borderId="0" xfId="20" applyNumberFormat="1" applyFont="1" applyAlignment="1">
      <alignment horizontal="left"/>
    </xf>
    <xf numFmtId="0" fontId="136" fillId="0" borderId="0" xfId="26" applyFont="1" applyAlignment="1">
      <alignment horizontal="left"/>
    </xf>
    <xf numFmtId="0" fontId="9" fillId="0" borderId="25" xfId="1" applyFont="1" applyBorder="1" applyAlignment="1">
      <alignment horizontal="center"/>
    </xf>
    <xf numFmtId="0" fontId="1" fillId="0" borderId="25" xfId="26" applyBorder="1" applyAlignment="1">
      <alignment horizontal="center"/>
    </xf>
    <xf numFmtId="0" fontId="9" fillId="0" borderId="0" xfId="1" applyFont="1" applyAlignment="1">
      <alignment horizontal="center"/>
    </xf>
    <xf numFmtId="0" fontId="1" fillId="0" borderId="0" xfId="26" applyAlignment="1">
      <alignment horizontal="center"/>
    </xf>
    <xf numFmtId="0" fontId="20" fillId="0" borderId="0" xfId="20" applyFont="1" applyAlignment="1"/>
    <xf numFmtId="0" fontId="100" fillId="0" borderId="0" xfId="1" applyFont="1" applyAlignment="1"/>
    <xf numFmtId="0" fontId="9" fillId="0" borderId="26" xfId="1" applyFont="1" applyBorder="1" applyAlignment="1">
      <alignment horizontal="center"/>
    </xf>
    <xf numFmtId="0" fontId="9" fillId="0" borderId="0" xfId="1" applyFont="1" applyAlignment="1">
      <alignment horizontal="left"/>
    </xf>
    <xf numFmtId="0" fontId="1" fillId="0" borderId="0" xfId="26" applyAlignment="1">
      <alignment horizontal="left"/>
    </xf>
    <xf numFmtId="49" fontId="106" fillId="5" borderId="0" xfId="20" applyNumberFormat="1" applyFont="1" applyFill="1" applyAlignment="1">
      <alignment horizontal="center" vertical="center" wrapText="1"/>
    </xf>
    <xf numFmtId="0" fontId="105" fillId="0" borderId="27" xfId="20" applyFont="1" applyBorder="1" applyAlignment="1">
      <alignment horizontal="center" vertical="center" wrapText="1"/>
    </xf>
    <xf numFmtId="3" fontId="134" fillId="0" borderId="27" xfId="20" applyNumberFormat="1" applyFont="1" applyBorder="1" applyAlignment="1">
      <alignment horizontal="right"/>
    </xf>
    <xf numFmtId="0" fontId="49" fillId="6" borderId="27" xfId="20" applyFont="1" applyFill="1" applyBorder="1" applyAlignment="1">
      <alignment horizontal="center" vertical="center" wrapText="1"/>
    </xf>
    <xf numFmtId="0" fontId="1" fillId="6" borderId="27" xfId="26" applyFill="1" applyBorder="1" applyAlignment="1">
      <alignment horizontal="center" vertical="center" wrapText="1"/>
    </xf>
    <xf numFmtId="0" fontId="104" fillId="0" borderId="27" xfId="20" applyFont="1" applyBorder="1" applyAlignment="1">
      <alignment horizontal="center" vertical="center"/>
    </xf>
    <xf numFmtId="49" fontId="104" fillId="5" borderId="27" xfId="20" applyNumberFormat="1" applyFont="1" applyFill="1" applyBorder="1" applyAlignment="1">
      <alignment horizontal="center" vertical="center" wrapText="1"/>
    </xf>
    <xf numFmtId="0" fontId="106" fillId="5" borderId="27" xfId="26" applyFont="1" applyFill="1" applyBorder="1" applyAlignment="1">
      <alignment horizontal="center" vertical="center"/>
    </xf>
    <xf numFmtId="49" fontId="109" fillId="0" borderId="27" xfId="20" applyNumberFormat="1" applyFont="1" applyBorder="1" applyAlignment="1">
      <alignment horizontal="center" vertical="center" wrapText="1"/>
    </xf>
    <xf numFmtId="0" fontId="1" fillId="0" borderId="27" xfId="26" applyBorder="1" applyAlignment="1">
      <alignment horizontal="center" vertical="center" wrapText="1"/>
    </xf>
    <xf numFmtId="49" fontId="106" fillId="5" borderId="27" xfId="20" applyNumberFormat="1" applyFont="1" applyFill="1" applyBorder="1" applyAlignment="1">
      <alignment horizontal="center" vertical="center"/>
    </xf>
    <xf numFmtId="0" fontId="1" fillId="0" borderId="27" xfId="26" applyBorder="1" applyAlignment="1">
      <alignment horizontal="center" vertical="center"/>
    </xf>
    <xf numFmtId="49" fontId="106" fillId="5" borderId="27" xfId="20" applyNumberFormat="1" applyFont="1" applyFill="1" applyBorder="1" applyAlignment="1">
      <alignment horizontal="center" vertical="center" wrapText="1"/>
    </xf>
    <xf numFmtId="49" fontId="108" fillId="5" borderId="27" xfId="20" applyNumberFormat="1" applyFont="1" applyFill="1" applyBorder="1" applyAlignment="1">
      <alignment horizontal="center" vertical="center" wrapText="1"/>
    </xf>
    <xf numFmtId="49" fontId="106" fillId="0" borderId="35" xfId="20" applyNumberFormat="1" applyFont="1" applyBorder="1" applyAlignment="1">
      <alignment horizontal="center" vertical="center" wrapText="1"/>
    </xf>
    <xf numFmtId="0" fontId="1" fillId="0" borderId="33" xfId="26" applyBorder="1" applyAlignment="1">
      <alignment horizontal="center" vertical="center" wrapText="1"/>
    </xf>
    <xf numFmtId="49" fontId="112" fillId="5" borderId="27" xfId="20" applyNumberFormat="1" applyFont="1" applyFill="1" applyBorder="1" applyAlignment="1">
      <alignment horizontal="right" vertical="center"/>
    </xf>
    <xf numFmtId="3" fontId="9" fillId="0" borderId="29" xfId="20" applyNumberFormat="1" applyFont="1" applyBorder="1" applyAlignment="1">
      <alignment horizontal="center" vertical="center" wrapText="1"/>
    </xf>
    <xf numFmtId="3" fontId="9" fillId="0" borderId="28" xfId="26" applyNumberFormat="1" applyFont="1" applyBorder="1" applyAlignment="1">
      <alignment horizontal="center" vertical="center" wrapText="1"/>
    </xf>
    <xf numFmtId="49" fontId="104" fillId="5" borderId="27" xfId="20" applyNumberFormat="1" applyFont="1" applyFill="1" applyBorder="1" applyAlignment="1">
      <alignment horizontal="right" vertical="center"/>
    </xf>
    <xf numFmtId="3" fontId="11" fillId="0" borderId="29" xfId="20" applyNumberFormat="1" applyFont="1" applyBorder="1" applyAlignment="1">
      <alignment horizontal="center" vertical="center" wrapText="1"/>
    </xf>
    <xf numFmtId="3" fontId="25" fillId="0" borderId="28" xfId="26" applyNumberFormat="1" applyFont="1" applyBorder="1" applyAlignment="1">
      <alignment horizontal="center" vertical="center" wrapText="1"/>
    </xf>
    <xf numFmtId="0" fontId="112" fillId="0" borderId="27" xfId="20" applyFont="1" applyBorder="1" applyAlignment="1">
      <alignment horizontal="center" vertical="center" wrapText="1"/>
    </xf>
    <xf numFmtId="0" fontId="112" fillId="0" borderId="27" xfId="20" applyFont="1" applyBorder="1" applyAlignment="1">
      <alignment horizontal="center" vertical="center"/>
    </xf>
    <xf numFmtId="0" fontId="106" fillId="5" borderId="27" xfId="20" applyFont="1" applyFill="1" applyBorder="1" applyAlignment="1">
      <alignment horizontal="center" vertical="center" wrapText="1"/>
    </xf>
    <xf numFmtId="0" fontId="108" fillId="0" borderId="27" xfId="20" applyFont="1" applyBorder="1" applyAlignment="1">
      <alignment horizontal="center" vertical="center" wrapText="1"/>
    </xf>
    <xf numFmtId="0" fontId="118" fillId="0" borderId="27" xfId="26" applyFont="1" applyBorder="1" applyAlignment="1">
      <alignment horizontal="center" vertical="center"/>
    </xf>
    <xf numFmtId="0" fontId="112" fillId="0" borderId="29" xfId="20" applyFont="1" applyBorder="1" applyAlignment="1">
      <alignment horizontal="center" vertical="center" wrapText="1"/>
    </xf>
    <xf numFmtId="0" fontId="1" fillId="0" borderId="32" xfId="26" applyBorder="1" applyAlignment="1">
      <alignment horizontal="center" vertical="center" wrapText="1"/>
    </xf>
    <xf numFmtId="0" fontId="1" fillId="0" borderId="28" xfId="26" applyBorder="1" applyAlignment="1">
      <alignment horizontal="center" vertical="center" wrapText="1"/>
    </xf>
    <xf numFmtId="0" fontId="117" fillId="0" borderId="27" xfId="26" applyFont="1" applyBorder="1" applyAlignment="1">
      <alignment horizontal="center" vertical="center" wrapText="1"/>
    </xf>
    <xf numFmtId="0" fontId="112" fillId="0" borderId="36" xfId="20" applyFont="1" applyBorder="1" applyAlignment="1">
      <alignment horizontal="center" vertical="center" wrapText="1"/>
    </xf>
    <xf numFmtId="0" fontId="1" fillId="0" borderId="38" xfId="26" applyBorder="1" applyAlignment="1">
      <alignment horizontal="center" vertical="center" wrapText="1"/>
    </xf>
    <xf numFmtId="0" fontId="112" fillId="0" borderId="31" xfId="20" applyFont="1" applyBorder="1" applyAlignment="1">
      <alignment horizontal="center" vertical="center" wrapText="1"/>
    </xf>
    <xf numFmtId="0" fontId="1" fillId="0" borderId="37" xfId="26" applyBorder="1" applyAlignment="1">
      <alignment horizontal="center" vertical="center" wrapText="1"/>
    </xf>
    <xf numFmtId="0" fontId="105" fillId="0" borderId="29" xfId="20" applyFont="1" applyBorder="1" applyAlignment="1">
      <alignment horizontal="center" vertical="center" wrapText="1"/>
    </xf>
    <xf numFmtId="0" fontId="49" fillId="6" borderId="27" xfId="20" applyFont="1" applyFill="1" applyBorder="1" applyAlignment="1">
      <alignment horizontal="center" vertical="center"/>
    </xf>
    <xf numFmtId="0" fontId="1" fillId="6" borderId="27" xfId="26" applyFill="1" applyBorder="1" applyAlignment="1">
      <alignment horizontal="center" vertical="center"/>
    </xf>
    <xf numFmtId="0" fontId="20" fillId="0" borderId="0" xfId="20" applyFont="1" applyAlignment="1">
      <alignment horizontal="left"/>
    </xf>
    <xf numFmtId="0" fontId="120" fillId="0" borderId="0" xfId="26" applyFont="1" applyAlignment="1">
      <alignment horizontal="left"/>
    </xf>
    <xf numFmtId="0" fontId="17" fillId="0" borderId="0" xfId="20" applyFont="1" applyAlignment="1">
      <alignment horizontal="center"/>
    </xf>
    <xf numFmtId="0" fontId="22" fillId="0" borderId="0" xfId="26" applyFont="1" applyAlignment="1"/>
    <xf numFmtId="0" fontId="20" fillId="0" borderId="0" xfId="20" applyFont="1" applyAlignment="1">
      <alignment horizontal="center" vertical="center"/>
    </xf>
    <xf numFmtId="0" fontId="1" fillId="0" borderId="0" xfId="26" applyAlignment="1">
      <alignment horizontal="center" vertical="center"/>
    </xf>
    <xf numFmtId="0" fontId="102" fillId="0" borderId="0" xfId="20" applyFont="1" applyAlignment="1">
      <alignment horizontal="center" vertical="center"/>
    </xf>
    <xf numFmtId="0" fontId="106" fillId="5" borderId="29" xfId="20" applyFont="1" applyFill="1" applyBorder="1" applyAlignment="1">
      <alignment horizontal="left" vertical="center" wrapText="1"/>
    </xf>
    <xf numFmtId="0" fontId="106" fillId="5" borderId="28" xfId="20" applyFont="1" applyFill="1" applyBorder="1" applyAlignment="1">
      <alignment horizontal="left" vertical="center" wrapText="1"/>
    </xf>
    <xf numFmtId="0" fontId="23" fillId="0" borderId="0" xfId="20" applyFont="1" applyAlignment="1">
      <alignment horizontal="center" vertical="center"/>
    </xf>
    <xf numFmtId="0" fontId="23" fillId="0" borderId="0" xfId="20" applyFont="1" applyAlignment="1">
      <alignment horizontal="center"/>
    </xf>
    <xf numFmtId="0" fontId="20" fillId="0" borderId="0" xfId="8" applyFont="1" applyAlignment="1">
      <alignment horizontal="center" vertical="center"/>
    </xf>
    <xf numFmtId="0" fontId="23" fillId="0" borderId="0" xfId="8" applyFont="1" applyAlignment="1">
      <alignment horizontal="center" vertical="center" wrapText="1"/>
    </xf>
    <xf numFmtId="0" fontId="105" fillId="0" borderId="0" xfId="20" applyFont="1" applyAlignment="1">
      <alignment horizontal="left"/>
    </xf>
    <xf numFmtId="0" fontId="9" fillId="0" borderId="0" xfId="25" applyFont="1" applyAlignment="1">
      <alignment horizontal="left"/>
    </xf>
    <xf numFmtId="49" fontId="11" fillId="0" borderId="49" xfId="25" applyNumberFormat="1" applyFont="1" applyBorder="1" applyAlignment="1">
      <alignment horizontal="right" vertical="top" wrapText="1"/>
    </xf>
    <xf numFmtId="49" fontId="11" fillId="0" borderId="48" xfId="25" applyNumberFormat="1" applyFont="1" applyBorder="1" applyAlignment="1">
      <alignment horizontal="right" vertical="top" wrapText="1"/>
    </xf>
    <xf numFmtId="0" fontId="84" fillId="0" borderId="0" xfId="25" applyFont="1" applyAlignment="1">
      <alignment horizontal="left"/>
    </xf>
    <xf numFmtId="0" fontId="84" fillId="0" borderId="0" xfId="25" applyFont="1" applyAlignment="1">
      <alignment horizontal="center" vertical="top"/>
    </xf>
    <xf numFmtId="4" fontId="9" fillId="0" borderId="26" xfId="25" applyNumberFormat="1" applyFont="1" applyBorder="1" applyAlignment="1">
      <alignment horizontal="center"/>
    </xf>
    <xf numFmtId="0" fontId="9" fillId="0" borderId="0" xfId="25" applyFont="1" applyAlignment="1">
      <alignment horizontal="left" vertical="top" wrapText="1"/>
    </xf>
    <xf numFmtId="0" fontId="95" fillId="0" borderId="26" xfId="25" applyFont="1" applyBorder="1" applyAlignment="1">
      <alignment horizontal="left"/>
    </xf>
    <xf numFmtId="0" fontId="11" fillId="0" borderId="27" xfId="25" applyFont="1" applyBorder="1" applyAlignment="1">
      <alignment horizontal="center" vertical="top" wrapText="1"/>
    </xf>
    <xf numFmtId="4" fontId="9" fillId="0" borderId="0" xfId="25" applyNumberFormat="1" applyFont="1" applyAlignment="1">
      <alignment horizontal="left" vertical="center"/>
    </xf>
    <xf numFmtId="49" fontId="9" fillId="0" borderId="27" xfId="25" applyNumberFormat="1" applyFont="1" applyBorder="1" applyAlignment="1">
      <alignment horizontal="center" vertical="top" wrapText="1"/>
    </xf>
    <xf numFmtId="49" fontId="11" fillId="0" borderId="35" xfId="25" applyNumberFormat="1" applyFont="1" applyBorder="1" applyAlignment="1">
      <alignment horizontal="center" vertical="top" wrapText="1"/>
    </xf>
    <xf numFmtId="49" fontId="11" fillId="0" borderId="30" xfId="25" applyNumberFormat="1" applyFont="1" applyBorder="1" applyAlignment="1">
      <alignment horizontal="center" vertical="top" wrapText="1"/>
    </xf>
    <xf numFmtId="49" fontId="11" fillId="0" borderId="33" xfId="25" applyNumberFormat="1" applyFont="1" applyBorder="1" applyAlignment="1">
      <alignment horizontal="center" vertical="top" wrapText="1"/>
    </xf>
    <xf numFmtId="4" fontId="9" fillId="0" borderId="0" xfId="25" applyNumberFormat="1" applyFont="1" applyAlignment="1">
      <alignment horizontal="left" vertical="top"/>
    </xf>
    <xf numFmtId="4" fontId="84" fillId="0" borderId="25" xfId="25" applyNumberFormat="1" applyFont="1" applyBorder="1" applyAlignment="1">
      <alignment horizontal="center" vertical="top"/>
    </xf>
    <xf numFmtId="4" fontId="84" fillId="0" borderId="0" xfId="25" applyNumberFormat="1" applyFont="1" applyAlignment="1">
      <alignment horizontal="center" vertical="top"/>
    </xf>
    <xf numFmtId="0" fontId="10" fillId="0" borderId="0" xfId="25" applyFont="1" applyAlignment="1">
      <alignment horizontal="center"/>
    </xf>
    <xf numFmtId="4" fontId="9" fillId="0" borderId="0" xfId="25" applyNumberFormat="1" applyFont="1" applyAlignment="1">
      <alignment horizontal="left"/>
    </xf>
    <xf numFmtId="0" fontId="11" fillId="0" borderId="0" xfId="25" applyFont="1" applyAlignment="1">
      <alignment horizontal="center"/>
    </xf>
    <xf numFmtId="0" fontId="9" fillId="0" borderId="0" xfId="25" applyFont="1" applyAlignment="1">
      <alignment horizontal="center"/>
    </xf>
    <xf numFmtId="4" fontId="11" fillId="0" borderId="27" xfId="25" applyNumberFormat="1" applyFont="1" applyBorder="1" applyAlignment="1">
      <alignment horizontal="center" vertical="top" wrapText="1"/>
    </xf>
    <xf numFmtId="49" fontId="9" fillId="0" borderId="35" xfId="25" applyNumberFormat="1" applyFont="1" applyBorder="1" applyAlignment="1">
      <alignment horizontal="center" vertical="top" wrapText="1"/>
    </xf>
    <xf numFmtId="49" fontId="9" fillId="0" borderId="30" xfId="25" applyNumberFormat="1" applyFont="1" applyBorder="1" applyAlignment="1">
      <alignment horizontal="center" vertical="top" wrapText="1"/>
    </xf>
    <xf numFmtId="49" fontId="9" fillId="0" borderId="33" xfId="25" applyNumberFormat="1" applyFont="1" applyBorder="1" applyAlignment="1">
      <alignment horizontal="center" vertical="top" wrapText="1"/>
    </xf>
    <xf numFmtId="0" fontId="97" fillId="0" borderId="0" xfId="25" applyFont="1" applyAlignment="1">
      <alignment horizontal="center"/>
    </xf>
    <xf numFmtId="0" fontId="48" fillId="5" borderId="0" xfId="17" applyFont="1" applyFill="1" applyAlignment="1">
      <alignment horizontal="center"/>
    </xf>
    <xf numFmtId="0" fontId="53" fillId="5" borderId="0" xfId="4" applyFont="1" applyFill="1" applyAlignment="1">
      <alignment horizontal="center"/>
    </xf>
    <xf numFmtId="0" fontId="48" fillId="5" borderId="0" xfId="17" applyFont="1" applyFill="1" applyAlignment="1">
      <alignment wrapText="1"/>
    </xf>
    <xf numFmtId="0" fontId="59" fillId="5" borderId="0" xfId="4" applyFont="1" applyFill="1" applyAlignment="1">
      <alignment wrapText="1"/>
    </xf>
    <xf numFmtId="0" fontId="50" fillId="5" borderId="0" xfId="17" applyFont="1" applyFill="1" applyAlignment="1">
      <alignment horizontal="center"/>
    </xf>
    <xf numFmtId="0" fontId="53" fillId="5" borderId="0" xfId="4" applyFont="1" applyFill="1" applyAlignment="1"/>
    <xf numFmtId="0" fontId="71" fillId="5" borderId="0" xfId="17" applyFont="1" applyFill="1" applyAlignment="1">
      <alignment horizontal="center"/>
    </xf>
    <xf numFmtId="0" fontId="63" fillId="5" borderId="0" xfId="8" applyFont="1" applyFill="1" applyAlignment="1">
      <alignment horizontal="left" vertical="center"/>
    </xf>
    <xf numFmtId="0" fontId="69" fillId="5" borderId="0" xfId="4" applyFont="1" applyFill="1" applyAlignment="1"/>
    <xf numFmtId="0" fontId="58" fillId="5" borderId="29" xfId="17" applyFont="1" applyFill="1" applyBorder="1" applyAlignment="1">
      <alignment horizontal="center" vertical="center" wrapText="1"/>
    </xf>
    <xf numFmtId="0" fontId="60" fillId="5" borderId="28" xfId="4" applyFont="1" applyFill="1" applyBorder="1" applyAlignment="1">
      <alignment horizontal="center" vertical="center" wrapText="1"/>
    </xf>
    <xf numFmtId="0" fontId="58" fillId="5" borderId="35" xfId="17" applyFont="1" applyFill="1" applyBorder="1" applyAlignment="1">
      <alignment horizontal="center" vertical="center" wrapText="1"/>
    </xf>
    <xf numFmtId="0" fontId="60" fillId="5" borderId="30" xfId="4" applyFont="1" applyFill="1" applyBorder="1" applyAlignment="1">
      <alignment horizontal="center" vertical="center" wrapText="1"/>
    </xf>
    <xf numFmtId="0" fontId="58" fillId="5" borderId="32" xfId="17" applyFont="1" applyFill="1" applyBorder="1" applyAlignment="1">
      <alignment horizontal="center" vertical="center" wrapText="1"/>
    </xf>
    <xf numFmtId="0" fontId="57" fillId="5" borderId="35" xfId="17" applyFont="1" applyFill="1" applyBorder="1" applyAlignment="1">
      <alignment horizontal="center" vertical="center"/>
    </xf>
    <xf numFmtId="0" fontId="60" fillId="5" borderId="34" xfId="4" applyFont="1" applyFill="1" applyBorder="1" applyAlignment="1">
      <alignment horizontal="center" vertical="center"/>
    </xf>
    <xf numFmtId="0" fontId="60" fillId="5" borderId="31" xfId="4" applyFont="1" applyFill="1" applyBorder="1" applyAlignment="1">
      <alignment horizontal="center" vertical="center"/>
    </xf>
    <xf numFmtId="0" fontId="67" fillId="5" borderId="30" xfId="4" applyFont="1" applyFill="1" applyBorder="1" applyAlignment="1">
      <alignment horizontal="center" vertical="center" wrapText="1"/>
    </xf>
    <xf numFmtId="0" fontId="49" fillId="5" borderId="35" xfId="17" applyFont="1" applyFill="1" applyBorder="1" applyAlignment="1">
      <alignment horizontal="center" vertical="center"/>
    </xf>
    <xf numFmtId="0" fontId="60" fillId="5" borderId="30" xfId="4" applyFont="1" applyFill="1" applyBorder="1" applyAlignment="1">
      <alignment horizontal="center" vertical="center"/>
    </xf>
    <xf numFmtId="0" fontId="60" fillId="5" borderId="33" xfId="4" applyFont="1" applyFill="1" applyBorder="1" applyAlignment="1">
      <alignment horizontal="center" vertical="center"/>
    </xf>
    <xf numFmtId="49" fontId="49" fillId="5" borderId="35" xfId="17" applyNumberFormat="1" applyFont="1" applyFill="1" applyBorder="1" applyAlignment="1">
      <alignment horizontal="center" vertical="center"/>
    </xf>
    <xf numFmtId="49" fontId="57" fillId="5" borderId="35" xfId="17" applyNumberFormat="1" applyFont="1" applyFill="1" applyBorder="1" applyAlignment="1">
      <alignment horizontal="center" vertical="center"/>
    </xf>
    <xf numFmtId="0" fontId="57" fillId="5" borderId="35" xfId="17" applyFont="1" applyFill="1" applyBorder="1" applyAlignment="1">
      <alignment horizontal="center" vertical="center" textRotation="90"/>
    </xf>
    <xf numFmtId="0" fontId="60" fillId="5" borderId="34" xfId="4" applyFont="1" applyFill="1" applyBorder="1" applyAlignment="1">
      <alignment horizontal="center" vertical="center" textRotation="90"/>
    </xf>
    <xf numFmtId="0" fontId="60" fillId="5" borderId="31" xfId="4" applyFont="1" applyFill="1" applyBorder="1" applyAlignment="1">
      <alignment horizontal="center" vertical="center" textRotation="90"/>
    </xf>
    <xf numFmtId="1" fontId="57" fillId="5" borderId="35" xfId="17" applyNumberFormat="1" applyFont="1" applyFill="1" applyBorder="1" applyAlignment="1">
      <alignment horizontal="center" vertical="center" textRotation="90"/>
    </xf>
    <xf numFmtId="0" fontId="60" fillId="5" borderId="30" xfId="4" applyFont="1" applyFill="1" applyBorder="1" applyAlignment="1">
      <alignment horizontal="center" vertical="center" textRotation="90"/>
    </xf>
    <xf numFmtId="1" fontId="57" fillId="5" borderId="30" xfId="17" applyNumberFormat="1" applyFont="1" applyFill="1" applyBorder="1" applyAlignment="1">
      <alignment horizontal="center" vertical="center" textRotation="89"/>
    </xf>
    <xf numFmtId="0" fontId="60" fillId="5" borderId="34" xfId="4" applyFont="1" applyFill="1" applyBorder="1" applyAlignment="1">
      <alignment horizontal="center" vertical="center" textRotation="89"/>
    </xf>
    <xf numFmtId="0" fontId="60" fillId="5" borderId="31" xfId="4" applyFont="1" applyFill="1" applyBorder="1" applyAlignment="1">
      <alignment horizontal="center" vertical="center" textRotation="89"/>
    </xf>
    <xf numFmtId="49" fontId="49" fillId="5" borderId="30" xfId="17" applyNumberFormat="1" applyFont="1" applyFill="1" applyBorder="1" applyAlignment="1">
      <alignment horizontal="center" vertical="center"/>
    </xf>
    <xf numFmtId="49" fontId="49" fillId="5" borderId="33" xfId="17" applyNumberFormat="1" applyFont="1" applyFill="1" applyBorder="1" applyAlignment="1">
      <alignment horizontal="center" vertical="center"/>
    </xf>
    <xf numFmtId="0" fontId="58" fillId="5" borderId="35" xfId="4" applyFont="1" applyFill="1" applyBorder="1" applyAlignment="1">
      <alignment horizontal="center" vertical="center" textRotation="90"/>
    </xf>
    <xf numFmtId="0" fontId="54" fillId="5" borderId="29" xfId="17" applyFont="1" applyFill="1" applyBorder="1" applyAlignment="1">
      <alignment horizontal="left" vertical="center" wrapText="1"/>
    </xf>
    <xf numFmtId="0" fontId="54" fillId="5" borderId="28" xfId="17" applyFont="1" applyFill="1" applyBorder="1" applyAlignment="1">
      <alignment horizontal="left" vertical="center" wrapText="1"/>
    </xf>
    <xf numFmtId="0" fontId="59" fillId="5" borderId="30" xfId="4" applyFont="1" applyFill="1" applyBorder="1" applyAlignment="1">
      <alignment horizontal="center" vertical="center"/>
    </xf>
    <xf numFmtId="49" fontId="58" fillId="5" borderId="30" xfId="4" applyNumberFormat="1" applyFont="1" applyFill="1" applyBorder="1" applyAlignment="1">
      <alignment horizontal="center" vertical="center"/>
    </xf>
    <xf numFmtId="49" fontId="58" fillId="5" borderId="33" xfId="4" applyNumberFormat="1" applyFont="1" applyFill="1" applyBorder="1" applyAlignment="1">
      <alignment horizontal="center" vertical="center"/>
    </xf>
    <xf numFmtId="0" fontId="50" fillId="5" borderId="27" xfId="17" applyFont="1" applyFill="1" applyBorder="1" applyAlignment="1">
      <alignment horizontal="right" vertical="center" wrapText="1"/>
    </xf>
    <xf numFmtId="0" fontId="56" fillId="5" borderId="27" xfId="4" applyFont="1" applyFill="1" applyBorder="1" applyAlignment="1">
      <alignment horizontal="right" vertical="center" wrapText="1"/>
    </xf>
    <xf numFmtId="0" fontId="50" fillId="5" borderId="29" xfId="17" applyFont="1" applyFill="1" applyBorder="1" applyAlignment="1">
      <alignment horizontal="left" vertical="center" wrapText="1"/>
    </xf>
    <xf numFmtId="0" fontId="50" fillId="5" borderId="28" xfId="17" applyFont="1" applyFill="1" applyBorder="1" applyAlignment="1">
      <alignment horizontal="left" vertical="center" wrapText="1"/>
    </xf>
    <xf numFmtId="0" fontId="54" fillId="5" borderId="29" xfId="17" applyFont="1" applyFill="1" applyBorder="1" applyAlignment="1">
      <alignment vertical="center" wrapText="1"/>
    </xf>
    <xf numFmtId="0" fontId="54" fillId="5" borderId="28" xfId="17" applyFont="1" applyFill="1" applyBorder="1" applyAlignment="1">
      <alignment vertical="center" wrapText="1"/>
    </xf>
    <xf numFmtId="0" fontId="57" fillId="5" borderId="34" xfId="17" applyFont="1" applyFill="1" applyBorder="1" applyAlignment="1">
      <alignment horizontal="center" vertical="center"/>
    </xf>
    <xf numFmtId="0" fontId="57" fillId="5" borderId="31" xfId="17" applyFont="1" applyFill="1" applyBorder="1" applyAlignment="1">
      <alignment horizontal="center" vertical="center"/>
    </xf>
    <xf numFmtId="0" fontId="52" fillId="5" borderId="0" xfId="8" applyFont="1" applyFill="1" applyAlignment="1">
      <alignment vertical="center" wrapText="1"/>
    </xf>
    <xf numFmtId="0" fontId="51" fillId="5" borderId="0" xfId="4" applyFont="1" applyFill="1" applyAlignment="1">
      <alignment vertical="center" wrapText="1"/>
    </xf>
    <xf numFmtId="0" fontId="55" fillId="5" borderId="29" xfId="17" applyFont="1" applyFill="1" applyBorder="1" applyAlignment="1">
      <alignment horizontal="left" vertical="center" wrapText="1"/>
    </xf>
    <xf numFmtId="0" fontId="55" fillId="5" borderId="28" xfId="17" applyFont="1" applyFill="1" applyBorder="1" applyAlignment="1">
      <alignment horizontal="left" vertical="center" wrapText="1"/>
    </xf>
    <xf numFmtId="0" fontId="55" fillId="5" borderId="29" xfId="17" applyFont="1" applyFill="1" applyBorder="1" applyAlignment="1">
      <alignment vertical="center" wrapText="1"/>
    </xf>
    <xf numFmtId="0" fontId="55" fillId="5" borderId="28" xfId="17" applyFont="1" applyFill="1" applyBorder="1" applyAlignment="1">
      <alignment vertical="center" wrapText="1"/>
    </xf>
    <xf numFmtId="0" fontId="54" fillId="5" borderId="0" xfId="8" applyFont="1" applyFill="1" applyAlignment="1">
      <alignment horizontal="left" vertical="center" wrapText="1"/>
    </xf>
    <xf numFmtId="0" fontId="53" fillId="5" borderId="0" xfId="4" applyFont="1" applyFill="1" applyAlignment="1">
      <alignment vertical="center" wrapText="1"/>
    </xf>
    <xf numFmtId="0" fontId="53" fillId="5" borderId="0" xfId="4" applyFont="1" applyFill="1" applyAlignment="1">
      <alignment wrapText="1"/>
    </xf>
    <xf numFmtId="0" fontId="48" fillId="5" borderId="0" xfId="17" applyFont="1" applyFill="1" applyAlignment="1">
      <alignment vertical="center" wrapText="1"/>
    </xf>
    <xf numFmtId="0" fontId="48" fillId="5" borderId="0" xfId="17" applyFont="1" applyFill="1" applyAlignment="1">
      <alignment horizontal="right" vertical="center"/>
    </xf>
    <xf numFmtId="0" fontId="48" fillId="5" borderId="25" xfId="17" applyFont="1" applyFill="1" applyBorder="1" applyAlignment="1">
      <alignment horizontal="center" vertical="center"/>
    </xf>
    <xf numFmtId="0" fontId="53" fillId="5" borderId="25" xfId="4" applyFont="1" applyFill="1" applyBorder="1" applyAlignment="1">
      <alignment horizontal="center" vertical="center"/>
    </xf>
    <xf numFmtId="0" fontId="48" fillId="5" borderId="0" xfId="17" applyFont="1" applyFill="1" applyAlignment="1"/>
    <xf numFmtId="0" fontId="48" fillId="5" borderId="0" xfId="17" applyFont="1" applyFill="1" applyAlignment="1">
      <alignment horizontal="right"/>
    </xf>
    <xf numFmtId="0" fontId="53" fillId="5" borderId="0" xfId="4" applyFont="1" applyFill="1" applyAlignment="1">
      <alignment horizontal="right"/>
    </xf>
    <xf numFmtId="0" fontId="61" fillId="0" borderId="0" xfId="17" applyFont="1" applyAlignment="1">
      <alignment vertical="center" wrapText="1"/>
    </xf>
    <xf numFmtId="0" fontId="129" fillId="0" borderId="0" xfId="4" applyFont="1" applyAlignment="1">
      <alignment vertical="center" wrapText="1"/>
    </xf>
    <xf numFmtId="0" fontId="48" fillId="0" borderId="0" xfId="17" applyFont="1" applyAlignment="1">
      <alignment horizontal="left" wrapText="1"/>
    </xf>
    <xf numFmtId="0" fontId="59" fillId="0" borderId="0" xfId="4" applyFont="1" applyAlignment="1">
      <alignment wrapText="1"/>
    </xf>
    <xf numFmtId="0" fontId="55" fillId="0" borderId="0" xfId="8" applyFont="1" applyAlignment="1">
      <alignment horizontal="center"/>
    </xf>
    <xf numFmtId="0" fontId="53" fillId="0" borderId="0" xfId="4" applyFont="1" applyAlignment="1">
      <alignment horizontal="center"/>
    </xf>
    <xf numFmtId="0" fontId="54" fillId="0" borderId="0" xfId="8" applyFont="1" applyAlignment="1">
      <alignment horizontal="center"/>
    </xf>
    <xf numFmtId="0" fontId="53" fillId="0" borderId="0" xfId="4" applyFont="1" applyAlignment="1"/>
    <xf numFmtId="0" fontId="50" fillId="0" borderId="0" xfId="8" applyFont="1" applyAlignment="1">
      <alignment horizontal="center" vertical="center" wrapText="1"/>
    </xf>
    <xf numFmtId="0" fontId="54" fillId="0" borderId="0" xfId="8" applyFont="1" applyAlignment="1">
      <alignment horizontal="center" vertical="center" wrapText="1"/>
    </xf>
    <xf numFmtId="0" fontId="48" fillId="0" borderId="0" xfId="8" applyFont="1" applyAlignment="1">
      <alignment horizontal="center" wrapText="1"/>
    </xf>
    <xf numFmtId="0" fontId="48" fillId="0" borderId="0" xfId="8" applyFont="1" applyAlignment="1">
      <alignment horizontal="center" vertical="center" wrapText="1"/>
    </xf>
    <xf numFmtId="0" fontId="68" fillId="0" borderId="0" xfId="0" applyFont="1" applyAlignment="1"/>
    <xf numFmtId="49" fontId="66" fillId="0" borderId="27" xfId="4" applyNumberFormat="1" applyFont="1" applyBorder="1" applyAlignment="1">
      <alignment horizontal="center" vertical="center" wrapText="1"/>
    </xf>
    <xf numFmtId="0" fontId="129" fillId="0" borderId="27" xfId="4" applyFont="1" applyBorder="1" applyAlignment="1">
      <alignment horizontal="center" vertical="center" wrapText="1"/>
    </xf>
    <xf numFmtId="0" fontId="57" fillId="0" borderId="28" xfId="8" applyFont="1" applyBorder="1" applyAlignment="1">
      <alignment horizontal="left" vertical="center" wrapText="1"/>
    </xf>
    <xf numFmtId="0" fontId="130" fillId="0" borderId="27" xfId="4" applyFont="1" applyBorder="1" applyAlignment="1">
      <alignment horizontal="left" vertical="center" wrapText="1"/>
    </xf>
    <xf numFmtId="0" fontId="63" fillId="0" borderId="26" xfId="8" applyFont="1" applyBorder="1" applyAlignment="1">
      <alignment horizontal="left" vertical="center"/>
    </xf>
    <xf numFmtId="0" fontId="69" fillId="0" borderId="26" xfId="4" applyFont="1" applyBorder="1" applyAlignment="1"/>
    <xf numFmtId="0" fontId="54" fillId="0" borderId="0" xfId="8" applyFont="1" applyAlignment="1">
      <alignment horizontal="right" vertical="center"/>
    </xf>
    <xf numFmtId="0" fontId="55" fillId="0" borderId="27" xfId="8" applyFont="1" applyBorder="1" applyAlignment="1">
      <alignment horizontal="center" vertical="center" wrapText="1"/>
    </xf>
    <xf numFmtId="49" fontId="58" fillId="0" borderId="27" xfId="4" applyNumberFormat="1" applyFont="1" applyBorder="1" applyAlignment="1">
      <alignment horizontal="center" vertical="center" wrapText="1"/>
    </xf>
    <xf numFmtId="0" fontId="57" fillId="0" borderId="29" xfId="8" applyFont="1" applyBorder="1" applyAlignment="1">
      <alignment horizontal="left" vertical="center" wrapText="1"/>
    </xf>
    <xf numFmtId="0" fontId="61" fillId="0" borderId="36" xfId="17" applyFont="1" applyBorder="1" applyAlignment="1">
      <alignment vertical="center" wrapText="1"/>
    </xf>
    <xf numFmtId="0" fontId="61" fillId="0" borderId="38" xfId="17" applyFont="1" applyBorder="1" applyAlignment="1">
      <alignment vertical="center" wrapText="1"/>
    </xf>
    <xf numFmtId="0" fontId="61" fillId="0" borderId="34" xfId="17" applyFont="1" applyBorder="1" applyAlignment="1">
      <alignment vertical="center" wrapText="1"/>
    </xf>
    <xf numFmtId="0" fontId="61" fillId="0" borderId="39" xfId="17" applyFont="1" applyBorder="1" applyAlignment="1">
      <alignment vertical="center" wrapText="1"/>
    </xf>
    <xf numFmtId="0" fontId="61" fillId="0" borderId="31" xfId="17" applyFont="1" applyBorder="1" applyAlignment="1">
      <alignment vertical="center" wrapText="1"/>
    </xf>
    <xf numFmtId="0" fontId="61" fillId="0" borderId="37" xfId="17" applyFont="1" applyBorder="1" applyAlignment="1">
      <alignment vertical="center" wrapText="1"/>
    </xf>
    <xf numFmtId="0" fontId="79" fillId="0" borderId="29" xfId="8" applyFont="1" applyBorder="1" applyAlignment="1">
      <alignment horizontal="center" vertical="center" wrapText="1"/>
    </xf>
    <xf numFmtId="0" fontId="79" fillId="0" borderId="28" xfId="8" applyFont="1" applyBorder="1" applyAlignment="1">
      <alignment horizontal="center" vertical="center" wrapText="1"/>
    </xf>
    <xf numFmtId="0" fontId="57" fillId="0" borderId="28" xfId="8" applyFont="1" applyBorder="1" applyAlignment="1">
      <alignment vertical="center" wrapText="1"/>
    </xf>
    <xf numFmtId="0" fontId="130" fillId="0" borderId="27" xfId="4" applyFont="1" applyBorder="1" applyAlignment="1">
      <alignment vertical="center" wrapText="1"/>
    </xf>
    <xf numFmtId="0" fontId="129" fillId="0" borderId="38" xfId="4" applyFont="1" applyBorder="1" applyAlignment="1">
      <alignment vertical="center" wrapText="1"/>
    </xf>
    <xf numFmtId="0" fontId="129" fillId="0" borderId="39" xfId="4" applyFont="1" applyBorder="1" applyAlignment="1">
      <alignment vertical="center" wrapText="1"/>
    </xf>
    <xf numFmtId="0" fontId="129" fillId="0" borderId="37" xfId="4" applyFont="1" applyBorder="1" applyAlignment="1">
      <alignment vertical="center" wrapText="1"/>
    </xf>
    <xf numFmtId="0" fontId="61" fillId="0" borderId="26" xfId="17" applyFont="1" applyBorder="1" applyAlignment="1">
      <alignment vertical="center" wrapText="1"/>
    </xf>
    <xf numFmtId="0" fontId="129" fillId="0" borderId="26" xfId="4" applyFont="1" applyBorder="1" applyAlignment="1">
      <alignment vertical="center" wrapText="1"/>
    </xf>
    <xf numFmtId="49" fontId="57" fillId="0" borderId="35" xfId="8" applyNumberFormat="1" applyFont="1" applyBorder="1" applyAlignment="1">
      <alignment horizontal="center" vertical="center" wrapText="1"/>
    </xf>
    <xf numFmtId="49" fontId="57" fillId="0" borderId="30" xfId="8" applyNumberFormat="1" applyFont="1" applyBorder="1" applyAlignment="1">
      <alignment horizontal="center" vertical="center" wrapText="1"/>
    </xf>
    <xf numFmtId="49" fontId="57" fillId="0" borderId="33" xfId="8" applyNumberFormat="1" applyFont="1" applyBorder="1" applyAlignment="1">
      <alignment horizontal="center" vertical="center" wrapText="1"/>
    </xf>
    <xf numFmtId="0" fontId="48" fillId="0" borderId="25" xfId="17" applyFont="1" applyBorder="1" applyAlignment="1">
      <alignment horizontal="center" vertical="center"/>
    </xf>
    <xf numFmtId="0" fontId="65" fillId="0" borderId="25" xfId="4" applyFont="1" applyBorder="1" applyAlignment="1">
      <alignment horizontal="center" vertical="center"/>
    </xf>
    <xf numFmtId="0" fontId="73" fillId="0" borderId="0" xfId="1" applyFont="1" applyAlignment="1">
      <alignment horizontal="right" vertical="top"/>
    </xf>
    <xf numFmtId="0" fontId="48" fillId="0" borderId="0" xfId="20" applyFont="1" applyAlignment="1"/>
    <xf numFmtId="0" fontId="74" fillId="0" borderId="0" xfId="1" applyFont="1" applyAlignment="1"/>
    <xf numFmtId="0" fontId="69" fillId="0" borderId="0" xfId="4" applyFont="1" applyAlignment="1"/>
    <xf numFmtId="0" fontId="62" fillId="0" borderId="26" xfId="1" applyFont="1" applyBorder="1" applyAlignment="1"/>
    <xf numFmtId="0" fontId="65" fillId="0" borderId="26" xfId="4" applyFont="1" applyBorder="1" applyAlignment="1"/>
    <xf numFmtId="0" fontId="62" fillId="0" borderId="0" xfId="1" applyFont="1" applyAlignment="1">
      <alignment horizontal="right"/>
    </xf>
    <xf numFmtId="0" fontId="61" fillId="0" borderId="0" xfId="8" applyFont="1" applyAlignment="1">
      <alignment horizontal="left" vertical="center" wrapText="1"/>
    </xf>
    <xf numFmtId="0" fontId="48" fillId="0" borderId="0" xfId="20" applyFont="1" applyAlignment="1">
      <alignment horizontal="left" vertical="center" wrapText="1"/>
    </xf>
    <xf numFmtId="0" fontId="62" fillId="0" borderId="26" xfId="1" applyFont="1" applyBorder="1" applyAlignment="1">
      <alignment vertical="center"/>
    </xf>
    <xf numFmtId="0" fontId="65" fillId="0" borderId="26" xfId="4" applyFont="1" applyBorder="1" applyAlignment="1">
      <alignment vertical="center"/>
    </xf>
    <xf numFmtId="0" fontId="62" fillId="0" borderId="0" xfId="1" applyFont="1" applyAlignment="1">
      <alignment horizontal="right" vertical="center"/>
    </xf>
    <xf numFmtId="49" fontId="58" fillId="0" borderId="29" xfId="4" applyNumberFormat="1" applyFont="1" applyBorder="1" applyAlignment="1">
      <alignment horizontal="center" vertical="center" wrapText="1"/>
    </xf>
    <xf numFmtId="0" fontId="129" fillId="0" borderId="29" xfId="4" applyFont="1" applyBorder="1" applyAlignment="1">
      <alignment horizontal="center" vertical="center" wrapText="1"/>
    </xf>
    <xf numFmtId="0" fontId="57" fillId="0" borderId="27" xfId="8" applyFont="1" applyBorder="1" applyAlignment="1">
      <alignment horizontal="left" vertical="center" wrapText="1"/>
    </xf>
    <xf numFmtId="0" fontId="81" fillId="0" borderId="29" xfId="8" applyFont="1" applyBorder="1" applyAlignment="1">
      <alignment horizontal="center" vertical="center" wrapText="1"/>
    </xf>
    <xf numFmtId="0" fontId="81" fillId="0" borderId="28" xfId="8" applyFont="1" applyBorder="1" applyAlignment="1">
      <alignment horizontal="center" vertical="center" wrapText="1"/>
    </xf>
    <xf numFmtId="0" fontId="81" fillId="0" borderId="27" xfId="20" applyFont="1" applyBorder="1" applyAlignment="1">
      <alignment horizontal="center"/>
    </xf>
    <xf numFmtId="0" fontId="81" fillId="0" borderId="0" xfId="8" applyFont="1" applyAlignment="1">
      <alignment horizontal="center"/>
    </xf>
    <xf numFmtId="0" fontId="125" fillId="0" borderId="0" xfId="4" applyFont="1" applyAlignment="1">
      <alignment horizontal="center"/>
    </xf>
    <xf numFmtId="0" fontId="17" fillId="0" borderId="0" xfId="8" applyFont="1" applyAlignment="1">
      <alignment horizontal="center" vertical="center" wrapText="1"/>
    </xf>
    <xf numFmtId="0" fontId="23" fillId="0" borderId="0" xfId="4" applyFont="1"/>
    <xf numFmtId="0" fontId="14" fillId="0" borderId="0" xfId="4"/>
    <xf numFmtId="164" fontId="23" fillId="5" borderId="27" xfId="1" applyNumberFormat="1" applyFont="1" applyFill="1" applyBorder="1" applyAlignment="1">
      <alignment horizontal="center" vertical="center" wrapText="1"/>
    </xf>
    <xf numFmtId="164" fontId="23" fillId="5" borderId="25" xfId="1" applyNumberFormat="1" applyFont="1" applyFill="1" applyBorder="1" applyAlignment="1">
      <alignment horizontal="left" vertical="center" wrapText="1"/>
    </xf>
    <xf numFmtId="0" fontId="121" fillId="0" borderId="26" xfId="4" applyFont="1" applyFill="1" applyBorder="1" applyAlignment="1">
      <alignment vertical="center" wrapText="1"/>
    </xf>
    <xf numFmtId="0" fontId="100" fillId="0" borderId="26" xfId="4" applyFont="1" applyFill="1" applyBorder="1" applyAlignment="1">
      <alignment vertical="center"/>
    </xf>
    <xf numFmtId="0" fontId="9" fillId="0" borderId="25" xfId="4" applyFont="1" applyFill="1" applyBorder="1" applyAlignment="1">
      <alignment horizontal="center" vertical="center"/>
    </xf>
    <xf numFmtId="0" fontId="9" fillId="0" borderId="25" xfId="4" applyFont="1" applyFill="1" applyBorder="1"/>
    <xf numFmtId="0" fontId="9" fillId="0" borderId="0" xfId="4" applyFont="1" applyFill="1" applyAlignment="1">
      <alignment horizontal="center"/>
    </xf>
    <xf numFmtId="0" fontId="81" fillId="5" borderId="36" xfId="1" applyFont="1" applyFill="1" applyBorder="1" applyAlignment="1">
      <alignment horizontal="center" vertical="center" wrapText="1"/>
    </xf>
    <xf numFmtId="0" fontId="81" fillId="5" borderId="25" xfId="1" applyFont="1" applyFill="1" applyBorder="1" applyAlignment="1">
      <alignment horizontal="center" vertical="center" wrapText="1"/>
    </xf>
    <xf numFmtId="0" fontId="81" fillId="5" borderId="38" xfId="1" applyFont="1" applyFill="1" applyBorder="1" applyAlignment="1">
      <alignment horizontal="center" vertical="center" wrapText="1"/>
    </xf>
    <xf numFmtId="0" fontId="81" fillId="5" borderId="31" xfId="1" applyFont="1" applyFill="1" applyBorder="1" applyAlignment="1">
      <alignment horizontal="center" vertical="center" wrapText="1"/>
    </xf>
    <xf numFmtId="0" fontId="81" fillId="5" borderId="26" xfId="1" applyFont="1" applyFill="1" applyBorder="1" applyAlignment="1">
      <alignment horizontal="center" vertical="center" wrapText="1"/>
    </xf>
    <xf numFmtId="0" fontId="81" fillId="5" borderId="37" xfId="1" applyFont="1" applyFill="1" applyBorder="1" applyAlignment="1">
      <alignment horizontal="center" vertical="center" wrapText="1"/>
    </xf>
    <xf numFmtId="0" fontId="81" fillId="5" borderId="27" xfId="1" applyFont="1" applyFill="1" applyBorder="1" applyAlignment="1">
      <alignment horizontal="center" vertical="center" wrapText="1"/>
    </xf>
    <xf numFmtId="0" fontId="124" fillId="0" borderId="29" xfId="8" applyFont="1" applyBorder="1" applyAlignment="1">
      <alignment horizontal="left" vertical="center" wrapText="1"/>
    </xf>
    <xf numFmtId="0" fontId="124" fillId="0" borderId="28" xfId="8" applyFont="1" applyBorder="1" applyAlignment="1">
      <alignment horizontal="left" vertical="center" wrapText="1"/>
    </xf>
    <xf numFmtId="0" fontId="23" fillId="0" borderId="27" xfId="8" applyFont="1" applyBorder="1" applyAlignment="1">
      <alignment horizontal="left" vertical="center"/>
    </xf>
    <xf numFmtId="49" fontId="81" fillId="0" borderId="35" xfId="8" applyNumberFormat="1" applyFont="1" applyBorder="1" applyAlignment="1">
      <alignment horizontal="center" vertical="center" wrapText="1"/>
    </xf>
    <xf numFmtId="49" fontId="81" fillId="0" borderId="30" xfId="8" applyNumberFormat="1" applyFont="1" applyBorder="1" applyAlignment="1">
      <alignment horizontal="center" vertical="center" wrapText="1"/>
    </xf>
    <xf numFmtId="49" fontId="81" fillId="0" borderId="33" xfId="8" applyNumberFormat="1" applyFont="1" applyBorder="1" applyAlignment="1">
      <alignment horizontal="center" vertical="center" wrapText="1"/>
    </xf>
    <xf numFmtId="0" fontId="23" fillId="0" borderId="27" xfId="4" applyFont="1" applyBorder="1" applyAlignment="1">
      <alignment horizontal="center" vertical="center" wrapText="1"/>
    </xf>
    <xf numFmtId="0" fontId="9" fillId="0" borderId="0" xfId="4" applyFont="1" applyFill="1" applyBorder="1" applyAlignment="1">
      <alignment horizontal="center" vertical="center"/>
    </xf>
    <xf numFmtId="0" fontId="105" fillId="5" borderId="29" xfId="1" applyFont="1" applyFill="1" applyBorder="1" applyAlignment="1">
      <alignment horizontal="center" vertical="center" wrapText="1"/>
    </xf>
    <xf numFmtId="0" fontId="105" fillId="5" borderId="32" xfId="1" applyFont="1" applyFill="1" applyBorder="1" applyAlignment="1">
      <alignment horizontal="center" vertical="center" wrapText="1"/>
    </xf>
    <xf numFmtId="0" fontId="105" fillId="5" borderId="28" xfId="1" applyFont="1" applyFill="1" applyBorder="1" applyAlignment="1">
      <alignment horizontal="center" vertical="center" wrapText="1"/>
    </xf>
    <xf numFmtId="0" fontId="105" fillId="0" borderId="27" xfId="8" applyFont="1" applyBorder="1" applyAlignment="1">
      <alignment horizontal="center" vertical="center" wrapText="1"/>
    </xf>
    <xf numFmtId="0" fontId="20" fillId="0" borderId="0" xfId="17" applyFont="1" applyFill="1" applyBorder="1" applyAlignment="1">
      <alignment horizontal="center" vertical="center"/>
    </xf>
    <xf numFmtId="0" fontId="14" fillId="0" borderId="0" xfId="4" applyFill="1" applyBorder="1" applyAlignment="1">
      <alignment horizontal="center" vertical="center"/>
    </xf>
    <xf numFmtId="49" fontId="81" fillId="0" borderId="27" xfId="8" applyNumberFormat="1" applyFont="1" applyBorder="1" applyAlignment="1">
      <alignment horizontal="center" vertical="center" wrapText="1"/>
    </xf>
    <xf numFmtId="0" fontId="81" fillId="0" borderId="29" xfId="8" applyFont="1" applyBorder="1" applyAlignment="1">
      <alignment horizontal="right" vertical="center" wrapText="1"/>
    </xf>
    <xf numFmtId="0" fontId="81" fillId="0" borderId="32" xfId="8" applyFont="1" applyBorder="1" applyAlignment="1">
      <alignment horizontal="right" vertical="center" wrapText="1"/>
    </xf>
    <xf numFmtId="0" fontId="81" fillId="0" borderId="28" xfId="8" applyFont="1" applyBorder="1" applyAlignment="1">
      <alignment horizontal="right" vertical="center" wrapText="1"/>
    </xf>
    <xf numFmtId="0" fontId="20" fillId="0" borderId="0" xfId="17" applyFont="1" applyFill="1" applyBorder="1" applyAlignment="1">
      <alignment horizontal="center" vertical="center" wrapText="1"/>
    </xf>
    <xf numFmtId="0" fontId="81" fillId="0" borderId="27" xfId="8" applyFont="1" applyBorder="1" applyAlignment="1">
      <alignment horizontal="center" vertical="center" wrapText="1"/>
    </xf>
    <xf numFmtId="0" fontId="81" fillId="0" borderId="29" xfId="4" applyFont="1" applyBorder="1" applyAlignment="1">
      <alignment horizontal="center" vertical="center"/>
    </xf>
    <xf numFmtId="0" fontId="81" fillId="0" borderId="28" xfId="4" applyFont="1" applyBorder="1" applyAlignment="1">
      <alignment horizontal="center" vertical="center"/>
    </xf>
    <xf numFmtId="0" fontId="23" fillId="0" borderId="0" xfId="4" applyFont="1" applyFill="1" applyBorder="1" applyAlignment="1">
      <alignment horizontal="left"/>
    </xf>
    <xf numFmtId="0" fontId="14" fillId="0" borderId="0" xfId="4" applyFill="1" applyBorder="1" applyAlignment="1">
      <alignment horizontal="left"/>
    </xf>
    <xf numFmtId="0" fontId="81" fillId="0" borderId="36" xfId="8" applyFont="1" applyBorder="1" applyAlignment="1">
      <alignment horizontal="center" vertical="center" wrapText="1"/>
    </xf>
    <xf numFmtId="0" fontId="81" fillId="0" borderId="38" xfId="8" applyFont="1" applyBorder="1" applyAlignment="1">
      <alignment horizontal="center" vertical="center" wrapText="1"/>
    </xf>
    <xf numFmtId="0" fontId="23" fillId="0" borderId="35" xfId="4" applyFont="1" applyBorder="1" applyAlignment="1">
      <alignment horizontal="center" vertical="center" wrapText="1"/>
    </xf>
    <xf numFmtId="0" fontId="23" fillId="0" borderId="33" xfId="4" applyFont="1" applyBorder="1" applyAlignment="1">
      <alignment horizontal="center" vertical="center" wrapText="1"/>
    </xf>
    <xf numFmtId="0" fontId="81" fillId="0" borderId="35" xfId="8" applyFont="1" applyBorder="1" applyAlignment="1">
      <alignment horizontal="center" vertical="center" wrapText="1"/>
    </xf>
    <xf numFmtId="0" fontId="81" fillId="0" borderId="33" xfId="8" applyFont="1" applyBorder="1" applyAlignment="1">
      <alignment horizontal="center" vertical="center" wrapText="1"/>
    </xf>
    <xf numFmtId="0" fontId="23" fillId="0" borderId="0" xfId="8" applyFont="1" applyAlignment="1">
      <alignment vertical="center" wrapText="1"/>
    </xf>
    <xf numFmtId="49" fontId="23" fillId="0" borderId="25" xfId="8" applyNumberFormat="1" applyFont="1" applyBorder="1" applyAlignment="1">
      <alignment horizontal="left" vertical="center"/>
    </xf>
    <xf numFmtId="0" fontId="105" fillId="5" borderId="27" xfId="1" applyFont="1" applyFill="1" applyBorder="1" applyAlignment="1">
      <alignment horizontal="center" vertical="center" wrapText="1"/>
    </xf>
    <xf numFmtId="0" fontId="23" fillId="0" borderId="0" xfId="8" applyFont="1" applyAlignment="1">
      <alignment horizontal="center" vertical="center"/>
    </xf>
    <xf numFmtId="0" fontId="123" fillId="0" borderId="26" xfId="20" applyFont="1" applyBorder="1" applyAlignment="1">
      <alignment wrapText="1"/>
    </xf>
    <xf numFmtId="0" fontId="139" fillId="0" borderId="26" xfId="4" applyFont="1" applyBorder="1" applyAlignment="1">
      <alignment wrapText="1"/>
    </xf>
    <xf numFmtId="0" fontId="23" fillId="5" borderId="27" xfId="1" applyFont="1" applyFill="1" applyBorder="1" applyAlignment="1">
      <alignment horizontal="center" vertical="center" wrapText="1"/>
    </xf>
    <xf numFmtId="0" fontId="23" fillId="0" borderId="36" xfId="8" applyFont="1" applyBorder="1" applyAlignment="1">
      <alignment horizontal="center" vertical="center" wrapText="1"/>
    </xf>
    <xf numFmtId="0" fontId="23" fillId="0" borderId="38" xfId="8" applyFont="1" applyBorder="1" applyAlignment="1">
      <alignment horizontal="center" vertical="center" wrapText="1"/>
    </xf>
    <xf numFmtId="0" fontId="81" fillId="0" borderId="30" xfId="8" applyFont="1" applyBorder="1" applyAlignment="1">
      <alignment horizontal="center" vertical="center" wrapText="1"/>
    </xf>
    <xf numFmtId="0" fontId="16" fillId="0" borderId="0" xfId="12" applyFont="1" applyAlignment="1">
      <alignment horizontal="center"/>
    </xf>
    <xf numFmtId="0" fontId="17" fillId="0" borderId="0" xfId="12" applyFont="1" applyAlignment="1">
      <alignment horizontal="center" vertical="center" wrapText="1"/>
    </xf>
    <xf numFmtId="0" fontId="31" fillId="0" borderId="0" xfId="12" applyFont="1" applyAlignment="1">
      <alignment horizontal="center"/>
    </xf>
    <xf numFmtId="0" fontId="15" fillId="0" borderId="0" xfId="12" applyFont="1" applyAlignment="1">
      <alignment horizontal="center"/>
    </xf>
    <xf numFmtId="0" fontId="16" fillId="0" borderId="0" xfId="12" applyFont="1" applyAlignment="1"/>
    <xf numFmtId="0" fontId="81" fillId="0" borderId="26" xfId="12" applyFont="1" applyBorder="1" applyAlignment="1">
      <alignment horizontal="center"/>
    </xf>
    <xf numFmtId="0" fontId="28" fillId="0" borderId="0" xfId="13" applyFont="1" applyAlignment="1">
      <alignment horizontal="center" vertical="top"/>
    </xf>
    <xf numFmtId="0" fontId="43" fillId="0" borderId="0" xfId="21" applyFont="1" applyAlignment="1"/>
    <xf numFmtId="0" fontId="11" fillId="0" borderId="0" xfId="21" applyFont="1" applyAlignment="1">
      <alignment horizontal="center"/>
    </xf>
    <xf numFmtId="0" fontId="42" fillId="0" borderId="0" xfId="12" applyFont="1" applyAlignment="1">
      <alignment horizontal="center"/>
    </xf>
    <xf numFmtId="0" fontId="44" fillId="0" borderId="5" xfId="21" applyFont="1" applyBorder="1" applyAlignment="1">
      <alignment horizontal="center"/>
    </xf>
    <xf numFmtId="0" fontId="28" fillId="0" borderId="0" xfId="12" applyFont="1" applyAlignment="1">
      <alignment horizontal="center" vertical="center" wrapText="1"/>
    </xf>
    <xf numFmtId="0" fontId="28" fillId="0" borderId="0" xfId="21" applyFont="1" applyAlignment="1">
      <alignment horizontal="right"/>
    </xf>
    <xf numFmtId="49" fontId="37" fillId="0" borderId="18" xfId="12" applyNumberFormat="1" applyFont="1" applyBorder="1" applyAlignment="1">
      <alignment horizontal="left" vertical="center" wrapText="1"/>
    </xf>
    <xf numFmtId="0" fontId="36" fillId="0" borderId="4" xfId="21" applyFont="1" applyBorder="1" applyAlignment="1">
      <alignment horizontal="left" vertical="center" wrapText="1"/>
    </xf>
    <xf numFmtId="0" fontId="36" fillId="0" borderId="14" xfId="21" applyFont="1" applyBorder="1" applyAlignment="1">
      <alignment horizontal="left" vertical="center" wrapText="1"/>
    </xf>
    <xf numFmtId="0" fontId="36" fillId="0" borderId="5" xfId="21" applyFont="1" applyBorder="1" applyAlignment="1">
      <alignment horizontal="left" vertical="center" wrapText="1"/>
    </xf>
    <xf numFmtId="0" fontId="37" fillId="0" borderId="16" xfId="12" applyFont="1" applyBorder="1" applyAlignment="1">
      <alignment horizontal="center" vertical="center"/>
    </xf>
    <xf numFmtId="0" fontId="36" fillId="0" borderId="13" xfId="21" applyFont="1" applyBorder="1" applyAlignment="1">
      <alignment horizontal="center"/>
    </xf>
    <xf numFmtId="0" fontId="40" fillId="0" borderId="17" xfId="21" applyFont="1" applyBorder="1" applyAlignment="1">
      <alignment horizontal="center" vertical="center" wrapText="1"/>
    </xf>
    <xf numFmtId="0" fontId="38" fillId="0" borderId="15" xfId="21" applyFont="1" applyBorder="1" applyAlignment="1">
      <alignment horizontal="center" vertical="center" wrapText="1"/>
    </xf>
    <xf numFmtId="0" fontId="39" fillId="0" borderId="9" xfId="21" applyFont="1" applyBorder="1" applyAlignment="1">
      <alignment horizontal="center" wrapText="1"/>
    </xf>
    <xf numFmtId="0" fontId="39" fillId="0" borderId="6" xfId="21" applyFont="1" applyBorder="1" applyAlignment="1">
      <alignment horizontal="center" wrapText="1"/>
    </xf>
    <xf numFmtId="164" fontId="37" fillId="0" borderId="16" xfId="12" applyNumberFormat="1" applyFont="1" applyBorder="1" applyAlignment="1">
      <alignment horizontal="center" vertical="center" wrapText="1"/>
    </xf>
    <xf numFmtId="0" fontId="36" fillId="0" borderId="13" xfId="21" applyFont="1" applyBorder="1" applyAlignment="1">
      <alignment horizontal="center" wrapText="1"/>
    </xf>
    <xf numFmtId="0" fontId="15" fillId="0" borderId="0" xfId="12" applyFont="1" applyAlignment="1"/>
    <xf numFmtId="0" fontId="80" fillId="0" borderId="0" xfId="21" applyAlignment="1"/>
    <xf numFmtId="0" fontId="28" fillId="0" borderId="4" xfId="12" applyFont="1" applyBorder="1" applyAlignment="1">
      <alignment horizontal="center" vertical="top" wrapText="1"/>
    </xf>
    <xf numFmtId="0" fontId="8" fillId="0" borderId="4" xfId="21" applyFont="1" applyBorder="1" applyAlignment="1">
      <alignment horizontal="center" wrapText="1"/>
    </xf>
    <xf numFmtId="0" fontId="27" fillId="0" borderId="0" xfId="12" applyFont="1" applyAlignment="1">
      <alignment horizontal="center" vertical="top"/>
    </xf>
    <xf numFmtId="164" fontId="37" fillId="0" borderId="17" xfId="12" applyNumberFormat="1" applyFont="1" applyBorder="1" applyAlignment="1">
      <alignment horizontal="center" vertical="center" wrapText="1"/>
    </xf>
    <xf numFmtId="0" fontId="36" fillId="0" borderId="15" xfId="21" applyFont="1" applyBorder="1" applyAlignment="1">
      <alignment wrapText="1"/>
    </xf>
    <xf numFmtId="49" fontId="35" fillId="0" borderId="9" xfId="12" applyNumberFormat="1" applyFont="1" applyBorder="1" applyAlignment="1">
      <alignment horizontal="center" vertical="center"/>
    </xf>
    <xf numFmtId="49" fontId="35" fillId="0" borderId="8" xfId="12" applyNumberFormat="1" applyFont="1" applyBorder="1" applyAlignment="1">
      <alignment horizontal="center" vertical="center"/>
    </xf>
    <xf numFmtId="49" fontId="35" fillId="0" borderId="6" xfId="12" applyNumberFormat="1" applyFont="1" applyBorder="1" applyAlignment="1">
      <alignment horizontal="center" vertical="center"/>
    </xf>
    <xf numFmtId="0" fontId="15" fillId="0" borderId="5" xfId="12" applyFont="1" applyBorder="1" applyAlignment="1">
      <alignment horizontal="left"/>
    </xf>
    <xf numFmtId="164" fontId="31" fillId="0" borderId="5" xfId="12" applyNumberFormat="1" applyFont="1" applyBorder="1" applyAlignment="1">
      <alignment horizontal="center" vertical="center"/>
    </xf>
    <xf numFmtId="0" fontId="15" fillId="0" borderId="5" xfId="12" applyFont="1" applyBorder="1" applyAlignment="1">
      <alignment horizontal="left" wrapText="1"/>
    </xf>
    <xf numFmtId="0" fontId="15" fillId="0" borderId="5" xfId="12" applyFont="1" applyBorder="1" applyAlignment="1">
      <alignment horizontal="center" vertical="center"/>
    </xf>
    <xf numFmtId="0" fontId="89" fillId="0" borderId="26" xfId="13" applyFont="1" applyBorder="1" applyAlignment="1">
      <alignment horizontal="center" vertical="center" wrapText="1"/>
    </xf>
    <xf numFmtId="0" fontId="89" fillId="0" borderId="4" xfId="13" applyFont="1" applyBorder="1" applyAlignment="1">
      <alignment horizontal="center" vertical="center" wrapText="1"/>
    </xf>
    <xf numFmtId="0" fontId="90" fillId="0" borderId="26" xfId="13" applyFont="1" applyBorder="1" applyAlignment="1">
      <alignment horizontal="center"/>
    </xf>
    <xf numFmtId="0" fontId="89" fillId="0" borderId="0" xfId="13" applyFont="1" applyAlignment="1">
      <alignment horizontal="center" vertical="center" wrapText="1"/>
    </xf>
    <xf numFmtId="0" fontId="83" fillId="0" borderId="0" xfId="22" applyFont="1" applyAlignment="1">
      <alignment horizontal="left" vertical="center" wrapText="1"/>
    </xf>
    <xf numFmtId="0" fontId="10" fillId="0" borderId="0" xfId="22" applyFont="1" applyAlignment="1">
      <alignment horizontal="center"/>
    </xf>
    <xf numFmtId="0" fontId="19" fillId="0" borderId="0" xfId="13" applyFont="1" applyAlignment="1">
      <alignment horizontal="center"/>
    </xf>
    <xf numFmtId="0" fontId="91" fillId="0" borderId="0" xfId="22" applyFont="1" applyAlignment="1">
      <alignment horizontal="center" vertical="center"/>
    </xf>
    <xf numFmtId="0" fontId="91" fillId="0" borderId="0" xfId="22" applyFont="1" applyAlignment="1">
      <alignment horizontal="center"/>
    </xf>
    <xf numFmtId="49" fontId="19" fillId="0" borderId="0" xfId="23" applyNumberFormat="1" applyFont="1" applyAlignment="1">
      <alignment horizontal="left"/>
    </xf>
    <xf numFmtId="0" fontId="83" fillId="0" borderId="27" xfId="22" applyFont="1" applyBorder="1" applyAlignment="1">
      <alignment horizontal="center"/>
    </xf>
    <xf numFmtId="0" fontId="85" fillId="0" borderId="0" xfId="22" applyFont="1" applyAlignment="1">
      <alignment horizontal="left" vertical="center" wrapText="1"/>
    </xf>
    <xf numFmtId="49" fontId="44" fillId="0" borderId="8" xfId="23" applyNumberFormat="1" applyFont="1" applyBorder="1" applyAlignment="1">
      <alignment horizontal="left"/>
    </xf>
    <xf numFmtId="164" fontId="19" fillId="0" borderId="0" xfId="23" applyNumberFormat="1" applyFont="1" applyAlignment="1">
      <alignment horizontal="center"/>
    </xf>
    <xf numFmtId="0" fontId="83" fillId="0" borderId="27" xfId="22" applyFont="1" applyBorder="1" applyAlignment="1">
      <alignment horizontal="center" vertical="center" wrapText="1"/>
    </xf>
    <xf numFmtId="0" fontId="83" fillId="0" borderId="35" xfId="22" applyFont="1" applyBorder="1" applyAlignment="1">
      <alignment horizontal="center" vertical="center" wrapText="1"/>
    </xf>
    <xf numFmtId="0" fontId="83" fillId="0" borderId="33" xfId="22" applyFont="1" applyBorder="1" applyAlignment="1">
      <alignment horizontal="center" vertical="center" wrapText="1"/>
    </xf>
    <xf numFmtId="0" fontId="83" fillId="0" borderId="29" xfId="22" applyFont="1" applyBorder="1" applyAlignment="1">
      <alignment horizontal="center" vertical="center" wrapText="1"/>
    </xf>
    <xf numFmtId="0" fontId="83" fillId="0" borderId="32" xfId="22" applyFont="1" applyBorder="1" applyAlignment="1">
      <alignment horizontal="center" vertical="center" wrapText="1"/>
    </xf>
    <xf numFmtId="0" fontId="83" fillId="0" borderId="28" xfId="22" applyFont="1" applyBorder="1" applyAlignment="1">
      <alignment horizontal="center" vertical="center" wrapText="1"/>
    </xf>
    <xf numFmtId="1" fontId="40" fillId="0" borderId="27" xfId="22" applyNumberFormat="1" applyFont="1" applyBorder="1" applyAlignment="1" applyProtection="1">
      <alignment horizontal="center"/>
      <protection locked="0"/>
    </xf>
    <xf numFmtId="0" fontId="84" fillId="0" borderId="0" xfId="22" applyFont="1" applyAlignment="1">
      <alignment horizontal="left"/>
    </xf>
    <xf numFmtId="0" fontId="84" fillId="0" borderId="5" xfId="22" applyFont="1" applyBorder="1" applyAlignment="1">
      <alignment horizontal="center"/>
    </xf>
    <xf numFmtId="0" fontId="83" fillId="0" borderId="4" xfId="22" applyFont="1" applyBorder="1" applyAlignment="1">
      <alignment horizontal="center" vertical="center"/>
    </xf>
    <xf numFmtId="0" fontId="83" fillId="0" borderId="0" xfId="22" applyFont="1" applyAlignment="1">
      <alignment horizontal="left" wrapText="1"/>
    </xf>
    <xf numFmtId="0" fontId="83" fillId="0" borderId="0" xfId="22" applyFont="1" applyAlignment="1">
      <alignment horizontal="center" vertical="center"/>
    </xf>
    <xf numFmtId="0" fontId="9" fillId="0" borderId="0" xfId="22" applyFont="1" applyAlignment="1"/>
    <xf numFmtId="0" fontId="11" fillId="0" borderId="19" xfId="22" applyFont="1" applyBorder="1" applyAlignment="1">
      <alignment horizontal="center" vertical="center" wrapText="1"/>
    </xf>
    <xf numFmtId="0" fontId="82" fillId="0" borderId="20" xfId="22" applyBorder="1" applyAlignment="1">
      <alignment horizontal="center" vertical="center" wrapText="1"/>
    </xf>
    <xf numFmtId="0" fontId="82" fillId="0" borderId="21" xfId="22" applyBorder="1" applyAlignment="1">
      <alignment horizontal="center" vertical="center" wrapText="1"/>
    </xf>
    <xf numFmtId="0" fontId="11" fillId="0" borderId="19" xfId="22" applyFont="1" applyBorder="1" applyAlignment="1">
      <alignment horizontal="center" vertical="center"/>
    </xf>
    <xf numFmtId="0" fontId="11" fillId="0" borderId="20" xfId="22" applyFont="1" applyBorder="1" applyAlignment="1">
      <alignment horizontal="center" vertical="center"/>
    </xf>
    <xf numFmtId="0" fontId="11" fillId="0" borderId="21" xfId="22" applyFont="1" applyBorder="1" applyAlignment="1">
      <alignment horizontal="center" vertical="center"/>
    </xf>
  </cellXfs>
  <cellStyles count="27">
    <cellStyle name="Įprastas" xfId="0" builtinId="0"/>
    <cellStyle name="Įprastas 10" xfId="18" xr:uid="{09827876-5E77-4F1D-AA48-E7C1DD5617C3}"/>
    <cellStyle name="Įprastas 11" xfId="21" xr:uid="{4B053FF8-3946-466C-AC9B-D896CFF28F78}"/>
    <cellStyle name="Įprastas 12" xfId="22" xr:uid="{B8C09623-F9CA-496C-BE80-A73DB1BBC589}"/>
    <cellStyle name="Įprastas 13" xfId="25" xr:uid="{856A6021-0F37-4D10-976F-15414BAC379B}"/>
    <cellStyle name="Įprastas 14" xfId="26" xr:uid="{4BBED5C5-92D3-48B4-94A5-1177F0AE6F9B}"/>
    <cellStyle name="Įprastas 2" xfId="1" xr:uid="{7C43243F-13DB-4A60-BB2F-39867D4951C5}"/>
    <cellStyle name="Įprastas 2 2" xfId="9" xr:uid="{1F1DBB31-A465-4F77-A75E-56CC8EC154C5}"/>
    <cellStyle name="Įprastas 3" xfId="2" xr:uid="{FE915754-73B4-4804-8847-16BA5D426643}"/>
    <cellStyle name="Įprastas 3 2" xfId="4" xr:uid="{26277ECC-5E2F-4A67-8315-4BE4025994AF}"/>
    <cellStyle name="Įprastas 4" xfId="5" xr:uid="{765E3EA2-6768-46FA-B096-AE0FA7A2A020}"/>
    <cellStyle name="Įprastas 5" xfId="6" xr:uid="{9C3011FC-4C76-433E-8156-44D7D7C4AA7F}"/>
    <cellStyle name="Įprastas 5 2" xfId="10" xr:uid="{13149F60-91A8-48AC-9907-0A35FF631989}"/>
    <cellStyle name="Įprastas 5 3" xfId="19" xr:uid="{1D80C695-1545-4B88-9811-929F145CDDFC}"/>
    <cellStyle name="Įprastas 6" xfId="7" xr:uid="{FB4838E1-E889-4F8D-A379-2864B2A12C74}"/>
    <cellStyle name="Įprastas 7" xfId="14" xr:uid="{E8CDAF9E-B0E1-4216-9C12-A4BD06EF753F}"/>
    <cellStyle name="Įprastas 8" xfId="15" xr:uid="{1A0A8775-2A84-49BD-A6AF-63616698EF0B}"/>
    <cellStyle name="Įprastas 9" xfId="16" xr:uid="{177FB182-A65F-4134-92DE-93A43A559DCB}"/>
    <cellStyle name="Įprastas_Lapas1" xfId="24" xr:uid="{E524F9C5-7E25-4CCD-9DBB-45AE5734E715}"/>
    <cellStyle name="Kablelis 2" xfId="11" xr:uid="{936173DC-B5B4-4593-9B14-176A3366CA2B}"/>
    <cellStyle name="Normal 2" xfId="3" xr:uid="{0F041103-A804-4B16-80D9-454E88A16937}"/>
    <cellStyle name="Normal 2 2" xfId="17" xr:uid="{D0FC2075-DA76-42DC-ADB6-656CD0643241}"/>
    <cellStyle name="Normal_1999 BIUDŽ projektas" xfId="8" xr:uid="{EB8AB84E-04BD-43CC-90B2-320DDFCCB3AF}"/>
    <cellStyle name="Normal_biudz uz 2001 atskaitomybe3" xfId="12" xr:uid="{32FDD2E5-1DC5-40B5-B253-42FE4535D13F}"/>
    <cellStyle name="Normal_Sheet1" xfId="23" xr:uid="{E2E7AC3A-F984-44AC-BE6E-507FE79AA5A5}"/>
    <cellStyle name="Normal_TRECFORMantras2001333" xfId="13" xr:uid="{139C3E76-F1C3-466E-B3ED-7BB2162003F3}"/>
    <cellStyle name="Normal_VLK PSDFvykd" xfId="20" xr:uid="{25F7F1E1-5562-4DDB-B7A9-B540AC5E27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view="pageBreakPreview" zoomScale="99" zoomScaleNormal="100" zoomScaleSheetLayoutView="99" workbookViewId="0">
      <selection activeCell="F22" sqref="F22"/>
    </sheetView>
  </sheetViews>
  <sheetFormatPr defaultRowHeight="14.4"/>
  <cols>
    <col min="9" max="9" width="11" customWidth="1"/>
  </cols>
  <sheetData>
    <row r="1" spans="1:9" ht="14.4" customHeight="1">
      <c r="A1" s="111"/>
    </row>
    <row r="5" spans="1:9" ht="15.6">
      <c r="A5" s="664" t="s">
        <v>0</v>
      </c>
      <c r="B5" s="664"/>
      <c r="C5" s="664"/>
      <c r="D5" s="664"/>
      <c r="E5" s="664"/>
      <c r="F5" s="664"/>
      <c r="G5" s="664"/>
      <c r="H5" s="664"/>
      <c r="I5" s="664"/>
    </row>
    <row r="12" spans="1:9" ht="15.6">
      <c r="A12" s="664" t="s">
        <v>1</v>
      </c>
      <c r="B12" s="664"/>
      <c r="C12" s="664"/>
      <c r="D12" s="664"/>
      <c r="E12" s="664"/>
      <c r="F12" s="664"/>
      <c r="G12" s="664"/>
      <c r="H12" s="664"/>
      <c r="I12" s="664"/>
    </row>
    <row r="13" spans="1:9" ht="15.6">
      <c r="A13" s="664" t="s">
        <v>2</v>
      </c>
      <c r="B13" s="664"/>
      <c r="C13" s="664"/>
      <c r="D13" s="664"/>
      <c r="E13" s="664"/>
      <c r="F13" s="664"/>
      <c r="G13" s="664"/>
      <c r="H13" s="664"/>
      <c r="I13" s="664"/>
    </row>
    <row r="14" spans="1:9">
      <c r="E14" s="115" t="s">
        <v>3</v>
      </c>
    </row>
    <row r="43" spans="1:9" ht="15.6">
      <c r="A43" s="664" t="s">
        <v>4</v>
      </c>
      <c r="B43" s="664"/>
      <c r="C43" s="664"/>
      <c r="D43" s="664"/>
      <c r="E43" s="664"/>
      <c r="F43" s="664"/>
      <c r="G43" s="664"/>
      <c r="H43" s="664"/>
      <c r="I43" s="664"/>
    </row>
  </sheetData>
  <mergeCells count="4">
    <mergeCell ref="A5:I5"/>
    <mergeCell ref="A12:I12"/>
    <mergeCell ref="A13:I13"/>
    <mergeCell ref="A43:I4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72FA4-B4BE-4669-9FF2-4A356CFBAD4E}">
  <sheetPr>
    <pageSetUpPr fitToPage="1"/>
  </sheetPr>
  <dimension ref="B1:K19"/>
  <sheetViews>
    <sheetView workbookViewId="0">
      <selection activeCell="E21" sqref="E21"/>
    </sheetView>
  </sheetViews>
  <sheetFormatPr defaultRowHeight="13.2"/>
  <cols>
    <col min="1" max="1" width="8.88671875" style="293"/>
    <col min="2" max="2" width="4.44140625" style="293" customWidth="1"/>
    <col min="3" max="3" width="36.109375" style="293" customWidth="1"/>
    <col min="4" max="4" width="23.6640625" style="293" customWidth="1"/>
    <col min="5" max="5" width="27.33203125" style="293" customWidth="1"/>
    <col min="6" max="6" width="28.33203125" style="293" customWidth="1"/>
    <col min="7" max="8" width="8.88671875" style="293"/>
    <col min="9" max="9" width="10.33203125" style="293" bestFit="1" customWidth="1"/>
    <col min="10" max="257" width="8.88671875" style="293"/>
    <col min="258" max="258" width="4.44140625" style="293" customWidth="1"/>
    <col min="259" max="259" width="36.109375" style="293" customWidth="1"/>
    <col min="260" max="260" width="23.6640625" style="293" customWidth="1"/>
    <col min="261" max="261" width="27.33203125" style="293" customWidth="1"/>
    <col min="262" max="262" width="28.33203125" style="293" customWidth="1"/>
    <col min="263" max="264" width="8.88671875" style="293"/>
    <col min="265" max="265" width="10.33203125" style="293" bestFit="1" customWidth="1"/>
    <col min="266" max="513" width="8.88671875" style="293"/>
    <col min="514" max="514" width="4.44140625" style="293" customWidth="1"/>
    <col min="515" max="515" width="36.109375" style="293" customWidth="1"/>
    <col min="516" max="516" width="23.6640625" style="293" customWidth="1"/>
    <col min="517" max="517" width="27.33203125" style="293" customWidth="1"/>
    <col min="518" max="518" width="28.33203125" style="293" customWidth="1"/>
    <col min="519" max="520" width="8.88671875" style="293"/>
    <col min="521" max="521" width="10.33203125" style="293" bestFit="1" customWidth="1"/>
    <col min="522" max="769" width="8.88671875" style="293"/>
    <col min="770" max="770" width="4.44140625" style="293" customWidth="1"/>
    <col min="771" max="771" width="36.109375" style="293" customWidth="1"/>
    <col min="772" max="772" width="23.6640625" style="293" customWidth="1"/>
    <col min="773" max="773" width="27.33203125" style="293" customWidth="1"/>
    <col min="774" max="774" width="28.33203125" style="293" customWidth="1"/>
    <col min="775" max="776" width="8.88671875" style="293"/>
    <col min="777" max="777" width="10.33203125" style="293" bestFit="1" customWidth="1"/>
    <col min="778" max="1025" width="8.88671875" style="293"/>
    <col min="1026" max="1026" width="4.44140625" style="293" customWidth="1"/>
    <col min="1027" max="1027" width="36.109375" style="293" customWidth="1"/>
    <col min="1028" max="1028" width="23.6640625" style="293" customWidth="1"/>
    <col min="1029" max="1029" width="27.33203125" style="293" customWidth="1"/>
    <col min="1030" max="1030" width="28.33203125" style="293" customWidth="1"/>
    <col min="1031" max="1032" width="8.88671875" style="293"/>
    <col min="1033" max="1033" width="10.33203125" style="293" bestFit="1" customWidth="1"/>
    <col min="1034" max="1281" width="8.88671875" style="293"/>
    <col min="1282" max="1282" width="4.44140625" style="293" customWidth="1"/>
    <col min="1283" max="1283" width="36.109375" style="293" customWidth="1"/>
    <col min="1284" max="1284" width="23.6640625" style="293" customWidth="1"/>
    <col min="1285" max="1285" width="27.33203125" style="293" customWidth="1"/>
    <col min="1286" max="1286" width="28.33203125" style="293" customWidth="1"/>
    <col min="1287" max="1288" width="8.88671875" style="293"/>
    <col min="1289" max="1289" width="10.33203125" style="293" bestFit="1" customWidth="1"/>
    <col min="1290" max="1537" width="8.88671875" style="293"/>
    <col min="1538" max="1538" width="4.44140625" style="293" customWidth="1"/>
    <col min="1539" max="1539" width="36.109375" style="293" customWidth="1"/>
    <col min="1540" max="1540" width="23.6640625" style="293" customWidth="1"/>
    <col min="1541" max="1541" width="27.33203125" style="293" customWidth="1"/>
    <col min="1542" max="1542" width="28.33203125" style="293" customWidth="1"/>
    <col min="1543" max="1544" width="8.88671875" style="293"/>
    <col min="1545" max="1545" width="10.33203125" style="293" bestFit="1" customWidth="1"/>
    <col min="1546" max="1793" width="8.88671875" style="293"/>
    <col min="1794" max="1794" width="4.44140625" style="293" customWidth="1"/>
    <col min="1795" max="1795" width="36.109375" style="293" customWidth="1"/>
    <col min="1796" max="1796" width="23.6640625" style="293" customWidth="1"/>
    <col min="1797" max="1797" width="27.33203125" style="293" customWidth="1"/>
    <col min="1798" max="1798" width="28.33203125" style="293" customWidth="1"/>
    <col min="1799" max="1800" width="8.88671875" style="293"/>
    <col min="1801" max="1801" width="10.33203125" style="293" bestFit="1" customWidth="1"/>
    <col min="1802" max="2049" width="8.88671875" style="293"/>
    <col min="2050" max="2050" width="4.44140625" style="293" customWidth="1"/>
    <col min="2051" max="2051" width="36.109375" style="293" customWidth="1"/>
    <col min="2052" max="2052" width="23.6640625" style="293" customWidth="1"/>
    <col min="2053" max="2053" width="27.33203125" style="293" customWidth="1"/>
    <col min="2054" max="2054" width="28.33203125" style="293" customWidth="1"/>
    <col min="2055" max="2056" width="8.88671875" style="293"/>
    <col min="2057" max="2057" width="10.33203125" style="293" bestFit="1" customWidth="1"/>
    <col min="2058" max="2305" width="8.88671875" style="293"/>
    <col min="2306" max="2306" width="4.44140625" style="293" customWidth="1"/>
    <col min="2307" max="2307" width="36.109375" style="293" customWidth="1"/>
    <col min="2308" max="2308" width="23.6640625" style="293" customWidth="1"/>
    <col min="2309" max="2309" width="27.33203125" style="293" customWidth="1"/>
    <col min="2310" max="2310" width="28.33203125" style="293" customWidth="1"/>
    <col min="2311" max="2312" width="8.88671875" style="293"/>
    <col min="2313" max="2313" width="10.33203125" style="293" bestFit="1" customWidth="1"/>
    <col min="2314" max="2561" width="8.88671875" style="293"/>
    <col min="2562" max="2562" width="4.44140625" style="293" customWidth="1"/>
    <col min="2563" max="2563" width="36.109375" style="293" customWidth="1"/>
    <col min="2564" max="2564" width="23.6640625" style="293" customWidth="1"/>
    <col min="2565" max="2565" width="27.33203125" style="293" customWidth="1"/>
    <col min="2566" max="2566" width="28.33203125" style="293" customWidth="1"/>
    <col min="2567" max="2568" width="8.88671875" style="293"/>
    <col min="2569" max="2569" width="10.33203125" style="293" bestFit="1" customWidth="1"/>
    <col min="2570" max="2817" width="8.88671875" style="293"/>
    <col min="2818" max="2818" width="4.44140625" style="293" customWidth="1"/>
    <col min="2819" max="2819" width="36.109375" style="293" customWidth="1"/>
    <col min="2820" max="2820" width="23.6640625" style="293" customWidth="1"/>
    <col min="2821" max="2821" width="27.33203125" style="293" customWidth="1"/>
    <col min="2822" max="2822" width="28.33203125" style="293" customWidth="1"/>
    <col min="2823" max="2824" width="8.88671875" style="293"/>
    <col min="2825" max="2825" width="10.33203125" style="293" bestFit="1" customWidth="1"/>
    <col min="2826" max="3073" width="8.88671875" style="293"/>
    <col min="3074" max="3074" width="4.44140625" style="293" customWidth="1"/>
    <col min="3075" max="3075" width="36.109375" style="293" customWidth="1"/>
    <col min="3076" max="3076" width="23.6640625" style="293" customWidth="1"/>
    <col min="3077" max="3077" width="27.33203125" style="293" customWidth="1"/>
    <col min="3078" max="3078" width="28.33203125" style="293" customWidth="1"/>
    <col min="3079" max="3080" width="8.88671875" style="293"/>
    <col min="3081" max="3081" width="10.33203125" style="293" bestFit="1" customWidth="1"/>
    <col min="3082" max="3329" width="8.88671875" style="293"/>
    <col min="3330" max="3330" width="4.44140625" style="293" customWidth="1"/>
    <col min="3331" max="3331" width="36.109375" style="293" customWidth="1"/>
    <col min="3332" max="3332" width="23.6640625" style="293" customWidth="1"/>
    <col min="3333" max="3333" width="27.33203125" style="293" customWidth="1"/>
    <col min="3334" max="3334" width="28.33203125" style="293" customWidth="1"/>
    <col min="3335" max="3336" width="8.88671875" style="293"/>
    <col min="3337" max="3337" width="10.33203125" style="293" bestFit="1" customWidth="1"/>
    <col min="3338" max="3585" width="8.88671875" style="293"/>
    <col min="3586" max="3586" width="4.44140625" style="293" customWidth="1"/>
    <col min="3587" max="3587" width="36.109375" style="293" customWidth="1"/>
    <col min="3588" max="3588" width="23.6640625" style="293" customWidth="1"/>
    <col min="3589" max="3589" width="27.33203125" style="293" customWidth="1"/>
    <col min="3590" max="3590" width="28.33203125" style="293" customWidth="1"/>
    <col min="3591" max="3592" width="8.88671875" style="293"/>
    <col min="3593" max="3593" width="10.33203125" style="293" bestFit="1" customWidth="1"/>
    <col min="3594" max="3841" width="8.88671875" style="293"/>
    <col min="3842" max="3842" width="4.44140625" style="293" customWidth="1"/>
    <col min="3843" max="3843" width="36.109375" style="293" customWidth="1"/>
    <col min="3844" max="3844" width="23.6640625" style="293" customWidth="1"/>
    <col min="3845" max="3845" width="27.33203125" style="293" customWidth="1"/>
    <col min="3846" max="3846" width="28.33203125" style="293" customWidth="1"/>
    <col min="3847" max="3848" width="8.88671875" style="293"/>
    <col min="3849" max="3849" width="10.33203125" style="293" bestFit="1" customWidth="1"/>
    <col min="3850" max="4097" width="8.88671875" style="293"/>
    <col min="4098" max="4098" width="4.44140625" style="293" customWidth="1"/>
    <col min="4099" max="4099" width="36.109375" style="293" customWidth="1"/>
    <col min="4100" max="4100" width="23.6640625" style="293" customWidth="1"/>
    <col min="4101" max="4101" width="27.33203125" style="293" customWidth="1"/>
    <col min="4102" max="4102" width="28.33203125" style="293" customWidth="1"/>
    <col min="4103" max="4104" width="8.88671875" style="293"/>
    <col min="4105" max="4105" width="10.33203125" style="293" bestFit="1" customWidth="1"/>
    <col min="4106" max="4353" width="8.88671875" style="293"/>
    <col min="4354" max="4354" width="4.44140625" style="293" customWidth="1"/>
    <col min="4355" max="4355" width="36.109375" style="293" customWidth="1"/>
    <col min="4356" max="4356" width="23.6640625" style="293" customWidth="1"/>
    <col min="4357" max="4357" width="27.33203125" style="293" customWidth="1"/>
    <col min="4358" max="4358" width="28.33203125" style="293" customWidth="1"/>
    <col min="4359" max="4360" width="8.88671875" style="293"/>
    <col min="4361" max="4361" width="10.33203125" style="293" bestFit="1" customWidth="1"/>
    <col min="4362" max="4609" width="8.88671875" style="293"/>
    <col min="4610" max="4610" width="4.44140625" style="293" customWidth="1"/>
    <col min="4611" max="4611" width="36.109375" style="293" customWidth="1"/>
    <col min="4612" max="4612" width="23.6640625" style="293" customWidth="1"/>
    <col min="4613" max="4613" width="27.33203125" style="293" customWidth="1"/>
    <col min="4614" max="4614" width="28.33203125" style="293" customWidth="1"/>
    <col min="4615" max="4616" width="8.88671875" style="293"/>
    <col min="4617" max="4617" width="10.33203125" style="293" bestFit="1" customWidth="1"/>
    <col min="4618" max="4865" width="8.88671875" style="293"/>
    <col min="4866" max="4866" width="4.44140625" style="293" customWidth="1"/>
    <col min="4867" max="4867" width="36.109375" style="293" customWidth="1"/>
    <col min="4868" max="4868" width="23.6640625" style="293" customWidth="1"/>
    <col min="4869" max="4869" width="27.33203125" style="293" customWidth="1"/>
    <col min="4870" max="4870" width="28.33203125" style="293" customWidth="1"/>
    <col min="4871" max="4872" width="8.88671875" style="293"/>
    <col min="4873" max="4873" width="10.33203125" style="293" bestFit="1" customWidth="1"/>
    <col min="4874" max="5121" width="8.88671875" style="293"/>
    <col min="5122" max="5122" width="4.44140625" style="293" customWidth="1"/>
    <col min="5123" max="5123" width="36.109375" style="293" customWidth="1"/>
    <col min="5124" max="5124" width="23.6640625" style="293" customWidth="1"/>
    <col min="5125" max="5125" width="27.33203125" style="293" customWidth="1"/>
    <col min="5126" max="5126" width="28.33203125" style="293" customWidth="1"/>
    <col min="5127" max="5128" width="8.88671875" style="293"/>
    <col min="5129" max="5129" width="10.33203125" style="293" bestFit="1" customWidth="1"/>
    <col min="5130" max="5377" width="8.88671875" style="293"/>
    <col min="5378" max="5378" width="4.44140625" style="293" customWidth="1"/>
    <col min="5379" max="5379" width="36.109375" style="293" customWidth="1"/>
    <col min="5380" max="5380" width="23.6640625" style="293" customWidth="1"/>
    <col min="5381" max="5381" width="27.33203125" style="293" customWidth="1"/>
    <col min="5382" max="5382" width="28.33203125" style="293" customWidth="1"/>
    <col min="5383" max="5384" width="8.88671875" style="293"/>
    <col min="5385" max="5385" width="10.33203125" style="293" bestFit="1" customWidth="1"/>
    <col min="5386" max="5633" width="8.88671875" style="293"/>
    <col min="5634" max="5634" width="4.44140625" style="293" customWidth="1"/>
    <col min="5635" max="5635" width="36.109375" style="293" customWidth="1"/>
    <col min="5636" max="5636" width="23.6640625" style="293" customWidth="1"/>
    <col min="5637" max="5637" width="27.33203125" style="293" customWidth="1"/>
    <col min="5638" max="5638" width="28.33203125" style="293" customWidth="1"/>
    <col min="5639" max="5640" width="8.88671875" style="293"/>
    <col min="5641" max="5641" width="10.33203125" style="293" bestFit="1" customWidth="1"/>
    <col min="5642" max="5889" width="8.88671875" style="293"/>
    <col min="5890" max="5890" width="4.44140625" style="293" customWidth="1"/>
    <col min="5891" max="5891" width="36.109375" style="293" customWidth="1"/>
    <col min="5892" max="5892" width="23.6640625" style="293" customWidth="1"/>
    <col min="5893" max="5893" width="27.33203125" style="293" customWidth="1"/>
    <col min="5894" max="5894" width="28.33203125" style="293" customWidth="1"/>
    <col min="5895" max="5896" width="8.88671875" style="293"/>
    <col min="5897" max="5897" width="10.33203125" style="293" bestFit="1" customWidth="1"/>
    <col min="5898" max="6145" width="8.88671875" style="293"/>
    <col min="6146" max="6146" width="4.44140625" style="293" customWidth="1"/>
    <col min="6147" max="6147" width="36.109375" style="293" customWidth="1"/>
    <col min="6148" max="6148" width="23.6640625" style="293" customWidth="1"/>
    <col min="6149" max="6149" width="27.33203125" style="293" customWidth="1"/>
    <col min="6150" max="6150" width="28.33203125" style="293" customWidth="1"/>
    <col min="6151" max="6152" width="8.88671875" style="293"/>
    <col min="6153" max="6153" width="10.33203125" style="293" bestFit="1" customWidth="1"/>
    <col min="6154" max="6401" width="8.88671875" style="293"/>
    <col min="6402" max="6402" width="4.44140625" style="293" customWidth="1"/>
    <col min="6403" max="6403" width="36.109375" style="293" customWidth="1"/>
    <col min="6404" max="6404" width="23.6640625" style="293" customWidth="1"/>
    <col min="6405" max="6405" width="27.33203125" style="293" customWidth="1"/>
    <col min="6406" max="6406" width="28.33203125" style="293" customWidth="1"/>
    <col min="6407" max="6408" width="8.88671875" style="293"/>
    <col min="6409" max="6409" width="10.33203125" style="293" bestFit="1" customWidth="1"/>
    <col min="6410" max="6657" width="8.88671875" style="293"/>
    <col min="6658" max="6658" width="4.44140625" style="293" customWidth="1"/>
    <col min="6659" max="6659" width="36.109375" style="293" customWidth="1"/>
    <col min="6660" max="6660" width="23.6640625" style="293" customWidth="1"/>
    <col min="6661" max="6661" width="27.33203125" style="293" customWidth="1"/>
    <col min="6662" max="6662" width="28.33203125" style="293" customWidth="1"/>
    <col min="6663" max="6664" width="8.88671875" style="293"/>
    <col min="6665" max="6665" width="10.33203125" style="293" bestFit="1" customWidth="1"/>
    <col min="6666" max="6913" width="8.88671875" style="293"/>
    <col min="6914" max="6914" width="4.44140625" style="293" customWidth="1"/>
    <col min="6915" max="6915" width="36.109375" style="293" customWidth="1"/>
    <col min="6916" max="6916" width="23.6640625" style="293" customWidth="1"/>
    <col min="6917" max="6917" width="27.33203125" style="293" customWidth="1"/>
    <col min="6918" max="6918" width="28.33203125" style="293" customWidth="1"/>
    <col min="6919" max="6920" width="8.88671875" style="293"/>
    <col min="6921" max="6921" width="10.33203125" style="293" bestFit="1" customWidth="1"/>
    <col min="6922" max="7169" width="8.88671875" style="293"/>
    <col min="7170" max="7170" width="4.44140625" style="293" customWidth="1"/>
    <col min="7171" max="7171" width="36.109375" style="293" customWidth="1"/>
    <col min="7172" max="7172" width="23.6640625" style="293" customWidth="1"/>
    <col min="7173" max="7173" width="27.33203125" style="293" customWidth="1"/>
    <col min="7174" max="7174" width="28.33203125" style="293" customWidth="1"/>
    <col min="7175" max="7176" width="8.88671875" style="293"/>
    <col min="7177" max="7177" width="10.33203125" style="293" bestFit="1" customWidth="1"/>
    <col min="7178" max="7425" width="8.88671875" style="293"/>
    <col min="7426" max="7426" width="4.44140625" style="293" customWidth="1"/>
    <col min="7427" max="7427" width="36.109375" style="293" customWidth="1"/>
    <col min="7428" max="7428" width="23.6640625" style="293" customWidth="1"/>
    <col min="7429" max="7429" width="27.33203125" style="293" customWidth="1"/>
    <col min="7430" max="7430" width="28.33203125" style="293" customWidth="1"/>
    <col min="7431" max="7432" width="8.88671875" style="293"/>
    <col min="7433" max="7433" width="10.33203125" style="293" bestFit="1" customWidth="1"/>
    <col min="7434" max="7681" width="8.88671875" style="293"/>
    <col min="7682" max="7682" width="4.44140625" style="293" customWidth="1"/>
    <col min="7683" max="7683" width="36.109375" style="293" customWidth="1"/>
    <col min="7684" max="7684" width="23.6640625" style="293" customWidth="1"/>
    <col min="7685" max="7685" width="27.33203125" style="293" customWidth="1"/>
    <col min="7686" max="7686" width="28.33203125" style="293" customWidth="1"/>
    <col min="7687" max="7688" width="8.88671875" style="293"/>
    <col min="7689" max="7689" width="10.33203125" style="293" bestFit="1" customWidth="1"/>
    <col min="7690" max="7937" width="8.88671875" style="293"/>
    <col min="7938" max="7938" width="4.44140625" style="293" customWidth="1"/>
    <col min="7939" max="7939" width="36.109375" style="293" customWidth="1"/>
    <col min="7940" max="7940" width="23.6640625" style="293" customWidth="1"/>
    <col min="7941" max="7941" width="27.33203125" style="293" customWidth="1"/>
    <col min="7942" max="7942" width="28.33203125" style="293" customWidth="1"/>
    <col min="7943" max="7944" width="8.88671875" style="293"/>
    <col min="7945" max="7945" width="10.33203125" style="293" bestFit="1" customWidth="1"/>
    <col min="7946" max="8193" width="8.88671875" style="293"/>
    <col min="8194" max="8194" width="4.44140625" style="293" customWidth="1"/>
    <col min="8195" max="8195" width="36.109375" style="293" customWidth="1"/>
    <col min="8196" max="8196" width="23.6640625" style="293" customWidth="1"/>
    <col min="8197" max="8197" width="27.33203125" style="293" customWidth="1"/>
    <col min="8198" max="8198" width="28.33203125" style="293" customWidth="1"/>
    <col min="8199" max="8200" width="8.88671875" style="293"/>
    <col min="8201" max="8201" width="10.33203125" style="293" bestFit="1" customWidth="1"/>
    <col min="8202" max="8449" width="8.88671875" style="293"/>
    <col min="8450" max="8450" width="4.44140625" style="293" customWidth="1"/>
    <col min="8451" max="8451" width="36.109375" style="293" customWidth="1"/>
    <col min="8452" max="8452" width="23.6640625" style="293" customWidth="1"/>
    <col min="8453" max="8453" width="27.33203125" style="293" customWidth="1"/>
    <col min="8454" max="8454" width="28.33203125" style="293" customWidth="1"/>
    <col min="8455" max="8456" width="8.88671875" style="293"/>
    <col min="8457" max="8457" width="10.33203125" style="293" bestFit="1" customWidth="1"/>
    <col min="8458" max="8705" width="8.88671875" style="293"/>
    <col min="8706" max="8706" width="4.44140625" style="293" customWidth="1"/>
    <col min="8707" max="8707" width="36.109375" style="293" customWidth="1"/>
    <col min="8708" max="8708" width="23.6640625" style="293" customWidth="1"/>
    <col min="8709" max="8709" width="27.33203125" style="293" customWidth="1"/>
    <col min="8710" max="8710" width="28.33203125" style="293" customWidth="1"/>
    <col min="8711" max="8712" width="8.88671875" style="293"/>
    <col min="8713" max="8713" width="10.33203125" style="293" bestFit="1" customWidth="1"/>
    <col min="8714" max="8961" width="8.88671875" style="293"/>
    <col min="8962" max="8962" width="4.44140625" style="293" customWidth="1"/>
    <col min="8963" max="8963" width="36.109375" style="293" customWidth="1"/>
    <col min="8964" max="8964" width="23.6640625" style="293" customWidth="1"/>
    <col min="8965" max="8965" width="27.33203125" style="293" customWidth="1"/>
    <col min="8966" max="8966" width="28.33203125" style="293" customWidth="1"/>
    <col min="8967" max="8968" width="8.88671875" style="293"/>
    <col min="8969" max="8969" width="10.33203125" style="293" bestFit="1" customWidth="1"/>
    <col min="8970" max="9217" width="8.88671875" style="293"/>
    <col min="9218" max="9218" width="4.44140625" style="293" customWidth="1"/>
    <col min="9219" max="9219" width="36.109375" style="293" customWidth="1"/>
    <col min="9220" max="9220" width="23.6640625" style="293" customWidth="1"/>
    <col min="9221" max="9221" width="27.33203125" style="293" customWidth="1"/>
    <col min="9222" max="9222" width="28.33203125" style="293" customWidth="1"/>
    <col min="9223" max="9224" width="8.88671875" style="293"/>
    <col min="9225" max="9225" width="10.33203125" style="293" bestFit="1" customWidth="1"/>
    <col min="9226" max="9473" width="8.88671875" style="293"/>
    <col min="9474" max="9474" width="4.44140625" style="293" customWidth="1"/>
    <col min="9475" max="9475" width="36.109375" style="293" customWidth="1"/>
    <col min="9476" max="9476" width="23.6640625" style="293" customWidth="1"/>
    <col min="9477" max="9477" width="27.33203125" style="293" customWidth="1"/>
    <col min="9478" max="9478" width="28.33203125" style="293" customWidth="1"/>
    <col min="9479" max="9480" width="8.88671875" style="293"/>
    <col min="9481" max="9481" width="10.33203125" style="293" bestFit="1" customWidth="1"/>
    <col min="9482" max="9729" width="8.88671875" style="293"/>
    <col min="9730" max="9730" width="4.44140625" style="293" customWidth="1"/>
    <col min="9731" max="9731" width="36.109375" style="293" customWidth="1"/>
    <col min="9732" max="9732" width="23.6640625" style="293" customWidth="1"/>
    <col min="9733" max="9733" width="27.33203125" style="293" customWidth="1"/>
    <col min="9734" max="9734" width="28.33203125" style="293" customWidth="1"/>
    <col min="9735" max="9736" width="8.88671875" style="293"/>
    <col min="9737" max="9737" width="10.33203125" style="293" bestFit="1" customWidth="1"/>
    <col min="9738" max="9985" width="8.88671875" style="293"/>
    <col min="9986" max="9986" width="4.44140625" style="293" customWidth="1"/>
    <col min="9987" max="9987" width="36.109375" style="293" customWidth="1"/>
    <col min="9988" max="9988" width="23.6640625" style="293" customWidth="1"/>
    <col min="9989" max="9989" width="27.33203125" style="293" customWidth="1"/>
    <col min="9990" max="9990" width="28.33203125" style="293" customWidth="1"/>
    <col min="9991" max="9992" width="8.88671875" style="293"/>
    <col min="9993" max="9993" width="10.33203125" style="293" bestFit="1" customWidth="1"/>
    <col min="9994" max="10241" width="8.88671875" style="293"/>
    <col min="10242" max="10242" width="4.44140625" style="293" customWidth="1"/>
    <col min="10243" max="10243" width="36.109375" style="293" customWidth="1"/>
    <col min="10244" max="10244" width="23.6640625" style="293" customWidth="1"/>
    <col min="10245" max="10245" width="27.33203125" style="293" customWidth="1"/>
    <col min="10246" max="10246" width="28.33203125" style="293" customWidth="1"/>
    <col min="10247" max="10248" width="8.88671875" style="293"/>
    <col min="10249" max="10249" width="10.33203125" style="293" bestFit="1" customWidth="1"/>
    <col min="10250" max="10497" width="8.88671875" style="293"/>
    <col min="10498" max="10498" width="4.44140625" style="293" customWidth="1"/>
    <col min="10499" max="10499" width="36.109375" style="293" customWidth="1"/>
    <col min="10500" max="10500" width="23.6640625" style="293" customWidth="1"/>
    <col min="10501" max="10501" width="27.33203125" style="293" customWidth="1"/>
    <col min="10502" max="10502" width="28.33203125" style="293" customWidth="1"/>
    <col min="10503" max="10504" width="8.88671875" style="293"/>
    <col min="10505" max="10505" width="10.33203125" style="293" bestFit="1" customWidth="1"/>
    <col min="10506" max="10753" width="8.88671875" style="293"/>
    <col min="10754" max="10754" width="4.44140625" style="293" customWidth="1"/>
    <col min="10755" max="10755" width="36.109375" style="293" customWidth="1"/>
    <col min="10756" max="10756" width="23.6640625" style="293" customWidth="1"/>
    <col min="10757" max="10757" width="27.33203125" style="293" customWidth="1"/>
    <col min="10758" max="10758" width="28.33203125" style="293" customWidth="1"/>
    <col min="10759" max="10760" width="8.88671875" style="293"/>
    <col min="10761" max="10761" width="10.33203125" style="293" bestFit="1" customWidth="1"/>
    <col min="10762" max="11009" width="8.88671875" style="293"/>
    <col min="11010" max="11010" width="4.44140625" style="293" customWidth="1"/>
    <col min="11011" max="11011" width="36.109375" style="293" customWidth="1"/>
    <col min="11012" max="11012" width="23.6640625" style="293" customWidth="1"/>
    <col min="11013" max="11013" width="27.33203125" style="293" customWidth="1"/>
    <col min="11014" max="11014" width="28.33203125" style="293" customWidth="1"/>
    <col min="11015" max="11016" width="8.88671875" style="293"/>
    <col min="11017" max="11017" width="10.33203125" style="293" bestFit="1" customWidth="1"/>
    <col min="11018" max="11265" width="8.88671875" style="293"/>
    <col min="11266" max="11266" width="4.44140625" style="293" customWidth="1"/>
    <col min="11267" max="11267" width="36.109375" style="293" customWidth="1"/>
    <col min="11268" max="11268" width="23.6640625" style="293" customWidth="1"/>
    <col min="11269" max="11269" width="27.33203125" style="293" customWidth="1"/>
    <col min="11270" max="11270" width="28.33203125" style="293" customWidth="1"/>
    <col min="11271" max="11272" width="8.88671875" style="293"/>
    <col min="11273" max="11273" width="10.33203125" style="293" bestFit="1" customWidth="1"/>
    <col min="11274" max="11521" width="8.88671875" style="293"/>
    <col min="11522" max="11522" width="4.44140625" style="293" customWidth="1"/>
    <col min="11523" max="11523" width="36.109375" style="293" customWidth="1"/>
    <col min="11524" max="11524" width="23.6640625" style="293" customWidth="1"/>
    <col min="11525" max="11525" width="27.33203125" style="293" customWidth="1"/>
    <col min="11526" max="11526" width="28.33203125" style="293" customWidth="1"/>
    <col min="11527" max="11528" width="8.88671875" style="293"/>
    <col min="11529" max="11529" width="10.33203125" style="293" bestFit="1" customWidth="1"/>
    <col min="11530" max="11777" width="8.88671875" style="293"/>
    <col min="11778" max="11778" width="4.44140625" style="293" customWidth="1"/>
    <col min="11779" max="11779" width="36.109375" style="293" customWidth="1"/>
    <col min="11780" max="11780" width="23.6640625" style="293" customWidth="1"/>
    <col min="11781" max="11781" width="27.33203125" style="293" customWidth="1"/>
    <col min="11782" max="11782" width="28.33203125" style="293" customWidth="1"/>
    <col min="11783" max="11784" width="8.88671875" style="293"/>
    <col min="11785" max="11785" width="10.33203125" style="293" bestFit="1" customWidth="1"/>
    <col min="11786" max="12033" width="8.88671875" style="293"/>
    <col min="12034" max="12034" width="4.44140625" style="293" customWidth="1"/>
    <col min="12035" max="12035" width="36.109375" style="293" customWidth="1"/>
    <col min="12036" max="12036" width="23.6640625" style="293" customWidth="1"/>
    <col min="12037" max="12037" width="27.33203125" style="293" customWidth="1"/>
    <col min="12038" max="12038" width="28.33203125" style="293" customWidth="1"/>
    <col min="12039" max="12040" width="8.88671875" style="293"/>
    <col min="12041" max="12041" width="10.33203125" style="293" bestFit="1" customWidth="1"/>
    <col min="12042" max="12289" width="8.88671875" style="293"/>
    <col min="12290" max="12290" width="4.44140625" style="293" customWidth="1"/>
    <col min="12291" max="12291" width="36.109375" style="293" customWidth="1"/>
    <col min="12292" max="12292" width="23.6640625" style="293" customWidth="1"/>
    <col min="12293" max="12293" width="27.33203125" style="293" customWidth="1"/>
    <col min="12294" max="12294" width="28.33203125" style="293" customWidth="1"/>
    <col min="12295" max="12296" width="8.88671875" style="293"/>
    <col min="12297" max="12297" width="10.33203125" style="293" bestFit="1" customWidth="1"/>
    <col min="12298" max="12545" width="8.88671875" style="293"/>
    <col min="12546" max="12546" width="4.44140625" style="293" customWidth="1"/>
    <col min="12547" max="12547" width="36.109375" style="293" customWidth="1"/>
    <col min="12548" max="12548" width="23.6640625" style="293" customWidth="1"/>
    <col min="12549" max="12549" width="27.33203125" style="293" customWidth="1"/>
    <col min="12550" max="12550" width="28.33203125" style="293" customWidth="1"/>
    <col min="12551" max="12552" width="8.88671875" style="293"/>
    <col min="12553" max="12553" width="10.33203125" style="293" bestFit="1" customWidth="1"/>
    <col min="12554" max="12801" width="8.88671875" style="293"/>
    <col min="12802" max="12802" width="4.44140625" style="293" customWidth="1"/>
    <col min="12803" max="12803" width="36.109375" style="293" customWidth="1"/>
    <col min="12804" max="12804" width="23.6640625" style="293" customWidth="1"/>
    <col min="12805" max="12805" width="27.33203125" style="293" customWidth="1"/>
    <col min="12806" max="12806" width="28.33203125" style="293" customWidth="1"/>
    <col min="12807" max="12808" width="8.88671875" style="293"/>
    <col min="12809" max="12809" width="10.33203125" style="293" bestFit="1" customWidth="1"/>
    <col min="12810" max="13057" width="8.88671875" style="293"/>
    <col min="13058" max="13058" width="4.44140625" style="293" customWidth="1"/>
    <col min="13059" max="13059" width="36.109375" style="293" customWidth="1"/>
    <col min="13060" max="13060" width="23.6640625" style="293" customWidth="1"/>
    <col min="13061" max="13061" width="27.33203125" style="293" customWidth="1"/>
    <col min="13062" max="13062" width="28.33203125" style="293" customWidth="1"/>
    <col min="13063" max="13064" width="8.88671875" style="293"/>
    <col min="13065" max="13065" width="10.33203125" style="293" bestFit="1" customWidth="1"/>
    <col min="13066" max="13313" width="8.88671875" style="293"/>
    <col min="13314" max="13314" width="4.44140625" style="293" customWidth="1"/>
    <col min="13315" max="13315" width="36.109375" style="293" customWidth="1"/>
    <col min="13316" max="13316" width="23.6640625" style="293" customWidth="1"/>
    <col min="13317" max="13317" width="27.33203125" style="293" customWidth="1"/>
    <col min="13318" max="13318" width="28.33203125" style="293" customWidth="1"/>
    <col min="13319" max="13320" width="8.88671875" style="293"/>
    <col min="13321" max="13321" width="10.33203125" style="293" bestFit="1" customWidth="1"/>
    <col min="13322" max="13569" width="8.88671875" style="293"/>
    <col min="13570" max="13570" width="4.44140625" style="293" customWidth="1"/>
    <col min="13571" max="13571" width="36.109375" style="293" customWidth="1"/>
    <col min="13572" max="13572" width="23.6640625" style="293" customWidth="1"/>
    <col min="13573" max="13573" width="27.33203125" style="293" customWidth="1"/>
    <col min="13574" max="13574" width="28.33203125" style="293" customWidth="1"/>
    <col min="13575" max="13576" width="8.88671875" style="293"/>
    <col min="13577" max="13577" width="10.33203125" style="293" bestFit="1" customWidth="1"/>
    <col min="13578" max="13825" width="8.88671875" style="293"/>
    <col min="13826" max="13826" width="4.44140625" style="293" customWidth="1"/>
    <col min="13827" max="13827" width="36.109375" style="293" customWidth="1"/>
    <col min="13828" max="13828" width="23.6640625" style="293" customWidth="1"/>
    <col min="13829" max="13829" width="27.33203125" style="293" customWidth="1"/>
    <col min="13830" max="13830" width="28.33203125" style="293" customWidth="1"/>
    <col min="13831" max="13832" width="8.88671875" style="293"/>
    <col min="13833" max="13833" width="10.33203125" style="293" bestFit="1" customWidth="1"/>
    <col min="13834" max="14081" width="8.88671875" style="293"/>
    <col min="14082" max="14082" width="4.44140625" style="293" customWidth="1"/>
    <col min="14083" max="14083" width="36.109375" style="293" customWidth="1"/>
    <col min="14084" max="14084" width="23.6640625" style="293" customWidth="1"/>
    <col min="14085" max="14085" width="27.33203125" style="293" customWidth="1"/>
    <col min="14086" max="14086" width="28.33203125" style="293" customWidth="1"/>
    <col min="14087" max="14088" width="8.88671875" style="293"/>
    <col min="14089" max="14089" width="10.33203125" style="293" bestFit="1" customWidth="1"/>
    <col min="14090" max="14337" width="8.88671875" style="293"/>
    <col min="14338" max="14338" width="4.44140625" style="293" customWidth="1"/>
    <col min="14339" max="14339" width="36.109375" style="293" customWidth="1"/>
    <col min="14340" max="14340" width="23.6640625" style="293" customWidth="1"/>
    <col min="14341" max="14341" width="27.33203125" style="293" customWidth="1"/>
    <col min="14342" max="14342" width="28.33203125" style="293" customWidth="1"/>
    <col min="14343" max="14344" width="8.88671875" style="293"/>
    <col min="14345" max="14345" width="10.33203125" style="293" bestFit="1" customWidth="1"/>
    <col min="14346" max="14593" width="8.88671875" style="293"/>
    <col min="14594" max="14594" width="4.44140625" style="293" customWidth="1"/>
    <col min="14595" max="14595" width="36.109375" style="293" customWidth="1"/>
    <col min="14596" max="14596" width="23.6640625" style="293" customWidth="1"/>
    <col min="14597" max="14597" width="27.33203125" style="293" customWidth="1"/>
    <col min="14598" max="14598" width="28.33203125" style="293" customWidth="1"/>
    <col min="14599" max="14600" width="8.88671875" style="293"/>
    <col min="14601" max="14601" width="10.33203125" style="293" bestFit="1" customWidth="1"/>
    <col min="14602" max="14849" width="8.88671875" style="293"/>
    <col min="14850" max="14850" width="4.44140625" style="293" customWidth="1"/>
    <col min="14851" max="14851" width="36.109375" style="293" customWidth="1"/>
    <col min="14852" max="14852" width="23.6640625" style="293" customWidth="1"/>
    <col min="14853" max="14853" width="27.33203125" style="293" customWidth="1"/>
    <col min="14854" max="14854" width="28.33203125" style="293" customWidth="1"/>
    <col min="14855" max="14856" width="8.88671875" style="293"/>
    <col min="14857" max="14857" width="10.33203125" style="293" bestFit="1" customWidth="1"/>
    <col min="14858" max="15105" width="8.88671875" style="293"/>
    <col min="15106" max="15106" width="4.44140625" style="293" customWidth="1"/>
    <col min="15107" max="15107" width="36.109375" style="293" customWidth="1"/>
    <col min="15108" max="15108" width="23.6640625" style="293" customWidth="1"/>
    <col min="15109" max="15109" width="27.33203125" style="293" customWidth="1"/>
    <col min="15110" max="15110" width="28.33203125" style="293" customWidth="1"/>
    <col min="15111" max="15112" width="8.88671875" style="293"/>
    <col min="15113" max="15113" width="10.33203125" style="293" bestFit="1" customWidth="1"/>
    <col min="15114" max="15361" width="8.88671875" style="293"/>
    <col min="15362" max="15362" width="4.44140625" style="293" customWidth="1"/>
    <col min="15363" max="15363" width="36.109375" style="293" customWidth="1"/>
    <col min="15364" max="15364" width="23.6640625" style="293" customWidth="1"/>
    <col min="15365" max="15365" width="27.33203125" style="293" customWidth="1"/>
    <col min="15366" max="15366" width="28.33203125" style="293" customWidth="1"/>
    <col min="15367" max="15368" width="8.88671875" style="293"/>
    <col min="15369" max="15369" width="10.33203125" style="293" bestFit="1" customWidth="1"/>
    <col min="15370" max="15617" width="8.88671875" style="293"/>
    <col min="15618" max="15618" width="4.44140625" style="293" customWidth="1"/>
    <col min="15619" max="15619" width="36.109375" style="293" customWidth="1"/>
    <col min="15620" max="15620" width="23.6640625" style="293" customWidth="1"/>
    <col min="15621" max="15621" width="27.33203125" style="293" customWidth="1"/>
    <col min="15622" max="15622" width="28.33203125" style="293" customWidth="1"/>
    <col min="15623" max="15624" width="8.88671875" style="293"/>
    <col min="15625" max="15625" width="10.33203125" style="293" bestFit="1" customWidth="1"/>
    <col min="15626" max="15873" width="8.88671875" style="293"/>
    <col min="15874" max="15874" width="4.44140625" style="293" customWidth="1"/>
    <col min="15875" max="15875" width="36.109375" style="293" customWidth="1"/>
    <col min="15876" max="15876" width="23.6640625" style="293" customWidth="1"/>
    <col min="15877" max="15877" width="27.33203125" style="293" customWidth="1"/>
    <col min="15878" max="15878" width="28.33203125" style="293" customWidth="1"/>
    <col min="15879" max="15880" width="8.88671875" style="293"/>
    <col min="15881" max="15881" width="10.33203125" style="293" bestFit="1" customWidth="1"/>
    <col min="15882" max="16129" width="8.88671875" style="293"/>
    <col min="16130" max="16130" width="4.44140625" style="293" customWidth="1"/>
    <col min="16131" max="16131" width="36.109375" style="293" customWidth="1"/>
    <col min="16132" max="16132" width="23.6640625" style="293" customWidth="1"/>
    <col min="16133" max="16133" width="27.33203125" style="293" customWidth="1"/>
    <col min="16134" max="16134" width="28.33203125" style="293" customWidth="1"/>
    <col min="16135" max="16136" width="8.88671875" style="293"/>
    <col min="16137" max="16137" width="10.33203125" style="293" bestFit="1" customWidth="1"/>
    <col min="16138" max="16384" width="8.88671875" style="293"/>
  </cols>
  <sheetData>
    <row r="1" spans="2:11">
      <c r="F1" s="303"/>
    </row>
    <row r="3" spans="2:11" ht="17.399999999999999">
      <c r="B3" s="994" t="s">
        <v>604</v>
      </c>
      <c r="C3" s="994"/>
      <c r="D3" s="994"/>
      <c r="E3" s="994"/>
      <c r="F3" s="994"/>
      <c r="G3" s="356"/>
    </row>
    <row r="4" spans="2:11" ht="17.399999999999999">
      <c r="B4" s="994" t="s">
        <v>605</v>
      </c>
      <c r="C4" s="994"/>
      <c r="D4" s="994"/>
      <c r="E4" s="994"/>
      <c r="F4" s="994"/>
      <c r="G4" s="302"/>
    </row>
    <row r="8" spans="2:11" ht="13.8" thickBot="1">
      <c r="F8" s="301" t="s">
        <v>116</v>
      </c>
    </row>
    <row r="9" spans="2:11" ht="15.6">
      <c r="B9" s="1016" t="s">
        <v>351</v>
      </c>
      <c r="C9" s="389"/>
      <c r="D9" s="1016" t="s">
        <v>606</v>
      </c>
      <c r="E9" s="1016" t="s">
        <v>607</v>
      </c>
      <c r="F9" s="1019" t="s">
        <v>320</v>
      </c>
    </row>
    <row r="10" spans="2:11" ht="15.6">
      <c r="B10" s="1017"/>
      <c r="C10" s="388" t="s">
        <v>350</v>
      </c>
      <c r="D10" s="1017"/>
      <c r="E10" s="1017"/>
      <c r="F10" s="1020"/>
    </row>
    <row r="11" spans="2:11" ht="16.2" thickBot="1">
      <c r="B11" s="1018"/>
      <c r="C11" s="387"/>
      <c r="D11" s="1018"/>
      <c r="E11" s="1017"/>
      <c r="F11" s="1021"/>
    </row>
    <row r="12" spans="2:11" ht="18">
      <c r="B12" s="300">
        <v>1</v>
      </c>
      <c r="C12" s="299" t="s">
        <v>360</v>
      </c>
      <c r="D12" s="109">
        <v>4760393.26</v>
      </c>
      <c r="E12" s="109">
        <v>6828618.1499999994</v>
      </c>
      <c r="F12" s="298">
        <f>SUM(D12:E12)</f>
        <v>11589011.41</v>
      </c>
      <c r="I12" s="294"/>
      <c r="K12" s="294"/>
    </row>
    <row r="13" spans="2:11" ht="18.600000000000001" thickBot="1">
      <c r="B13" s="297">
        <v>2</v>
      </c>
      <c r="C13" s="296" t="s">
        <v>608</v>
      </c>
      <c r="D13" s="110">
        <v>69904.13</v>
      </c>
      <c r="E13" s="110">
        <v>99997.23000000001</v>
      </c>
      <c r="F13" s="295">
        <f>SUM(D13:E13)</f>
        <v>169901.36000000002</v>
      </c>
      <c r="I13" s="294"/>
      <c r="K13" s="294"/>
    </row>
    <row r="19" spans="2:6" ht="15.6">
      <c r="B19" s="1015" t="s">
        <v>609</v>
      </c>
      <c r="C19" s="1015"/>
      <c r="D19" s="1015"/>
      <c r="E19" s="1015"/>
      <c r="F19" s="1015"/>
    </row>
  </sheetData>
  <protectedRanges>
    <protectedRange sqref="D13" name="Islaidos 2.2_3"/>
    <protectedRange sqref="E12" name="Islaidos 2.1_1"/>
    <protectedRange sqref="D12" name="Islaidos 2.2"/>
  </protectedRanges>
  <mergeCells count="7">
    <mergeCell ref="B19:F19"/>
    <mergeCell ref="B3:F3"/>
    <mergeCell ref="B4:F4"/>
    <mergeCell ref="B9:B11"/>
    <mergeCell ref="D9:D11"/>
    <mergeCell ref="E9:E11"/>
    <mergeCell ref="F9:F11"/>
  </mergeCells>
  <pageMargins left="0.70866141732283472" right="0.70866141732283472" top="0.74803149606299213" bottom="0.74803149606299213" header="0.31496062992125984" footer="0.31496062992125984"/>
  <pageSetup paperSize="9" scale="67" firstPageNumber="31" fitToHeight="0"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2"/>
  <sheetViews>
    <sheetView view="pageBreakPreview" topLeftCell="A14" zoomScale="98" zoomScaleNormal="100" zoomScaleSheetLayoutView="98" workbookViewId="0">
      <selection activeCell="M18" sqref="M18"/>
    </sheetView>
  </sheetViews>
  <sheetFormatPr defaultColWidth="8.88671875" defaultRowHeight="15.6"/>
  <cols>
    <col min="1" max="8" width="8.88671875" style="1"/>
    <col min="9" max="9" width="9.44140625" style="1" customWidth="1"/>
    <col min="10" max="10" width="8.88671875" style="1" hidden="1" customWidth="1"/>
    <col min="11" max="16384" width="8.88671875" style="1"/>
  </cols>
  <sheetData>
    <row r="6" spans="1:9">
      <c r="A6" s="666" t="s">
        <v>5</v>
      </c>
      <c r="B6" s="666"/>
      <c r="C6" s="666"/>
      <c r="D6" s="666"/>
      <c r="E6" s="666"/>
      <c r="F6" s="666"/>
      <c r="G6" s="666"/>
      <c r="H6" s="666"/>
      <c r="I6" s="666"/>
    </row>
    <row r="11" spans="1:9" ht="31.95" customHeight="1">
      <c r="A11" s="665" t="s">
        <v>6</v>
      </c>
      <c r="B11" s="665"/>
      <c r="C11" s="665"/>
      <c r="D11" s="665"/>
      <c r="E11" s="665"/>
      <c r="F11" s="665"/>
      <c r="G11" s="665"/>
      <c r="H11" s="665"/>
      <c r="I11" s="2">
        <v>3</v>
      </c>
    </row>
    <row r="12" spans="1:9" ht="33" customHeight="1">
      <c r="A12" s="665" t="s">
        <v>7</v>
      </c>
      <c r="B12" s="665"/>
      <c r="C12" s="665"/>
      <c r="D12" s="665"/>
      <c r="E12" s="665"/>
      <c r="F12" s="665"/>
      <c r="G12" s="665"/>
      <c r="H12" s="665"/>
      <c r="I12" s="2">
        <v>4</v>
      </c>
    </row>
    <row r="13" spans="1:9" ht="30.6" customHeight="1">
      <c r="A13" s="665" t="s">
        <v>8</v>
      </c>
      <c r="B13" s="665"/>
      <c r="C13" s="665"/>
      <c r="D13" s="665"/>
      <c r="E13" s="665"/>
      <c r="F13" s="665"/>
      <c r="G13" s="665"/>
      <c r="H13" s="665"/>
      <c r="I13" s="2">
        <v>5</v>
      </c>
    </row>
    <row r="14" spans="1:9" ht="45.6" customHeight="1">
      <c r="A14" s="665" t="s">
        <v>9</v>
      </c>
      <c r="B14" s="665"/>
      <c r="C14" s="665"/>
      <c r="D14" s="665"/>
      <c r="E14" s="665"/>
      <c r="F14" s="665"/>
      <c r="G14" s="665"/>
      <c r="H14" s="665"/>
      <c r="I14" s="2">
        <v>14</v>
      </c>
    </row>
    <row r="15" spans="1:9" ht="31.95" customHeight="1">
      <c r="A15" s="665" t="s">
        <v>10</v>
      </c>
      <c r="B15" s="665"/>
      <c r="C15" s="665"/>
      <c r="D15" s="665"/>
      <c r="E15" s="665"/>
      <c r="F15" s="665"/>
      <c r="G15" s="665"/>
      <c r="H15" s="665"/>
      <c r="I15" s="113">
        <v>17</v>
      </c>
    </row>
    <row r="16" spans="1:9" ht="15.6" customHeight="1">
      <c r="A16" s="667" t="s">
        <v>11</v>
      </c>
      <c r="B16" s="667"/>
      <c r="C16" s="667"/>
      <c r="D16" s="667"/>
      <c r="E16" s="667"/>
      <c r="F16" s="667"/>
      <c r="G16" s="667"/>
      <c r="H16" s="667"/>
      <c r="I16" s="113">
        <v>18</v>
      </c>
    </row>
    <row r="17" spans="1:12" ht="33" customHeight="1">
      <c r="A17" s="665" t="s">
        <v>12</v>
      </c>
      <c r="B17" s="665"/>
      <c r="C17" s="665"/>
      <c r="D17" s="665"/>
      <c r="E17" s="665"/>
      <c r="F17" s="665"/>
      <c r="G17" s="665"/>
      <c r="H17" s="665"/>
      <c r="I17" s="113">
        <v>29</v>
      </c>
    </row>
    <row r="18" spans="1:12" ht="48.6" customHeight="1">
      <c r="A18" s="665" t="s">
        <v>13</v>
      </c>
      <c r="B18" s="665"/>
      <c r="C18" s="665"/>
      <c r="D18" s="665"/>
      <c r="E18" s="665"/>
      <c r="F18" s="665"/>
      <c r="G18" s="665"/>
      <c r="H18" s="665"/>
      <c r="I18" s="113">
        <v>31</v>
      </c>
      <c r="L18" s="112"/>
    </row>
    <row r="19" spans="1:12">
      <c r="A19" s="2"/>
      <c r="B19" s="2"/>
      <c r="C19" s="2"/>
      <c r="D19" s="2"/>
      <c r="E19" s="2"/>
      <c r="F19" s="2"/>
      <c r="G19" s="2"/>
      <c r="H19" s="2"/>
      <c r="I19" s="2"/>
    </row>
    <row r="20" spans="1:12">
      <c r="A20" s="2"/>
      <c r="B20" s="2"/>
      <c r="C20" s="2"/>
      <c r="D20" s="2"/>
      <c r="E20" s="2"/>
      <c r="F20" s="2"/>
      <c r="G20" s="2"/>
      <c r="H20" s="2"/>
      <c r="I20" s="2"/>
    </row>
    <row r="21" spans="1:12">
      <c r="A21" s="2"/>
      <c r="B21" s="2"/>
      <c r="C21" s="2"/>
      <c r="D21" s="2"/>
      <c r="E21" s="2"/>
      <c r="F21" s="2"/>
      <c r="G21" s="2"/>
      <c r="H21" s="2"/>
      <c r="I21" s="2"/>
    </row>
    <row r="22" spans="1:12">
      <c r="A22" s="2"/>
      <c r="B22" s="2"/>
      <c r="C22" s="2"/>
      <c r="D22" s="2"/>
      <c r="E22" s="2"/>
      <c r="F22" s="2"/>
      <c r="G22" s="2"/>
      <c r="H22" s="2"/>
      <c r="I22" s="2"/>
    </row>
  </sheetData>
  <mergeCells count="9">
    <mergeCell ref="A18:H18"/>
    <mergeCell ref="A6:I6"/>
    <mergeCell ref="A11:H11"/>
    <mergeCell ref="A12:H12"/>
    <mergeCell ref="A13:H13"/>
    <mergeCell ref="A14:H14"/>
    <mergeCell ref="A15:H15"/>
    <mergeCell ref="A16:H16"/>
    <mergeCell ref="A17:H17"/>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E730-531C-4936-9E60-C0C71AAD97FB}">
  <dimension ref="A1:O60"/>
  <sheetViews>
    <sheetView view="pageBreakPreview" topLeftCell="A34" zoomScale="70" zoomScaleNormal="100" zoomScaleSheetLayoutView="70" workbookViewId="0">
      <selection activeCell="A54" sqref="A54:I54"/>
    </sheetView>
  </sheetViews>
  <sheetFormatPr defaultColWidth="7.5546875" defaultRowHeight="13.2"/>
  <cols>
    <col min="1" max="1" width="6.6640625" style="424" customWidth="1"/>
    <col min="2" max="2" width="50.88671875" style="424" customWidth="1"/>
    <col min="3" max="3" width="13.109375" style="425" customWidth="1"/>
    <col min="4" max="4" width="13.33203125" style="424" customWidth="1"/>
    <col min="5" max="5" width="16" style="424" customWidth="1"/>
    <col min="6" max="6" width="18" style="424" customWidth="1"/>
    <col min="7" max="8" width="17.5546875" style="424" customWidth="1"/>
    <col min="9" max="9" width="16" style="424" customWidth="1"/>
    <col min="10" max="10" width="9" style="424" customWidth="1"/>
    <col min="11" max="11" width="13.109375" style="424" customWidth="1"/>
    <col min="12" max="12" width="11.88671875" style="424" customWidth="1"/>
    <col min="13" max="245" width="7.5546875" style="424"/>
    <col min="246" max="246" width="6.6640625" style="424" customWidth="1"/>
    <col min="247" max="247" width="7.5546875" style="424"/>
    <col min="248" max="248" width="7.33203125" style="424" customWidth="1"/>
    <col min="249" max="249" width="50.88671875" style="424" customWidth="1"/>
    <col min="250" max="250" width="12.88671875" style="424" customWidth="1"/>
    <col min="251" max="251" width="13" style="424" customWidth="1"/>
    <col min="252" max="252" width="14.44140625" style="424" customWidth="1"/>
    <col min="253" max="253" width="13.6640625" style="424" customWidth="1"/>
    <col min="254" max="254" width="12.109375" style="424" customWidth="1"/>
    <col min="255" max="255" width="11.88671875" style="424" customWidth="1"/>
    <col min="256" max="256" width="3.88671875" style="424" customWidth="1"/>
    <col min="257" max="257" width="11.88671875" style="424" customWidth="1"/>
    <col min="258" max="258" width="12.33203125" style="424" customWidth="1"/>
    <col min="259" max="259" width="12.109375" style="424" customWidth="1"/>
    <col min="260" max="260" width="12.44140625" style="424" customWidth="1"/>
    <col min="261" max="261" width="11" style="424" customWidth="1"/>
    <col min="262" max="262" width="10.5546875" style="424" customWidth="1"/>
    <col min="263" max="263" width="11.5546875" style="424" customWidth="1"/>
    <col min="264" max="501" width="7.5546875" style="424"/>
    <col min="502" max="502" width="6.6640625" style="424" customWidth="1"/>
    <col min="503" max="503" width="7.5546875" style="424"/>
    <col min="504" max="504" width="7.33203125" style="424" customWidth="1"/>
    <col min="505" max="505" width="50.88671875" style="424" customWidth="1"/>
    <col min="506" max="506" width="12.88671875" style="424" customWidth="1"/>
    <col min="507" max="507" width="13" style="424" customWidth="1"/>
    <col min="508" max="508" width="14.44140625" style="424" customWidth="1"/>
    <col min="509" max="509" width="13.6640625" style="424" customWidth="1"/>
    <col min="510" max="510" width="12.109375" style="424" customWidth="1"/>
    <col min="511" max="511" width="11.88671875" style="424" customWidth="1"/>
    <col min="512" max="512" width="3.88671875" style="424" customWidth="1"/>
    <col min="513" max="513" width="11.88671875" style="424" customWidth="1"/>
    <col min="514" max="514" width="12.33203125" style="424" customWidth="1"/>
    <col min="515" max="515" width="12.109375" style="424" customWidth="1"/>
    <col min="516" max="516" width="12.44140625" style="424" customWidth="1"/>
    <col min="517" max="517" width="11" style="424" customWidth="1"/>
    <col min="518" max="518" width="10.5546875" style="424" customWidth="1"/>
    <col min="519" max="519" width="11.5546875" style="424" customWidth="1"/>
    <col min="520" max="757" width="7.5546875" style="424"/>
    <col min="758" max="758" width="6.6640625" style="424" customWidth="1"/>
    <col min="759" max="759" width="7.5546875" style="424"/>
    <col min="760" max="760" width="7.33203125" style="424" customWidth="1"/>
    <col min="761" max="761" width="50.88671875" style="424" customWidth="1"/>
    <col min="762" max="762" width="12.88671875" style="424" customWidth="1"/>
    <col min="763" max="763" width="13" style="424" customWidth="1"/>
    <col min="764" max="764" width="14.44140625" style="424" customWidth="1"/>
    <col min="765" max="765" width="13.6640625" style="424" customWidth="1"/>
    <col min="766" max="766" width="12.109375" style="424" customWidth="1"/>
    <col min="767" max="767" width="11.88671875" style="424" customWidth="1"/>
    <col min="768" max="768" width="3.88671875" style="424" customWidth="1"/>
    <col min="769" max="769" width="11.88671875" style="424" customWidth="1"/>
    <col min="770" max="770" width="12.33203125" style="424" customWidth="1"/>
    <col min="771" max="771" width="12.109375" style="424" customWidth="1"/>
    <col min="772" max="772" width="12.44140625" style="424" customWidth="1"/>
    <col min="773" max="773" width="11" style="424" customWidth="1"/>
    <col min="774" max="774" width="10.5546875" style="424" customWidth="1"/>
    <col min="775" max="775" width="11.5546875" style="424" customWidth="1"/>
    <col min="776" max="1013" width="7.5546875" style="424"/>
    <col min="1014" max="1014" width="6.6640625" style="424" customWidth="1"/>
    <col min="1015" max="1015" width="7.5546875" style="424"/>
    <col min="1016" max="1016" width="7.33203125" style="424" customWidth="1"/>
    <col min="1017" max="1017" width="50.88671875" style="424" customWidth="1"/>
    <col min="1018" max="1018" width="12.88671875" style="424" customWidth="1"/>
    <col min="1019" max="1019" width="13" style="424" customWidth="1"/>
    <col min="1020" max="1020" width="14.44140625" style="424" customWidth="1"/>
    <col min="1021" max="1021" width="13.6640625" style="424" customWidth="1"/>
    <col min="1022" max="1022" width="12.109375" style="424" customWidth="1"/>
    <col min="1023" max="1023" width="11.88671875" style="424" customWidth="1"/>
    <col min="1024" max="1024" width="3.88671875" style="424" customWidth="1"/>
    <col min="1025" max="1025" width="11.88671875" style="424" customWidth="1"/>
    <col min="1026" max="1026" width="12.33203125" style="424" customWidth="1"/>
    <col min="1027" max="1027" width="12.109375" style="424" customWidth="1"/>
    <col min="1028" max="1028" width="12.44140625" style="424" customWidth="1"/>
    <col min="1029" max="1029" width="11" style="424" customWidth="1"/>
    <col min="1030" max="1030" width="10.5546875" style="424" customWidth="1"/>
    <col min="1031" max="1031" width="11.5546875" style="424" customWidth="1"/>
    <col min="1032" max="1269" width="7.5546875" style="424"/>
    <col min="1270" max="1270" width="6.6640625" style="424" customWidth="1"/>
    <col min="1271" max="1271" width="7.5546875" style="424"/>
    <col min="1272" max="1272" width="7.33203125" style="424" customWidth="1"/>
    <col min="1273" max="1273" width="50.88671875" style="424" customWidth="1"/>
    <col min="1274" max="1274" width="12.88671875" style="424" customWidth="1"/>
    <col min="1275" max="1275" width="13" style="424" customWidth="1"/>
    <col min="1276" max="1276" width="14.44140625" style="424" customWidth="1"/>
    <col min="1277" max="1277" width="13.6640625" style="424" customWidth="1"/>
    <col min="1278" max="1278" width="12.109375" style="424" customWidth="1"/>
    <col min="1279" max="1279" width="11.88671875" style="424" customWidth="1"/>
    <col min="1280" max="1280" width="3.88671875" style="424" customWidth="1"/>
    <col min="1281" max="1281" width="11.88671875" style="424" customWidth="1"/>
    <col min="1282" max="1282" width="12.33203125" style="424" customWidth="1"/>
    <col min="1283" max="1283" width="12.109375" style="424" customWidth="1"/>
    <col min="1284" max="1284" width="12.44140625" style="424" customWidth="1"/>
    <col min="1285" max="1285" width="11" style="424" customWidth="1"/>
    <col min="1286" max="1286" width="10.5546875" style="424" customWidth="1"/>
    <col min="1287" max="1287" width="11.5546875" style="424" customWidth="1"/>
    <col min="1288" max="1525" width="7.5546875" style="424"/>
    <col min="1526" max="1526" width="6.6640625" style="424" customWidth="1"/>
    <col min="1527" max="1527" width="7.5546875" style="424"/>
    <col min="1528" max="1528" width="7.33203125" style="424" customWidth="1"/>
    <col min="1529" max="1529" width="50.88671875" style="424" customWidth="1"/>
    <col min="1530" max="1530" width="12.88671875" style="424" customWidth="1"/>
    <col min="1531" max="1531" width="13" style="424" customWidth="1"/>
    <col min="1532" max="1532" width="14.44140625" style="424" customWidth="1"/>
    <col min="1533" max="1533" width="13.6640625" style="424" customWidth="1"/>
    <col min="1534" max="1534" width="12.109375" style="424" customWidth="1"/>
    <col min="1535" max="1535" width="11.88671875" style="424" customWidth="1"/>
    <col min="1536" max="1536" width="3.88671875" style="424" customWidth="1"/>
    <col min="1537" max="1537" width="11.88671875" style="424" customWidth="1"/>
    <col min="1538" max="1538" width="12.33203125" style="424" customWidth="1"/>
    <col min="1539" max="1539" width="12.109375" style="424" customWidth="1"/>
    <col min="1540" max="1540" width="12.44140625" style="424" customWidth="1"/>
    <col min="1541" max="1541" width="11" style="424" customWidth="1"/>
    <col min="1542" max="1542" width="10.5546875" style="424" customWidth="1"/>
    <col min="1543" max="1543" width="11.5546875" style="424" customWidth="1"/>
    <col min="1544" max="1781" width="7.5546875" style="424"/>
    <col min="1782" max="1782" width="6.6640625" style="424" customWidth="1"/>
    <col min="1783" max="1783" width="7.5546875" style="424"/>
    <col min="1784" max="1784" width="7.33203125" style="424" customWidth="1"/>
    <col min="1785" max="1785" width="50.88671875" style="424" customWidth="1"/>
    <col min="1786" max="1786" width="12.88671875" style="424" customWidth="1"/>
    <col min="1787" max="1787" width="13" style="424" customWidth="1"/>
    <col min="1788" max="1788" width="14.44140625" style="424" customWidth="1"/>
    <col min="1789" max="1789" width="13.6640625" style="424" customWidth="1"/>
    <col min="1790" max="1790" width="12.109375" style="424" customWidth="1"/>
    <col min="1791" max="1791" width="11.88671875" style="424" customWidth="1"/>
    <col min="1792" max="1792" width="3.88671875" style="424" customWidth="1"/>
    <col min="1793" max="1793" width="11.88671875" style="424" customWidth="1"/>
    <col min="1794" max="1794" width="12.33203125" style="424" customWidth="1"/>
    <col min="1795" max="1795" width="12.109375" style="424" customWidth="1"/>
    <col min="1796" max="1796" width="12.44140625" style="424" customWidth="1"/>
    <col min="1797" max="1797" width="11" style="424" customWidth="1"/>
    <col min="1798" max="1798" width="10.5546875" style="424" customWidth="1"/>
    <col min="1799" max="1799" width="11.5546875" style="424" customWidth="1"/>
    <col min="1800" max="2037" width="7.5546875" style="424"/>
    <col min="2038" max="2038" width="6.6640625" style="424" customWidth="1"/>
    <col min="2039" max="2039" width="7.5546875" style="424"/>
    <col min="2040" max="2040" width="7.33203125" style="424" customWidth="1"/>
    <col min="2041" max="2041" width="50.88671875" style="424" customWidth="1"/>
    <col min="2042" max="2042" width="12.88671875" style="424" customWidth="1"/>
    <col min="2043" max="2043" width="13" style="424" customWidth="1"/>
    <col min="2044" max="2044" width="14.44140625" style="424" customWidth="1"/>
    <col min="2045" max="2045" width="13.6640625" style="424" customWidth="1"/>
    <col min="2046" max="2046" width="12.109375" style="424" customWidth="1"/>
    <col min="2047" max="2047" width="11.88671875" style="424" customWidth="1"/>
    <col min="2048" max="2048" width="3.88671875" style="424" customWidth="1"/>
    <col min="2049" max="2049" width="11.88671875" style="424" customWidth="1"/>
    <col min="2050" max="2050" width="12.33203125" style="424" customWidth="1"/>
    <col min="2051" max="2051" width="12.109375" style="424" customWidth="1"/>
    <col min="2052" max="2052" width="12.44140625" style="424" customWidth="1"/>
    <col min="2053" max="2053" width="11" style="424" customWidth="1"/>
    <col min="2054" max="2054" width="10.5546875" style="424" customWidth="1"/>
    <col min="2055" max="2055" width="11.5546875" style="424" customWidth="1"/>
    <col min="2056" max="2293" width="7.5546875" style="424"/>
    <col min="2294" max="2294" width="6.6640625" style="424" customWidth="1"/>
    <col min="2295" max="2295" width="7.5546875" style="424"/>
    <col min="2296" max="2296" width="7.33203125" style="424" customWidth="1"/>
    <col min="2297" max="2297" width="50.88671875" style="424" customWidth="1"/>
    <col min="2298" max="2298" width="12.88671875" style="424" customWidth="1"/>
    <col min="2299" max="2299" width="13" style="424" customWidth="1"/>
    <col min="2300" max="2300" width="14.44140625" style="424" customWidth="1"/>
    <col min="2301" max="2301" width="13.6640625" style="424" customWidth="1"/>
    <col min="2302" max="2302" width="12.109375" style="424" customWidth="1"/>
    <col min="2303" max="2303" width="11.88671875" style="424" customWidth="1"/>
    <col min="2304" max="2304" width="3.88671875" style="424" customWidth="1"/>
    <col min="2305" max="2305" width="11.88671875" style="424" customWidth="1"/>
    <col min="2306" max="2306" width="12.33203125" style="424" customWidth="1"/>
    <col min="2307" max="2307" width="12.109375" style="424" customWidth="1"/>
    <col min="2308" max="2308" width="12.44140625" style="424" customWidth="1"/>
    <col min="2309" max="2309" width="11" style="424" customWidth="1"/>
    <col min="2310" max="2310" width="10.5546875" style="424" customWidth="1"/>
    <col min="2311" max="2311" width="11.5546875" style="424" customWidth="1"/>
    <col min="2312" max="2549" width="7.5546875" style="424"/>
    <col min="2550" max="2550" width="6.6640625" style="424" customWidth="1"/>
    <col min="2551" max="2551" width="7.5546875" style="424"/>
    <col min="2552" max="2552" width="7.33203125" style="424" customWidth="1"/>
    <col min="2553" max="2553" width="50.88671875" style="424" customWidth="1"/>
    <col min="2554" max="2554" width="12.88671875" style="424" customWidth="1"/>
    <col min="2555" max="2555" width="13" style="424" customWidth="1"/>
    <col min="2556" max="2556" width="14.44140625" style="424" customWidth="1"/>
    <col min="2557" max="2557" width="13.6640625" style="424" customWidth="1"/>
    <col min="2558" max="2558" width="12.109375" style="424" customWidth="1"/>
    <col min="2559" max="2559" width="11.88671875" style="424" customWidth="1"/>
    <col min="2560" max="2560" width="3.88671875" style="424" customWidth="1"/>
    <col min="2561" max="2561" width="11.88671875" style="424" customWidth="1"/>
    <col min="2562" max="2562" width="12.33203125" style="424" customWidth="1"/>
    <col min="2563" max="2563" width="12.109375" style="424" customWidth="1"/>
    <col min="2564" max="2564" width="12.44140625" style="424" customWidth="1"/>
    <col min="2565" max="2565" width="11" style="424" customWidth="1"/>
    <col min="2566" max="2566" width="10.5546875" style="424" customWidth="1"/>
    <col min="2567" max="2567" width="11.5546875" style="424" customWidth="1"/>
    <col min="2568" max="2805" width="7.5546875" style="424"/>
    <col min="2806" max="2806" width="6.6640625" style="424" customWidth="1"/>
    <col min="2807" max="2807" width="7.5546875" style="424"/>
    <col min="2808" max="2808" width="7.33203125" style="424" customWidth="1"/>
    <col min="2809" max="2809" width="50.88671875" style="424" customWidth="1"/>
    <col min="2810" max="2810" width="12.88671875" style="424" customWidth="1"/>
    <col min="2811" max="2811" width="13" style="424" customWidth="1"/>
    <col min="2812" max="2812" width="14.44140625" style="424" customWidth="1"/>
    <col min="2813" max="2813" width="13.6640625" style="424" customWidth="1"/>
    <col min="2814" max="2814" width="12.109375" style="424" customWidth="1"/>
    <col min="2815" max="2815" width="11.88671875" style="424" customWidth="1"/>
    <col min="2816" max="2816" width="3.88671875" style="424" customWidth="1"/>
    <col min="2817" max="2817" width="11.88671875" style="424" customWidth="1"/>
    <col min="2818" max="2818" width="12.33203125" style="424" customWidth="1"/>
    <col min="2819" max="2819" width="12.109375" style="424" customWidth="1"/>
    <col min="2820" max="2820" width="12.44140625" style="424" customWidth="1"/>
    <col min="2821" max="2821" width="11" style="424" customWidth="1"/>
    <col min="2822" max="2822" width="10.5546875" style="424" customWidth="1"/>
    <col min="2823" max="2823" width="11.5546875" style="424" customWidth="1"/>
    <col min="2824" max="3061" width="7.5546875" style="424"/>
    <col min="3062" max="3062" width="6.6640625" style="424" customWidth="1"/>
    <col min="3063" max="3063" width="7.5546875" style="424"/>
    <col min="3064" max="3064" width="7.33203125" style="424" customWidth="1"/>
    <col min="3065" max="3065" width="50.88671875" style="424" customWidth="1"/>
    <col min="3066" max="3066" width="12.88671875" style="424" customWidth="1"/>
    <col min="3067" max="3067" width="13" style="424" customWidth="1"/>
    <col min="3068" max="3068" width="14.44140625" style="424" customWidth="1"/>
    <col min="3069" max="3069" width="13.6640625" style="424" customWidth="1"/>
    <col min="3070" max="3070" width="12.109375" style="424" customWidth="1"/>
    <col min="3071" max="3071" width="11.88671875" style="424" customWidth="1"/>
    <col min="3072" max="3072" width="3.88671875" style="424" customWidth="1"/>
    <col min="3073" max="3073" width="11.88671875" style="424" customWidth="1"/>
    <col min="3074" max="3074" width="12.33203125" style="424" customWidth="1"/>
    <col min="3075" max="3075" width="12.109375" style="424" customWidth="1"/>
    <col min="3076" max="3076" width="12.44140625" style="424" customWidth="1"/>
    <col min="3077" max="3077" width="11" style="424" customWidth="1"/>
    <col min="3078" max="3078" width="10.5546875" style="424" customWidth="1"/>
    <col min="3079" max="3079" width="11.5546875" style="424" customWidth="1"/>
    <col min="3080" max="3317" width="7.5546875" style="424"/>
    <col min="3318" max="3318" width="6.6640625" style="424" customWidth="1"/>
    <col min="3319" max="3319" width="7.5546875" style="424"/>
    <col min="3320" max="3320" width="7.33203125" style="424" customWidth="1"/>
    <col min="3321" max="3321" width="50.88671875" style="424" customWidth="1"/>
    <col min="3322" max="3322" width="12.88671875" style="424" customWidth="1"/>
    <col min="3323" max="3323" width="13" style="424" customWidth="1"/>
    <col min="3324" max="3324" width="14.44140625" style="424" customWidth="1"/>
    <col min="3325" max="3325" width="13.6640625" style="424" customWidth="1"/>
    <col min="3326" max="3326" width="12.109375" style="424" customWidth="1"/>
    <col min="3327" max="3327" width="11.88671875" style="424" customWidth="1"/>
    <col min="3328" max="3328" width="3.88671875" style="424" customWidth="1"/>
    <col min="3329" max="3329" width="11.88671875" style="424" customWidth="1"/>
    <col min="3330" max="3330" width="12.33203125" style="424" customWidth="1"/>
    <col min="3331" max="3331" width="12.109375" style="424" customWidth="1"/>
    <col min="3332" max="3332" width="12.44140625" style="424" customWidth="1"/>
    <col min="3333" max="3333" width="11" style="424" customWidth="1"/>
    <col min="3334" max="3334" width="10.5546875" style="424" customWidth="1"/>
    <col min="3335" max="3335" width="11.5546875" style="424" customWidth="1"/>
    <col min="3336" max="3573" width="7.5546875" style="424"/>
    <col min="3574" max="3574" width="6.6640625" style="424" customWidth="1"/>
    <col min="3575" max="3575" width="7.5546875" style="424"/>
    <col min="3576" max="3576" width="7.33203125" style="424" customWidth="1"/>
    <col min="3577" max="3577" width="50.88671875" style="424" customWidth="1"/>
    <col min="3578" max="3578" width="12.88671875" style="424" customWidth="1"/>
    <col min="3579" max="3579" width="13" style="424" customWidth="1"/>
    <col min="3580" max="3580" width="14.44140625" style="424" customWidth="1"/>
    <col min="3581" max="3581" width="13.6640625" style="424" customWidth="1"/>
    <col min="3582" max="3582" width="12.109375" style="424" customWidth="1"/>
    <col min="3583" max="3583" width="11.88671875" style="424" customWidth="1"/>
    <col min="3584" max="3584" width="3.88671875" style="424" customWidth="1"/>
    <col min="3585" max="3585" width="11.88671875" style="424" customWidth="1"/>
    <col min="3586" max="3586" width="12.33203125" style="424" customWidth="1"/>
    <col min="3587" max="3587" width="12.109375" style="424" customWidth="1"/>
    <col min="3588" max="3588" width="12.44140625" style="424" customWidth="1"/>
    <col min="3589" max="3589" width="11" style="424" customWidth="1"/>
    <col min="3590" max="3590" width="10.5546875" style="424" customWidth="1"/>
    <col min="3591" max="3591" width="11.5546875" style="424" customWidth="1"/>
    <col min="3592" max="3829" width="7.5546875" style="424"/>
    <col min="3830" max="3830" width="6.6640625" style="424" customWidth="1"/>
    <col min="3831" max="3831" width="7.5546875" style="424"/>
    <col min="3832" max="3832" width="7.33203125" style="424" customWidth="1"/>
    <col min="3833" max="3833" width="50.88671875" style="424" customWidth="1"/>
    <col min="3834" max="3834" width="12.88671875" style="424" customWidth="1"/>
    <col min="3835" max="3835" width="13" style="424" customWidth="1"/>
    <col min="3836" max="3836" width="14.44140625" style="424" customWidth="1"/>
    <col min="3837" max="3837" width="13.6640625" style="424" customWidth="1"/>
    <col min="3838" max="3838" width="12.109375" style="424" customWidth="1"/>
    <col min="3839" max="3839" width="11.88671875" style="424" customWidth="1"/>
    <col min="3840" max="3840" width="3.88671875" style="424" customWidth="1"/>
    <col min="3841" max="3841" width="11.88671875" style="424" customWidth="1"/>
    <col min="3842" max="3842" width="12.33203125" style="424" customWidth="1"/>
    <col min="3843" max="3843" width="12.109375" style="424" customWidth="1"/>
    <col min="3844" max="3844" width="12.44140625" style="424" customWidth="1"/>
    <col min="3845" max="3845" width="11" style="424" customWidth="1"/>
    <col min="3846" max="3846" width="10.5546875" style="424" customWidth="1"/>
    <col min="3847" max="3847" width="11.5546875" style="424" customWidth="1"/>
    <col min="3848" max="4085" width="7.5546875" style="424"/>
    <col min="4086" max="4086" width="6.6640625" style="424" customWidth="1"/>
    <col min="4087" max="4087" width="7.5546875" style="424"/>
    <col min="4088" max="4088" width="7.33203125" style="424" customWidth="1"/>
    <col min="4089" max="4089" width="50.88671875" style="424" customWidth="1"/>
    <col min="4090" max="4090" width="12.88671875" style="424" customWidth="1"/>
    <col min="4091" max="4091" width="13" style="424" customWidth="1"/>
    <col min="4092" max="4092" width="14.44140625" style="424" customWidth="1"/>
    <col min="4093" max="4093" width="13.6640625" style="424" customWidth="1"/>
    <col min="4094" max="4094" width="12.109375" style="424" customWidth="1"/>
    <col min="4095" max="4095" width="11.88671875" style="424" customWidth="1"/>
    <col min="4096" max="4096" width="3.88671875" style="424" customWidth="1"/>
    <col min="4097" max="4097" width="11.88671875" style="424" customWidth="1"/>
    <col min="4098" max="4098" width="12.33203125" style="424" customWidth="1"/>
    <col min="4099" max="4099" width="12.109375" style="424" customWidth="1"/>
    <col min="4100" max="4100" width="12.44140625" style="424" customWidth="1"/>
    <col min="4101" max="4101" width="11" style="424" customWidth="1"/>
    <col min="4102" max="4102" width="10.5546875" style="424" customWidth="1"/>
    <col min="4103" max="4103" width="11.5546875" style="424" customWidth="1"/>
    <col min="4104" max="4341" width="7.5546875" style="424"/>
    <col min="4342" max="4342" width="6.6640625" style="424" customWidth="1"/>
    <col min="4343" max="4343" width="7.5546875" style="424"/>
    <col min="4344" max="4344" width="7.33203125" style="424" customWidth="1"/>
    <col min="4345" max="4345" width="50.88671875" style="424" customWidth="1"/>
    <col min="4346" max="4346" width="12.88671875" style="424" customWidth="1"/>
    <col min="4347" max="4347" width="13" style="424" customWidth="1"/>
    <col min="4348" max="4348" width="14.44140625" style="424" customWidth="1"/>
    <col min="4349" max="4349" width="13.6640625" style="424" customWidth="1"/>
    <col min="4350" max="4350" width="12.109375" style="424" customWidth="1"/>
    <col min="4351" max="4351" width="11.88671875" style="424" customWidth="1"/>
    <col min="4352" max="4352" width="3.88671875" style="424" customWidth="1"/>
    <col min="4353" max="4353" width="11.88671875" style="424" customWidth="1"/>
    <col min="4354" max="4354" width="12.33203125" style="424" customWidth="1"/>
    <col min="4355" max="4355" width="12.109375" style="424" customWidth="1"/>
    <col min="4356" max="4356" width="12.44140625" style="424" customWidth="1"/>
    <col min="4357" max="4357" width="11" style="424" customWidth="1"/>
    <col min="4358" max="4358" width="10.5546875" style="424" customWidth="1"/>
    <col min="4359" max="4359" width="11.5546875" style="424" customWidth="1"/>
    <col min="4360" max="4597" width="7.5546875" style="424"/>
    <col min="4598" max="4598" width="6.6640625" style="424" customWidth="1"/>
    <col min="4599" max="4599" width="7.5546875" style="424"/>
    <col min="4600" max="4600" width="7.33203125" style="424" customWidth="1"/>
    <col min="4601" max="4601" width="50.88671875" style="424" customWidth="1"/>
    <col min="4602" max="4602" width="12.88671875" style="424" customWidth="1"/>
    <col min="4603" max="4603" width="13" style="424" customWidth="1"/>
    <col min="4604" max="4604" width="14.44140625" style="424" customWidth="1"/>
    <col min="4605" max="4605" width="13.6640625" style="424" customWidth="1"/>
    <col min="4606" max="4606" width="12.109375" style="424" customWidth="1"/>
    <col min="4607" max="4607" width="11.88671875" style="424" customWidth="1"/>
    <col min="4608" max="4608" width="3.88671875" style="424" customWidth="1"/>
    <col min="4609" max="4609" width="11.88671875" style="424" customWidth="1"/>
    <col min="4610" max="4610" width="12.33203125" style="424" customWidth="1"/>
    <col min="4611" max="4611" width="12.109375" style="424" customWidth="1"/>
    <col min="4612" max="4612" width="12.44140625" style="424" customWidth="1"/>
    <col min="4613" max="4613" width="11" style="424" customWidth="1"/>
    <col min="4614" max="4614" width="10.5546875" style="424" customWidth="1"/>
    <col min="4615" max="4615" width="11.5546875" style="424" customWidth="1"/>
    <col min="4616" max="4853" width="7.5546875" style="424"/>
    <col min="4854" max="4854" width="6.6640625" style="424" customWidth="1"/>
    <col min="4855" max="4855" width="7.5546875" style="424"/>
    <col min="4856" max="4856" width="7.33203125" style="424" customWidth="1"/>
    <col min="4857" max="4857" width="50.88671875" style="424" customWidth="1"/>
    <col min="4858" max="4858" width="12.88671875" style="424" customWidth="1"/>
    <col min="4859" max="4859" width="13" style="424" customWidth="1"/>
    <col min="4860" max="4860" width="14.44140625" style="424" customWidth="1"/>
    <col min="4861" max="4861" width="13.6640625" style="424" customWidth="1"/>
    <col min="4862" max="4862" width="12.109375" style="424" customWidth="1"/>
    <col min="4863" max="4863" width="11.88671875" style="424" customWidth="1"/>
    <col min="4864" max="4864" width="3.88671875" style="424" customWidth="1"/>
    <col min="4865" max="4865" width="11.88671875" style="424" customWidth="1"/>
    <col min="4866" max="4866" width="12.33203125" style="424" customWidth="1"/>
    <col min="4867" max="4867" width="12.109375" style="424" customWidth="1"/>
    <col min="4868" max="4868" width="12.44140625" style="424" customWidth="1"/>
    <col min="4869" max="4869" width="11" style="424" customWidth="1"/>
    <col min="4870" max="4870" width="10.5546875" style="424" customWidth="1"/>
    <col min="4871" max="4871" width="11.5546875" style="424" customWidth="1"/>
    <col min="4872" max="5109" width="7.5546875" style="424"/>
    <col min="5110" max="5110" width="6.6640625" style="424" customWidth="1"/>
    <col min="5111" max="5111" width="7.5546875" style="424"/>
    <col min="5112" max="5112" width="7.33203125" style="424" customWidth="1"/>
    <col min="5113" max="5113" width="50.88671875" style="424" customWidth="1"/>
    <col min="5114" max="5114" width="12.88671875" style="424" customWidth="1"/>
    <col min="5115" max="5115" width="13" style="424" customWidth="1"/>
    <col min="5116" max="5116" width="14.44140625" style="424" customWidth="1"/>
    <col min="5117" max="5117" width="13.6640625" style="424" customWidth="1"/>
    <col min="5118" max="5118" width="12.109375" style="424" customWidth="1"/>
    <col min="5119" max="5119" width="11.88671875" style="424" customWidth="1"/>
    <col min="5120" max="5120" width="3.88671875" style="424" customWidth="1"/>
    <col min="5121" max="5121" width="11.88671875" style="424" customWidth="1"/>
    <col min="5122" max="5122" width="12.33203125" style="424" customWidth="1"/>
    <col min="5123" max="5123" width="12.109375" style="424" customWidth="1"/>
    <col min="5124" max="5124" width="12.44140625" style="424" customWidth="1"/>
    <col min="5125" max="5125" width="11" style="424" customWidth="1"/>
    <col min="5126" max="5126" width="10.5546875" style="424" customWidth="1"/>
    <col min="5127" max="5127" width="11.5546875" style="424" customWidth="1"/>
    <col min="5128" max="5365" width="7.5546875" style="424"/>
    <col min="5366" max="5366" width="6.6640625" style="424" customWidth="1"/>
    <col min="5367" max="5367" width="7.5546875" style="424"/>
    <col min="5368" max="5368" width="7.33203125" style="424" customWidth="1"/>
    <col min="5369" max="5369" width="50.88671875" style="424" customWidth="1"/>
    <col min="5370" max="5370" width="12.88671875" style="424" customWidth="1"/>
    <col min="5371" max="5371" width="13" style="424" customWidth="1"/>
    <col min="5372" max="5372" width="14.44140625" style="424" customWidth="1"/>
    <col min="5373" max="5373" width="13.6640625" style="424" customWidth="1"/>
    <col min="5374" max="5374" width="12.109375" style="424" customWidth="1"/>
    <col min="5375" max="5375" width="11.88671875" style="424" customWidth="1"/>
    <col min="5376" max="5376" width="3.88671875" style="424" customWidth="1"/>
    <col min="5377" max="5377" width="11.88671875" style="424" customWidth="1"/>
    <col min="5378" max="5378" width="12.33203125" style="424" customWidth="1"/>
    <col min="5379" max="5379" width="12.109375" style="424" customWidth="1"/>
    <col min="5380" max="5380" width="12.44140625" style="424" customWidth="1"/>
    <col min="5381" max="5381" width="11" style="424" customWidth="1"/>
    <col min="5382" max="5382" width="10.5546875" style="424" customWidth="1"/>
    <col min="5383" max="5383" width="11.5546875" style="424" customWidth="1"/>
    <col min="5384" max="5621" width="7.5546875" style="424"/>
    <col min="5622" max="5622" width="6.6640625" style="424" customWidth="1"/>
    <col min="5623" max="5623" width="7.5546875" style="424"/>
    <col min="5624" max="5624" width="7.33203125" style="424" customWidth="1"/>
    <col min="5625" max="5625" width="50.88671875" style="424" customWidth="1"/>
    <col min="5626" max="5626" width="12.88671875" style="424" customWidth="1"/>
    <col min="5627" max="5627" width="13" style="424" customWidth="1"/>
    <col min="5628" max="5628" width="14.44140625" style="424" customWidth="1"/>
    <col min="5629" max="5629" width="13.6640625" style="424" customWidth="1"/>
    <col min="5630" max="5630" width="12.109375" style="424" customWidth="1"/>
    <col min="5631" max="5631" width="11.88671875" style="424" customWidth="1"/>
    <col min="5632" max="5632" width="3.88671875" style="424" customWidth="1"/>
    <col min="5633" max="5633" width="11.88671875" style="424" customWidth="1"/>
    <col min="5634" max="5634" width="12.33203125" style="424" customWidth="1"/>
    <col min="5635" max="5635" width="12.109375" style="424" customWidth="1"/>
    <col min="5636" max="5636" width="12.44140625" style="424" customWidth="1"/>
    <col min="5637" max="5637" width="11" style="424" customWidth="1"/>
    <col min="5638" max="5638" width="10.5546875" style="424" customWidth="1"/>
    <col min="5639" max="5639" width="11.5546875" style="424" customWidth="1"/>
    <col min="5640" max="5877" width="7.5546875" style="424"/>
    <col min="5878" max="5878" width="6.6640625" style="424" customWidth="1"/>
    <col min="5879" max="5879" width="7.5546875" style="424"/>
    <col min="5880" max="5880" width="7.33203125" style="424" customWidth="1"/>
    <col min="5881" max="5881" width="50.88671875" style="424" customWidth="1"/>
    <col min="5882" max="5882" width="12.88671875" style="424" customWidth="1"/>
    <col min="5883" max="5883" width="13" style="424" customWidth="1"/>
    <col min="5884" max="5884" width="14.44140625" style="424" customWidth="1"/>
    <col min="5885" max="5885" width="13.6640625" style="424" customWidth="1"/>
    <col min="5886" max="5886" width="12.109375" style="424" customWidth="1"/>
    <col min="5887" max="5887" width="11.88671875" style="424" customWidth="1"/>
    <col min="5888" max="5888" width="3.88671875" style="424" customWidth="1"/>
    <col min="5889" max="5889" width="11.88671875" style="424" customWidth="1"/>
    <col min="5890" max="5890" width="12.33203125" style="424" customWidth="1"/>
    <col min="5891" max="5891" width="12.109375" style="424" customWidth="1"/>
    <col min="5892" max="5892" width="12.44140625" style="424" customWidth="1"/>
    <col min="5893" max="5893" width="11" style="424" customWidth="1"/>
    <col min="5894" max="5894" width="10.5546875" style="424" customWidth="1"/>
    <col min="5895" max="5895" width="11.5546875" style="424" customWidth="1"/>
    <col min="5896" max="6133" width="7.5546875" style="424"/>
    <col min="6134" max="6134" width="6.6640625" style="424" customWidth="1"/>
    <col min="6135" max="6135" width="7.5546875" style="424"/>
    <col min="6136" max="6136" width="7.33203125" style="424" customWidth="1"/>
    <col min="6137" max="6137" width="50.88671875" style="424" customWidth="1"/>
    <col min="6138" max="6138" width="12.88671875" style="424" customWidth="1"/>
    <col min="6139" max="6139" width="13" style="424" customWidth="1"/>
    <col min="6140" max="6140" width="14.44140625" style="424" customWidth="1"/>
    <col min="6141" max="6141" width="13.6640625" style="424" customWidth="1"/>
    <col min="6142" max="6142" width="12.109375" style="424" customWidth="1"/>
    <col min="6143" max="6143" width="11.88671875" style="424" customWidth="1"/>
    <col min="6144" max="6144" width="3.88671875" style="424" customWidth="1"/>
    <col min="6145" max="6145" width="11.88671875" style="424" customWidth="1"/>
    <col min="6146" max="6146" width="12.33203125" style="424" customWidth="1"/>
    <col min="6147" max="6147" width="12.109375" style="424" customWidth="1"/>
    <col min="6148" max="6148" width="12.44140625" style="424" customWidth="1"/>
    <col min="6149" max="6149" width="11" style="424" customWidth="1"/>
    <col min="6150" max="6150" width="10.5546875" style="424" customWidth="1"/>
    <col min="6151" max="6151" width="11.5546875" style="424" customWidth="1"/>
    <col min="6152" max="6389" width="7.5546875" style="424"/>
    <col min="6390" max="6390" width="6.6640625" style="424" customWidth="1"/>
    <col min="6391" max="6391" width="7.5546875" style="424"/>
    <col min="6392" max="6392" width="7.33203125" style="424" customWidth="1"/>
    <col min="6393" max="6393" width="50.88671875" style="424" customWidth="1"/>
    <col min="6394" max="6394" width="12.88671875" style="424" customWidth="1"/>
    <col min="6395" max="6395" width="13" style="424" customWidth="1"/>
    <col min="6396" max="6396" width="14.44140625" style="424" customWidth="1"/>
    <col min="6397" max="6397" width="13.6640625" style="424" customWidth="1"/>
    <col min="6398" max="6398" width="12.109375" style="424" customWidth="1"/>
    <col min="6399" max="6399" width="11.88671875" style="424" customWidth="1"/>
    <col min="6400" max="6400" width="3.88671875" style="424" customWidth="1"/>
    <col min="6401" max="6401" width="11.88671875" style="424" customWidth="1"/>
    <col min="6402" max="6402" width="12.33203125" style="424" customWidth="1"/>
    <col min="6403" max="6403" width="12.109375" style="424" customWidth="1"/>
    <col min="6404" max="6404" width="12.44140625" style="424" customWidth="1"/>
    <col min="6405" max="6405" width="11" style="424" customWidth="1"/>
    <col min="6406" max="6406" width="10.5546875" style="424" customWidth="1"/>
    <col min="6407" max="6407" width="11.5546875" style="424" customWidth="1"/>
    <col min="6408" max="6645" width="7.5546875" style="424"/>
    <col min="6646" max="6646" width="6.6640625" style="424" customWidth="1"/>
    <col min="6647" max="6647" width="7.5546875" style="424"/>
    <col min="6648" max="6648" width="7.33203125" style="424" customWidth="1"/>
    <col min="6649" max="6649" width="50.88671875" style="424" customWidth="1"/>
    <col min="6650" max="6650" width="12.88671875" style="424" customWidth="1"/>
    <col min="6651" max="6651" width="13" style="424" customWidth="1"/>
    <col min="6652" max="6652" width="14.44140625" style="424" customWidth="1"/>
    <col min="6653" max="6653" width="13.6640625" style="424" customWidth="1"/>
    <col min="6654" max="6654" width="12.109375" style="424" customWidth="1"/>
    <col min="6655" max="6655" width="11.88671875" style="424" customWidth="1"/>
    <col min="6656" max="6656" width="3.88671875" style="424" customWidth="1"/>
    <col min="6657" max="6657" width="11.88671875" style="424" customWidth="1"/>
    <col min="6658" max="6658" width="12.33203125" style="424" customWidth="1"/>
    <col min="6659" max="6659" width="12.109375" style="424" customWidth="1"/>
    <col min="6660" max="6660" width="12.44140625" style="424" customWidth="1"/>
    <col min="6661" max="6661" width="11" style="424" customWidth="1"/>
    <col min="6662" max="6662" width="10.5546875" style="424" customWidth="1"/>
    <col min="6663" max="6663" width="11.5546875" style="424" customWidth="1"/>
    <col min="6664" max="6901" width="7.5546875" style="424"/>
    <col min="6902" max="6902" width="6.6640625" style="424" customWidth="1"/>
    <col min="6903" max="6903" width="7.5546875" style="424"/>
    <col min="6904" max="6904" width="7.33203125" style="424" customWidth="1"/>
    <col min="6905" max="6905" width="50.88671875" style="424" customWidth="1"/>
    <col min="6906" max="6906" width="12.88671875" style="424" customWidth="1"/>
    <col min="6907" max="6907" width="13" style="424" customWidth="1"/>
    <col min="6908" max="6908" width="14.44140625" style="424" customWidth="1"/>
    <col min="6909" max="6909" width="13.6640625" style="424" customWidth="1"/>
    <col min="6910" max="6910" width="12.109375" style="424" customWidth="1"/>
    <col min="6911" max="6911" width="11.88671875" style="424" customWidth="1"/>
    <col min="6912" max="6912" width="3.88671875" style="424" customWidth="1"/>
    <col min="6913" max="6913" width="11.88671875" style="424" customWidth="1"/>
    <col min="6914" max="6914" width="12.33203125" style="424" customWidth="1"/>
    <col min="6915" max="6915" width="12.109375" style="424" customWidth="1"/>
    <col min="6916" max="6916" width="12.44140625" style="424" customWidth="1"/>
    <col min="6917" max="6917" width="11" style="424" customWidth="1"/>
    <col min="6918" max="6918" width="10.5546875" style="424" customWidth="1"/>
    <col min="6919" max="6919" width="11.5546875" style="424" customWidth="1"/>
    <col min="6920" max="7157" width="7.5546875" style="424"/>
    <col min="7158" max="7158" width="6.6640625" style="424" customWidth="1"/>
    <col min="7159" max="7159" width="7.5546875" style="424"/>
    <col min="7160" max="7160" width="7.33203125" style="424" customWidth="1"/>
    <col min="7161" max="7161" width="50.88671875" style="424" customWidth="1"/>
    <col min="7162" max="7162" width="12.88671875" style="424" customWidth="1"/>
    <col min="7163" max="7163" width="13" style="424" customWidth="1"/>
    <col min="7164" max="7164" width="14.44140625" style="424" customWidth="1"/>
    <col min="7165" max="7165" width="13.6640625" style="424" customWidth="1"/>
    <col min="7166" max="7166" width="12.109375" style="424" customWidth="1"/>
    <col min="7167" max="7167" width="11.88671875" style="424" customWidth="1"/>
    <col min="7168" max="7168" width="3.88671875" style="424" customWidth="1"/>
    <col min="7169" max="7169" width="11.88671875" style="424" customWidth="1"/>
    <col min="7170" max="7170" width="12.33203125" style="424" customWidth="1"/>
    <col min="7171" max="7171" width="12.109375" style="424" customWidth="1"/>
    <col min="7172" max="7172" width="12.44140625" style="424" customWidth="1"/>
    <col min="7173" max="7173" width="11" style="424" customWidth="1"/>
    <col min="7174" max="7174" width="10.5546875" style="424" customWidth="1"/>
    <col min="7175" max="7175" width="11.5546875" style="424" customWidth="1"/>
    <col min="7176" max="7413" width="7.5546875" style="424"/>
    <col min="7414" max="7414" width="6.6640625" style="424" customWidth="1"/>
    <col min="7415" max="7415" width="7.5546875" style="424"/>
    <col min="7416" max="7416" width="7.33203125" style="424" customWidth="1"/>
    <col min="7417" max="7417" width="50.88671875" style="424" customWidth="1"/>
    <col min="7418" max="7418" width="12.88671875" style="424" customWidth="1"/>
    <col min="7419" max="7419" width="13" style="424" customWidth="1"/>
    <col min="7420" max="7420" width="14.44140625" style="424" customWidth="1"/>
    <col min="7421" max="7421" width="13.6640625" style="424" customWidth="1"/>
    <col min="7422" max="7422" width="12.109375" style="424" customWidth="1"/>
    <col min="7423" max="7423" width="11.88671875" style="424" customWidth="1"/>
    <col min="7424" max="7424" width="3.88671875" style="424" customWidth="1"/>
    <col min="7425" max="7425" width="11.88671875" style="424" customWidth="1"/>
    <col min="7426" max="7426" width="12.33203125" style="424" customWidth="1"/>
    <col min="7427" max="7427" width="12.109375" style="424" customWidth="1"/>
    <col min="7428" max="7428" width="12.44140625" style="424" customWidth="1"/>
    <col min="7429" max="7429" width="11" style="424" customWidth="1"/>
    <col min="7430" max="7430" width="10.5546875" style="424" customWidth="1"/>
    <col min="7431" max="7431" width="11.5546875" style="424" customWidth="1"/>
    <col min="7432" max="7669" width="7.5546875" style="424"/>
    <col min="7670" max="7670" width="6.6640625" style="424" customWidth="1"/>
    <col min="7671" max="7671" width="7.5546875" style="424"/>
    <col min="7672" max="7672" width="7.33203125" style="424" customWidth="1"/>
    <col min="7673" max="7673" width="50.88671875" style="424" customWidth="1"/>
    <col min="7674" max="7674" width="12.88671875" style="424" customWidth="1"/>
    <col min="7675" max="7675" width="13" style="424" customWidth="1"/>
    <col min="7676" max="7676" width="14.44140625" style="424" customWidth="1"/>
    <col min="7677" max="7677" width="13.6640625" style="424" customWidth="1"/>
    <col min="7678" max="7678" width="12.109375" style="424" customWidth="1"/>
    <col min="7679" max="7679" width="11.88671875" style="424" customWidth="1"/>
    <col min="7680" max="7680" width="3.88671875" style="424" customWidth="1"/>
    <col min="7681" max="7681" width="11.88671875" style="424" customWidth="1"/>
    <col min="7682" max="7682" width="12.33203125" style="424" customWidth="1"/>
    <col min="7683" max="7683" width="12.109375" style="424" customWidth="1"/>
    <col min="7684" max="7684" width="12.44140625" style="424" customWidth="1"/>
    <col min="7685" max="7685" width="11" style="424" customWidth="1"/>
    <col min="7686" max="7686" width="10.5546875" style="424" customWidth="1"/>
    <col min="7687" max="7687" width="11.5546875" style="424" customWidth="1"/>
    <col min="7688" max="7925" width="7.5546875" style="424"/>
    <col min="7926" max="7926" width="6.6640625" style="424" customWidth="1"/>
    <col min="7927" max="7927" width="7.5546875" style="424"/>
    <col min="7928" max="7928" width="7.33203125" style="424" customWidth="1"/>
    <col min="7929" max="7929" width="50.88671875" style="424" customWidth="1"/>
    <col min="7930" max="7930" width="12.88671875" style="424" customWidth="1"/>
    <col min="7931" max="7931" width="13" style="424" customWidth="1"/>
    <col min="7932" max="7932" width="14.44140625" style="424" customWidth="1"/>
    <col min="7933" max="7933" width="13.6640625" style="424" customWidth="1"/>
    <col min="7934" max="7934" width="12.109375" style="424" customWidth="1"/>
    <col min="7935" max="7935" width="11.88671875" style="424" customWidth="1"/>
    <col min="7936" max="7936" width="3.88671875" style="424" customWidth="1"/>
    <col min="7937" max="7937" width="11.88671875" style="424" customWidth="1"/>
    <col min="7938" max="7938" width="12.33203125" style="424" customWidth="1"/>
    <col min="7939" max="7939" width="12.109375" style="424" customWidth="1"/>
    <col min="7940" max="7940" width="12.44140625" style="424" customWidth="1"/>
    <col min="7941" max="7941" width="11" style="424" customWidth="1"/>
    <col min="7942" max="7942" width="10.5546875" style="424" customWidth="1"/>
    <col min="7943" max="7943" width="11.5546875" style="424" customWidth="1"/>
    <col min="7944" max="8181" width="7.5546875" style="424"/>
    <col min="8182" max="8182" width="6.6640625" style="424" customWidth="1"/>
    <col min="8183" max="8183" width="7.5546875" style="424"/>
    <col min="8184" max="8184" width="7.33203125" style="424" customWidth="1"/>
    <col min="8185" max="8185" width="50.88671875" style="424" customWidth="1"/>
    <col min="8186" max="8186" width="12.88671875" style="424" customWidth="1"/>
    <col min="8187" max="8187" width="13" style="424" customWidth="1"/>
    <col min="8188" max="8188" width="14.44140625" style="424" customWidth="1"/>
    <col min="8189" max="8189" width="13.6640625" style="424" customWidth="1"/>
    <col min="8190" max="8190" width="12.109375" style="424" customWidth="1"/>
    <col min="8191" max="8191" width="11.88671875" style="424" customWidth="1"/>
    <col min="8192" max="8192" width="3.88671875" style="424" customWidth="1"/>
    <col min="8193" max="8193" width="11.88671875" style="424" customWidth="1"/>
    <col min="8194" max="8194" width="12.33203125" style="424" customWidth="1"/>
    <col min="8195" max="8195" width="12.109375" style="424" customWidth="1"/>
    <col min="8196" max="8196" width="12.44140625" style="424" customWidth="1"/>
    <col min="8197" max="8197" width="11" style="424" customWidth="1"/>
    <col min="8198" max="8198" width="10.5546875" style="424" customWidth="1"/>
    <col min="8199" max="8199" width="11.5546875" style="424" customWidth="1"/>
    <col min="8200" max="8437" width="7.5546875" style="424"/>
    <col min="8438" max="8438" width="6.6640625" style="424" customWidth="1"/>
    <col min="8439" max="8439" width="7.5546875" style="424"/>
    <col min="8440" max="8440" width="7.33203125" style="424" customWidth="1"/>
    <col min="8441" max="8441" width="50.88671875" style="424" customWidth="1"/>
    <col min="8442" max="8442" width="12.88671875" style="424" customWidth="1"/>
    <col min="8443" max="8443" width="13" style="424" customWidth="1"/>
    <col min="8444" max="8444" width="14.44140625" style="424" customWidth="1"/>
    <col min="8445" max="8445" width="13.6640625" style="424" customWidth="1"/>
    <col min="8446" max="8446" width="12.109375" style="424" customWidth="1"/>
    <col min="8447" max="8447" width="11.88671875" style="424" customWidth="1"/>
    <col min="8448" max="8448" width="3.88671875" style="424" customWidth="1"/>
    <col min="8449" max="8449" width="11.88671875" style="424" customWidth="1"/>
    <col min="8450" max="8450" width="12.33203125" style="424" customWidth="1"/>
    <col min="8451" max="8451" width="12.109375" style="424" customWidth="1"/>
    <col min="8452" max="8452" width="12.44140625" style="424" customWidth="1"/>
    <col min="8453" max="8453" width="11" style="424" customWidth="1"/>
    <col min="8454" max="8454" width="10.5546875" style="424" customWidth="1"/>
    <col min="8455" max="8455" width="11.5546875" style="424" customWidth="1"/>
    <col min="8456" max="8693" width="7.5546875" style="424"/>
    <col min="8694" max="8694" width="6.6640625" style="424" customWidth="1"/>
    <col min="8695" max="8695" width="7.5546875" style="424"/>
    <col min="8696" max="8696" width="7.33203125" style="424" customWidth="1"/>
    <col min="8697" max="8697" width="50.88671875" style="424" customWidth="1"/>
    <col min="8698" max="8698" width="12.88671875" style="424" customWidth="1"/>
    <col min="8699" max="8699" width="13" style="424" customWidth="1"/>
    <col min="8700" max="8700" width="14.44140625" style="424" customWidth="1"/>
    <col min="8701" max="8701" width="13.6640625" style="424" customWidth="1"/>
    <col min="8702" max="8702" width="12.109375" style="424" customWidth="1"/>
    <col min="8703" max="8703" width="11.88671875" style="424" customWidth="1"/>
    <col min="8704" max="8704" width="3.88671875" style="424" customWidth="1"/>
    <col min="8705" max="8705" width="11.88671875" style="424" customWidth="1"/>
    <col min="8706" max="8706" width="12.33203125" style="424" customWidth="1"/>
    <col min="8707" max="8707" width="12.109375" style="424" customWidth="1"/>
    <col min="8708" max="8708" width="12.44140625" style="424" customWidth="1"/>
    <col min="8709" max="8709" width="11" style="424" customWidth="1"/>
    <col min="8710" max="8710" width="10.5546875" style="424" customWidth="1"/>
    <col min="8711" max="8711" width="11.5546875" style="424" customWidth="1"/>
    <col min="8712" max="8949" width="7.5546875" style="424"/>
    <col min="8950" max="8950" width="6.6640625" style="424" customWidth="1"/>
    <col min="8951" max="8951" width="7.5546875" style="424"/>
    <col min="8952" max="8952" width="7.33203125" style="424" customWidth="1"/>
    <col min="8953" max="8953" width="50.88671875" style="424" customWidth="1"/>
    <col min="8954" max="8954" width="12.88671875" style="424" customWidth="1"/>
    <col min="8955" max="8955" width="13" style="424" customWidth="1"/>
    <col min="8956" max="8956" width="14.44140625" style="424" customWidth="1"/>
    <col min="8957" max="8957" width="13.6640625" style="424" customWidth="1"/>
    <col min="8958" max="8958" width="12.109375" style="424" customWidth="1"/>
    <col min="8959" max="8959" width="11.88671875" style="424" customWidth="1"/>
    <col min="8960" max="8960" width="3.88671875" style="424" customWidth="1"/>
    <col min="8961" max="8961" width="11.88671875" style="424" customWidth="1"/>
    <col min="8962" max="8962" width="12.33203125" style="424" customWidth="1"/>
    <col min="8963" max="8963" width="12.109375" style="424" customWidth="1"/>
    <col min="8964" max="8964" width="12.44140625" style="424" customWidth="1"/>
    <col min="8965" max="8965" width="11" style="424" customWidth="1"/>
    <col min="8966" max="8966" width="10.5546875" style="424" customWidth="1"/>
    <col min="8967" max="8967" width="11.5546875" style="424" customWidth="1"/>
    <col min="8968" max="9205" width="7.5546875" style="424"/>
    <col min="9206" max="9206" width="6.6640625" style="424" customWidth="1"/>
    <col min="9207" max="9207" width="7.5546875" style="424"/>
    <col min="9208" max="9208" width="7.33203125" style="424" customWidth="1"/>
    <col min="9209" max="9209" width="50.88671875" style="424" customWidth="1"/>
    <col min="9210" max="9210" width="12.88671875" style="424" customWidth="1"/>
    <col min="9211" max="9211" width="13" style="424" customWidth="1"/>
    <col min="9212" max="9212" width="14.44140625" style="424" customWidth="1"/>
    <col min="9213" max="9213" width="13.6640625" style="424" customWidth="1"/>
    <col min="9214" max="9214" width="12.109375" style="424" customWidth="1"/>
    <col min="9215" max="9215" width="11.88671875" style="424" customWidth="1"/>
    <col min="9216" max="9216" width="3.88671875" style="424" customWidth="1"/>
    <col min="9217" max="9217" width="11.88671875" style="424" customWidth="1"/>
    <col min="9218" max="9218" width="12.33203125" style="424" customWidth="1"/>
    <col min="9219" max="9219" width="12.109375" style="424" customWidth="1"/>
    <col min="9220" max="9220" width="12.44140625" style="424" customWidth="1"/>
    <col min="9221" max="9221" width="11" style="424" customWidth="1"/>
    <col min="9222" max="9222" width="10.5546875" style="424" customWidth="1"/>
    <col min="9223" max="9223" width="11.5546875" style="424" customWidth="1"/>
    <col min="9224" max="9461" width="7.5546875" style="424"/>
    <col min="9462" max="9462" width="6.6640625" style="424" customWidth="1"/>
    <col min="9463" max="9463" width="7.5546875" style="424"/>
    <col min="9464" max="9464" width="7.33203125" style="424" customWidth="1"/>
    <col min="9465" max="9465" width="50.88671875" style="424" customWidth="1"/>
    <col min="9466" max="9466" width="12.88671875" style="424" customWidth="1"/>
    <col min="9467" max="9467" width="13" style="424" customWidth="1"/>
    <col min="9468" max="9468" width="14.44140625" style="424" customWidth="1"/>
    <col min="9469" max="9469" width="13.6640625" style="424" customWidth="1"/>
    <col min="9470" max="9470" width="12.109375" style="424" customWidth="1"/>
    <col min="9471" max="9471" width="11.88671875" style="424" customWidth="1"/>
    <col min="9472" max="9472" width="3.88671875" style="424" customWidth="1"/>
    <col min="9473" max="9473" width="11.88671875" style="424" customWidth="1"/>
    <col min="9474" max="9474" width="12.33203125" style="424" customWidth="1"/>
    <col min="9475" max="9475" width="12.109375" style="424" customWidth="1"/>
    <col min="9476" max="9476" width="12.44140625" style="424" customWidth="1"/>
    <col min="9477" max="9477" width="11" style="424" customWidth="1"/>
    <col min="9478" max="9478" width="10.5546875" style="424" customWidth="1"/>
    <col min="9479" max="9479" width="11.5546875" style="424" customWidth="1"/>
    <col min="9480" max="9717" width="7.5546875" style="424"/>
    <col min="9718" max="9718" width="6.6640625" style="424" customWidth="1"/>
    <col min="9719" max="9719" width="7.5546875" style="424"/>
    <col min="9720" max="9720" width="7.33203125" style="424" customWidth="1"/>
    <col min="9721" max="9721" width="50.88671875" style="424" customWidth="1"/>
    <col min="9722" max="9722" width="12.88671875" style="424" customWidth="1"/>
    <col min="9723" max="9723" width="13" style="424" customWidth="1"/>
    <col min="9724" max="9724" width="14.44140625" style="424" customWidth="1"/>
    <col min="9725" max="9725" width="13.6640625" style="424" customWidth="1"/>
    <col min="9726" max="9726" width="12.109375" style="424" customWidth="1"/>
    <col min="9727" max="9727" width="11.88671875" style="424" customWidth="1"/>
    <col min="9728" max="9728" width="3.88671875" style="424" customWidth="1"/>
    <col min="9729" max="9729" width="11.88671875" style="424" customWidth="1"/>
    <col min="9730" max="9730" width="12.33203125" style="424" customWidth="1"/>
    <col min="9731" max="9731" width="12.109375" style="424" customWidth="1"/>
    <col min="9732" max="9732" width="12.44140625" style="424" customWidth="1"/>
    <col min="9733" max="9733" width="11" style="424" customWidth="1"/>
    <col min="9734" max="9734" width="10.5546875" style="424" customWidth="1"/>
    <col min="9735" max="9735" width="11.5546875" style="424" customWidth="1"/>
    <col min="9736" max="9973" width="7.5546875" style="424"/>
    <col min="9974" max="9974" width="6.6640625" style="424" customWidth="1"/>
    <col min="9975" max="9975" width="7.5546875" style="424"/>
    <col min="9976" max="9976" width="7.33203125" style="424" customWidth="1"/>
    <col min="9977" max="9977" width="50.88671875" style="424" customWidth="1"/>
    <col min="9978" max="9978" width="12.88671875" style="424" customWidth="1"/>
    <col min="9979" max="9979" width="13" style="424" customWidth="1"/>
    <col min="9980" max="9980" width="14.44140625" style="424" customWidth="1"/>
    <col min="9981" max="9981" width="13.6640625" style="424" customWidth="1"/>
    <col min="9982" max="9982" width="12.109375" style="424" customWidth="1"/>
    <col min="9983" max="9983" width="11.88671875" style="424" customWidth="1"/>
    <col min="9984" max="9984" width="3.88671875" style="424" customWidth="1"/>
    <col min="9985" max="9985" width="11.88671875" style="424" customWidth="1"/>
    <col min="9986" max="9986" width="12.33203125" style="424" customWidth="1"/>
    <col min="9987" max="9987" width="12.109375" style="424" customWidth="1"/>
    <col min="9988" max="9988" width="12.44140625" style="424" customWidth="1"/>
    <col min="9989" max="9989" width="11" style="424" customWidth="1"/>
    <col min="9990" max="9990" width="10.5546875" style="424" customWidth="1"/>
    <col min="9991" max="9991" width="11.5546875" style="424" customWidth="1"/>
    <col min="9992" max="10229" width="7.5546875" style="424"/>
    <col min="10230" max="10230" width="6.6640625" style="424" customWidth="1"/>
    <col min="10231" max="10231" width="7.5546875" style="424"/>
    <col min="10232" max="10232" width="7.33203125" style="424" customWidth="1"/>
    <col min="10233" max="10233" width="50.88671875" style="424" customWidth="1"/>
    <col min="10234" max="10234" width="12.88671875" style="424" customWidth="1"/>
    <col min="10235" max="10235" width="13" style="424" customWidth="1"/>
    <col min="10236" max="10236" width="14.44140625" style="424" customWidth="1"/>
    <col min="10237" max="10237" width="13.6640625" style="424" customWidth="1"/>
    <col min="10238" max="10238" width="12.109375" style="424" customWidth="1"/>
    <col min="10239" max="10239" width="11.88671875" style="424" customWidth="1"/>
    <col min="10240" max="10240" width="3.88671875" style="424" customWidth="1"/>
    <col min="10241" max="10241" width="11.88671875" style="424" customWidth="1"/>
    <col min="10242" max="10242" width="12.33203125" style="424" customWidth="1"/>
    <col min="10243" max="10243" width="12.109375" style="424" customWidth="1"/>
    <col min="10244" max="10244" width="12.44140625" style="424" customWidth="1"/>
    <col min="10245" max="10245" width="11" style="424" customWidth="1"/>
    <col min="10246" max="10246" width="10.5546875" style="424" customWidth="1"/>
    <col min="10247" max="10247" width="11.5546875" style="424" customWidth="1"/>
    <col min="10248" max="10485" width="7.5546875" style="424"/>
    <col min="10486" max="10486" width="6.6640625" style="424" customWidth="1"/>
    <col min="10487" max="10487" width="7.5546875" style="424"/>
    <col min="10488" max="10488" width="7.33203125" style="424" customWidth="1"/>
    <col min="10489" max="10489" width="50.88671875" style="424" customWidth="1"/>
    <col min="10490" max="10490" width="12.88671875" style="424" customWidth="1"/>
    <col min="10491" max="10491" width="13" style="424" customWidth="1"/>
    <col min="10492" max="10492" width="14.44140625" style="424" customWidth="1"/>
    <col min="10493" max="10493" width="13.6640625" style="424" customWidth="1"/>
    <col min="10494" max="10494" width="12.109375" style="424" customWidth="1"/>
    <col min="10495" max="10495" width="11.88671875" style="424" customWidth="1"/>
    <col min="10496" max="10496" width="3.88671875" style="424" customWidth="1"/>
    <col min="10497" max="10497" width="11.88671875" style="424" customWidth="1"/>
    <col min="10498" max="10498" width="12.33203125" style="424" customWidth="1"/>
    <col min="10499" max="10499" width="12.109375" style="424" customWidth="1"/>
    <col min="10500" max="10500" width="12.44140625" style="424" customWidth="1"/>
    <col min="10501" max="10501" width="11" style="424" customWidth="1"/>
    <col min="10502" max="10502" width="10.5546875" style="424" customWidth="1"/>
    <col min="10503" max="10503" width="11.5546875" style="424" customWidth="1"/>
    <col min="10504" max="10741" width="7.5546875" style="424"/>
    <col min="10742" max="10742" width="6.6640625" style="424" customWidth="1"/>
    <col min="10743" max="10743" width="7.5546875" style="424"/>
    <col min="10744" max="10744" width="7.33203125" style="424" customWidth="1"/>
    <col min="10745" max="10745" width="50.88671875" style="424" customWidth="1"/>
    <col min="10746" max="10746" width="12.88671875" style="424" customWidth="1"/>
    <col min="10747" max="10747" width="13" style="424" customWidth="1"/>
    <col min="10748" max="10748" width="14.44140625" style="424" customWidth="1"/>
    <col min="10749" max="10749" width="13.6640625" style="424" customWidth="1"/>
    <col min="10750" max="10750" width="12.109375" style="424" customWidth="1"/>
    <col min="10751" max="10751" width="11.88671875" style="424" customWidth="1"/>
    <col min="10752" max="10752" width="3.88671875" style="424" customWidth="1"/>
    <col min="10753" max="10753" width="11.88671875" style="424" customWidth="1"/>
    <col min="10754" max="10754" width="12.33203125" style="424" customWidth="1"/>
    <col min="10755" max="10755" width="12.109375" style="424" customWidth="1"/>
    <col min="10756" max="10756" width="12.44140625" style="424" customWidth="1"/>
    <col min="10757" max="10757" width="11" style="424" customWidth="1"/>
    <col min="10758" max="10758" width="10.5546875" style="424" customWidth="1"/>
    <col min="10759" max="10759" width="11.5546875" style="424" customWidth="1"/>
    <col min="10760" max="10997" width="7.5546875" style="424"/>
    <col min="10998" max="10998" width="6.6640625" style="424" customWidth="1"/>
    <col min="10999" max="10999" width="7.5546875" style="424"/>
    <col min="11000" max="11000" width="7.33203125" style="424" customWidth="1"/>
    <col min="11001" max="11001" width="50.88671875" style="424" customWidth="1"/>
    <col min="11002" max="11002" width="12.88671875" style="424" customWidth="1"/>
    <col min="11003" max="11003" width="13" style="424" customWidth="1"/>
    <col min="11004" max="11004" width="14.44140625" style="424" customWidth="1"/>
    <col min="11005" max="11005" width="13.6640625" style="424" customWidth="1"/>
    <col min="11006" max="11006" width="12.109375" style="424" customWidth="1"/>
    <col min="11007" max="11007" width="11.88671875" style="424" customWidth="1"/>
    <col min="11008" max="11008" width="3.88671875" style="424" customWidth="1"/>
    <col min="11009" max="11009" width="11.88671875" style="424" customWidth="1"/>
    <col min="11010" max="11010" width="12.33203125" style="424" customWidth="1"/>
    <col min="11011" max="11011" width="12.109375" style="424" customWidth="1"/>
    <col min="11012" max="11012" width="12.44140625" style="424" customWidth="1"/>
    <col min="11013" max="11013" width="11" style="424" customWidth="1"/>
    <col min="11014" max="11014" width="10.5546875" style="424" customWidth="1"/>
    <col min="11015" max="11015" width="11.5546875" style="424" customWidth="1"/>
    <col min="11016" max="11253" width="7.5546875" style="424"/>
    <col min="11254" max="11254" width="6.6640625" style="424" customWidth="1"/>
    <col min="11255" max="11255" width="7.5546875" style="424"/>
    <col min="11256" max="11256" width="7.33203125" style="424" customWidth="1"/>
    <col min="11257" max="11257" width="50.88671875" style="424" customWidth="1"/>
    <col min="11258" max="11258" width="12.88671875" style="424" customWidth="1"/>
    <col min="11259" max="11259" width="13" style="424" customWidth="1"/>
    <col min="11260" max="11260" width="14.44140625" style="424" customWidth="1"/>
    <col min="11261" max="11261" width="13.6640625" style="424" customWidth="1"/>
    <col min="11262" max="11262" width="12.109375" style="424" customWidth="1"/>
    <col min="11263" max="11263" width="11.88671875" style="424" customWidth="1"/>
    <col min="11264" max="11264" width="3.88671875" style="424" customWidth="1"/>
    <col min="11265" max="11265" width="11.88671875" style="424" customWidth="1"/>
    <col min="11266" max="11266" width="12.33203125" style="424" customWidth="1"/>
    <col min="11267" max="11267" width="12.109375" style="424" customWidth="1"/>
    <col min="11268" max="11268" width="12.44140625" style="424" customWidth="1"/>
    <col min="11269" max="11269" width="11" style="424" customWidth="1"/>
    <col min="11270" max="11270" width="10.5546875" style="424" customWidth="1"/>
    <col min="11271" max="11271" width="11.5546875" style="424" customWidth="1"/>
    <col min="11272" max="11509" width="7.5546875" style="424"/>
    <col min="11510" max="11510" width="6.6640625" style="424" customWidth="1"/>
    <col min="11511" max="11511" width="7.5546875" style="424"/>
    <col min="11512" max="11512" width="7.33203125" style="424" customWidth="1"/>
    <col min="11513" max="11513" width="50.88671875" style="424" customWidth="1"/>
    <col min="11514" max="11514" width="12.88671875" style="424" customWidth="1"/>
    <col min="11515" max="11515" width="13" style="424" customWidth="1"/>
    <col min="11516" max="11516" width="14.44140625" style="424" customWidth="1"/>
    <col min="11517" max="11517" width="13.6640625" style="424" customWidth="1"/>
    <col min="11518" max="11518" width="12.109375" style="424" customWidth="1"/>
    <col min="11519" max="11519" width="11.88671875" style="424" customWidth="1"/>
    <col min="11520" max="11520" width="3.88671875" style="424" customWidth="1"/>
    <col min="11521" max="11521" width="11.88671875" style="424" customWidth="1"/>
    <col min="11522" max="11522" width="12.33203125" style="424" customWidth="1"/>
    <col min="11523" max="11523" width="12.109375" style="424" customWidth="1"/>
    <col min="11524" max="11524" width="12.44140625" style="424" customWidth="1"/>
    <col min="11525" max="11525" width="11" style="424" customWidth="1"/>
    <col min="11526" max="11526" width="10.5546875" style="424" customWidth="1"/>
    <col min="11527" max="11527" width="11.5546875" style="424" customWidth="1"/>
    <col min="11528" max="11765" width="7.5546875" style="424"/>
    <col min="11766" max="11766" width="6.6640625" style="424" customWidth="1"/>
    <col min="11767" max="11767" width="7.5546875" style="424"/>
    <col min="11768" max="11768" width="7.33203125" style="424" customWidth="1"/>
    <col min="11769" max="11769" width="50.88671875" style="424" customWidth="1"/>
    <col min="11770" max="11770" width="12.88671875" style="424" customWidth="1"/>
    <col min="11771" max="11771" width="13" style="424" customWidth="1"/>
    <col min="11772" max="11772" width="14.44140625" style="424" customWidth="1"/>
    <col min="11773" max="11773" width="13.6640625" style="424" customWidth="1"/>
    <col min="11774" max="11774" width="12.109375" style="424" customWidth="1"/>
    <col min="11775" max="11775" width="11.88671875" style="424" customWidth="1"/>
    <col min="11776" max="11776" width="3.88671875" style="424" customWidth="1"/>
    <col min="11777" max="11777" width="11.88671875" style="424" customWidth="1"/>
    <col min="11778" max="11778" width="12.33203125" style="424" customWidth="1"/>
    <col min="11779" max="11779" width="12.109375" style="424" customWidth="1"/>
    <col min="11780" max="11780" width="12.44140625" style="424" customWidth="1"/>
    <col min="11781" max="11781" width="11" style="424" customWidth="1"/>
    <col min="11782" max="11782" width="10.5546875" style="424" customWidth="1"/>
    <col min="11783" max="11783" width="11.5546875" style="424" customWidth="1"/>
    <col min="11784" max="12021" width="7.5546875" style="424"/>
    <col min="12022" max="12022" width="6.6640625" style="424" customWidth="1"/>
    <col min="12023" max="12023" width="7.5546875" style="424"/>
    <col min="12024" max="12024" width="7.33203125" style="424" customWidth="1"/>
    <col min="12025" max="12025" width="50.88671875" style="424" customWidth="1"/>
    <col min="12026" max="12026" width="12.88671875" style="424" customWidth="1"/>
    <col min="12027" max="12027" width="13" style="424" customWidth="1"/>
    <col min="12028" max="12028" width="14.44140625" style="424" customWidth="1"/>
    <col min="12029" max="12029" width="13.6640625" style="424" customWidth="1"/>
    <col min="12030" max="12030" width="12.109375" style="424" customWidth="1"/>
    <col min="12031" max="12031" width="11.88671875" style="424" customWidth="1"/>
    <col min="12032" max="12032" width="3.88671875" style="424" customWidth="1"/>
    <col min="12033" max="12033" width="11.88671875" style="424" customWidth="1"/>
    <col min="12034" max="12034" width="12.33203125" style="424" customWidth="1"/>
    <col min="12035" max="12035" width="12.109375" style="424" customWidth="1"/>
    <col min="12036" max="12036" width="12.44140625" style="424" customWidth="1"/>
    <col min="12037" max="12037" width="11" style="424" customWidth="1"/>
    <col min="12038" max="12038" width="10.5546875" style="424" customWidth="1"/>
    <col min="12039" max="12039" width="11.5546875" style="424" customWidth="1"/>
    <col min="12040" max="12277" width="7.5546875" style="424"/>
    <col min="12278" max="12278" width="6.6640625" style="424" customWidth="1"/>
    <col min="12279" max="12279" width="7.5546875" style="424"/>
    <col min="12280" max="12280" width="7.33203125" style="424" customWidth="1"/>
    <col min="12281" max="12281" width="50.88671875" style="424" customWidth="1"/>
    <col min="12282" max="12282" width="12.88671875" style="424" customWidth="1"/>
    <col min="12283" max="12283" width="13" style="424" customWidth="1"/>
    <col min="12284" max="12284" width="14.44140625" style="424" customWidth="1"/>
    <col min="12285" max="12285" width="13.6640625" style="424" customWidth="1"/>
    <col min="12286" max="12286" width="12.109375" style="424" customWidth="1"/>
    <col min="12287" max="12287" width="11.88671875" style="424" customWidth="1"/>
    <col min="12288" max="12288" width="3.88671875" style="424" customWidth="1"/>
    <col min="12289" max="12289" width="11.88671875" style="424" customWidth="1"/>
    <col min="12290" max="12290" width="12.33203125" style="424" customWidth="1"/>
    <col min="12291" max="12291" width="12.109375" style="424" customWidth="1"/>
    <col min="12292" max="12292" width="12.44140625" style="424" customWidth="1"/>
    <col min="12293" max="12293" width="11" style="424" customWidth="1"/>
    <col min="12294" max="12294" width="10.5546875" style="424" customWidth="1"/>
    <col min="12295" max="12295" width="11.5546875" style="424" customWidth="1"/>
    <col min="12296" max="12533" width="7.5546875" style="424"/>
    <col min="12534" max="12534" width="6.6640625" style="424" customWidth="1"/>
    <col min="12535" max="12535" width="7.5546875" style="424"/>
    <col min="12536" max="12536" width="7.33203125" style="424" customWidth="1"/>
    <col min="12537" max="12537" width="50.88671875" style="424" customWidth="1"/>
    <col min="12538" max="12538" width="12.88671875" style="424" customWidth="1"/>
    <col min="12539" max="12539" width="13" style="424" customWidth="1"/>
    <col min="12540" max="12540" width="14.44140625" style="424" customWidth="1"/>
    <col min="12541" max="12541" width="13.6640625" style="424" customWidth="1"/>
    <col min="12542" max="12542" width="12.109375" style="424" customWidth="1"/>
    <col min="12543" max="12543" width="11.88671875" style="424" customWidth="1"/>
    <col min="12544" max="12544" width="3.88671875" style="424" customWidth="1"/>
    <col min="12545" max="12545" width="11.88671875" style="424" customWidth="1"/>
    <col min="12546" max="12546" width="12.33203125" style="424" customWidth="1"/>
    <col min="12547" max="12547" width="12.109375" style="424" customWidth="1"/>
    <col min="12548" max="12548" width="12.44140625" style="424" customWidth="1"/>
    <col min="12549" max="12549" width="11" style="424" customWidth="1"/>
    <col min="12550" max="12550" width="10.5546875" style="424" customWidth="1"/>
    <col min="12551" max="12551" width="11.5546875" style="424" customWidth="1"/>
    <col min="12552" max="12789" width="7.5546875" style="424"/>
    <col min="12790" max="12790" width="6.6640625" style="424" customWidth="1"/>
    <col min="12791" max="12791" width="7.5546875" style="424"/>
    <col min="12792" max="12792" width="7.33203125" style="424" customWidth="1"/>
    <col min="12793" max="12793" width="50.88671875" style="424" customWidth="1"/>
    <col min="12794" max="12794" width="12.88671875" style="424" customWidth="1"/>
    <col min="12795" max="12795" width="13" style="424" customWidth="1"/>
    <col min="12796" max="12796" width="14.44140625" style="424" customWidth="1"/>
    <col min="12797" max="12797" width="13.6640625" style="424" customWidth="1"/>
    <col min="12798" max="12798" width="12.109375" style="424" customWidth="1"/>
    <col min="12799" max="12799" width="11.88671875" style="424" customWidth="1"/>
    <col min="12800" max="12800" width="3.88671875" style="424" customWidth="1"/>
    <col min="12801" max="12801" width="11.88671875" style="424" customWidth="1"/>
    <col min="12802" max="12802" width="12.33203125" style="424" customWidth="1"/>
    <col min="12803" max="12803" width="12.109375" style="424" customWidth="1"/>
    <col min="12804" max="12804" width="12.44140625" style="424" customWidth="1"/>
    <col min="12805" max="12805" width="11" style="424" customWidth="1"/>
    <col min="12806" max="12806" width="10.5546875" style="424" customWidth="1"/>
    <col min="12807" max="12807" width="11.5546875" style="424" customWidth="1"/>
    <col min="12808" max="13045" width="7.5546875" style="424"/>
    <col min="13046" max="13046" width="6.6640625" style="424" customWidth="1"/>
    <col min="13047" max="13047" width="7.5546875" style="424"/>
    <col min="13048" max="13048" width="7.33203125" style="424" customWidth="1"/>
    <col min="13049" max="13049" width="50.88671875" style="424" customWidth="1"/>
    <col min="13050" max="13050" width="12.88671875" style="424" customWidth="1"/>
    <col min="13051" max="13051" width="13" style="424" customWidth="1"/>
    <col min="13052" max="13052" width="14.44140625" style="424" customWidth="1"/>
    <col min="13053" max="13053" width="13.6640625" style="424" customWidth="1"/>
    <col min="13054" max="13054" width="12.109375" style="424" customWidth="1"/>
    <col min="13055" max="13055" width="11.88671875" style="424" customWidth="1"/>
    <col min="13056" max="13056" width="3.88671875" style="424" customWidth="1"/>
    <col min="13057" max="13057" width="11.88671875" style="424" customWidth="1"/>
    <col min="13058" max="13058" width="12.33203125" style="424" customWidth="1"/>
    <col min="13059" max="13059" width="12.109375" style="424" customWidth="1"/>
    <col min="13060" max="13060" width="12.44140625" style="424" customWidth="1"/>
    <col min="13061" max="13061" width="11" style="424" customWidth="1"/>
    <col min="13062" max="13062" width="10.5546875" style="424" customWidth="1"/>
    <col min="13063" max="13063" width="11.5546875" style="424" customWidth="1"/>
    <col min="13064" max="13301" width="7.5546875" style="424"/>
    <col min="13302" max="13302" width="6.6640625" style="424" customWidth="1"/>
    <col min="13303" max="13303" width="7.5546875" style="424"/>
    <col min="13304" max="13304" width="7.33203125" style="424" customWidth="1"/>
    <col min="13305" max="13305" width="50.88671875" style="424" customWidth="1"/>
    <col min="13306" max="13306" width="12.88671875" style="424" customWidth="1"/>
    <col min="13307" max="13307" width="13" style="424" customWidth="1"/>
    <col min="13308" max="13308" width="14.44140625" style="424" customWidth="1"/>
    <col min="13309" max="13309" width="13.6640625" style="424" customWidth="1"/>
    <col min="13310" max="13310" width="12.109375" style="424" customWidth="1"/>
    <col min="13311" max="13311" width="11.88671875" style="424" customWidth="1"/>
    <col min="13312" max="13312" width="3.88671875" style="424" customWidth="1"/>
    <col min="13313" max="13313" width="11.88671875" style="424" customWidth="1"/>
    <col min="13314" max="13314" width="12.33203125" style="424" customWidth="1"/>
    <col min="13315" max="13315" width="12.109375" style="424" customWidth="1"/>
    <col min="13316" max="13316" width="12.44140625" style="424" customWidth="1"/>
    <col min="13317" max="13317" width="11" style="424" customWidth="1"/>
    <col min="13318" max="13318" width="10.5546875" style="424" customWidth="1"/>
    <col min="13319" max="13319" width="11.5546875" style="424" customWidth="1"/>
    <col min="13320" max="13557" width="7.5546875" style="424"/>
    <col min="13558" max="13558" width="6.6640625" style="424" customWidth="1"/>
    <col min="13559" max="13559" width="7.5546875" style="424"/>
    <col min="13560" max="13560" width="7.33203125" style="424" customWidth="1"/>
    <col min="13561" max="13561" width="50.88671875" style="424" customWidth="1"/>
    <col min="13562" max="13562" width="12.88671875" style="424" customWidth="1"/>
    <col min="13563" max="13563" width="13" style="424" customWidth="1"/>
    <col min="13564" max="13564" width="14.44140625" style="424" customWidth="1"/>
    <col min="13565" max="13565" width="13.6640625" style="424" customWidth="1"/>
    <col min="13566" max="13566" width="12.109375" style="424" customWidth="1"/>
    <col min="13567" max="13567" width="11.88671875" style="424" customWidth="1"/>
    <col min="13568" max="13568" width="3.88671875" style="424" customWidth="1"/>
    <col min="13569" max="13569" width="11.88671875" style="424" customWidth="1"/>
    <col min="13570" max="13570" width="12.33203125" style="424" customWidth="1"/>
    <col min="13571" max="13571" width="12.109375" style="424" customWidth="1"/>
    <col min="13572" max="13572" width="12.44140625" style="424" customWidth="1"/>
    <col min="13573" max="13573" width="11" style="424" customWidth="1"/>
    <col min="13574" max="13574" width="10.5546875" style="424" customWidth="1"/>
    <col min="13575" max="13575" width="11.5546875" style="424" customWidth="1"/>
    <col min="13576" max="13813" width="7.5546875" style="424"/>
    <col min="13814" max="13814" width="6.6640625" style="424" customWidth="1"/>
    <col min="13815" max="13815" width="7.5546875" style="424"/>
    <col min="13816" max="13816" width="7.33203125" style="424" customWidth="1"/>
    <col min="13817" max="13817" width="50.88671875" style="424" customWidth="1"/>
    <col min="13818" max="13818" width="12.88671875" style="424" customWidth="1"/>
    <col min="13819" max="13819" width="13" style="424" customWidth="1"/>
    <col min="13820" max="13820" width="14.44140625" style="424" customWidth="1"/>
    <col min="13821" max="13821" width="13.6640625" style="424" customWidth="1"/>
    <col min="13822" max="13822" width="12.109375" style="424" customWidth="1"/>
    <col min="13823" max="13823" width="11.88671875" style="424" customWidth="1"/>
    <col min="13824" max="13824" width="3.88671875" style="424" customWidth="1"/>
    <col min="13825" max="13825" width="11.88671875" style="424" customWidth="1"/>
    <col min="13826" max="13826" width="12.33203125" style="424" customWidth="1"/>
    <col min="13827" max="13827" width="12.109375" style="424" customWidth="1"/>
    <col min="13828" max="13828" width="12.44140625" style="424" customWidth="1"/>
    <col min="13829" max="13829" width="11" style="424" customWidth="1"/>
    <col min="13830" max="13830" width="10.5546875" style="424" customWidth="1"/>
    <col min="13831" max="13831" width="11.5546875" style="424" customWidth="1"/>
    <col min="13832" max="14069" width="7.5546875" style="424"/>
    <col min="14070" max="14070" width="6.6640625" style="424" customWidth="1"/>
    <col min="14071" max="14071" width="7.5546875" style="424"/>
    <col min="14072" max="14072" width="7.33203125" style="424" customWidth="1"/>
    <col min="14073" max="14073" width="50.88671875" style="424" customWidth="1"/>
    <col min="14074" max="14074" width="12.88671875" style="424" customWidth="1"/>
    <col min="14075" max="14075" width="13" style="424" customWidth="1"/>
    <col min="14076" max="14076" width="14.44140625" style="424" customWidth="1"/>
    <col min="14077" max="14077" width="13.6640625" style="424" customWidth="1"/>
    <col min="14078" max="14078" width="12.109375" style="424" customWidth="1"/>
    <col min="14079" max="14079" width="11.88671875" style="424" customWidth="1"/>
    <col min="14080" max="14080" width="3.88671875" style="424" customWidth="1"/>
    <col min="14081" max="14081" width="11.88671875" style="424" customWidth="1"/>
    <col min="14082" max="14082" width="12.33203125" style="424" customWidth="1"/>
    <col min="14083" max="14083" width="12.109375" style="424" customWidth="1"/>
    <col min="14084" max="14084" width="12.44140625" style="424" customWidth="1"/>
    <col min="14085" max="14085" width="11" style="424" customWidth="1"/>
    <col min="14086" max="14086" width="10.5546875" style="424" customWidth="1"/>
    <col min="14087" max="14087" width="11.5546875" style="424" customWidth="1"/>
    <col min="14088" max="14325" width="7.5546875" style="424"/>
    <col min="14326" max="14326" width="6.6640625" style="424" customWidth="1"/>
    <col min="14327" max="14327" width="7.5546875" style="424"/>
    <col min="14328" max="14328" width="7.33203125" style="424" customWidth="1"/>
    <col min="14329" max="14329" width="50.88671875" style="424" customWidth="1"/>
    <col min="14330" max="14330" width="12.88671875" style="424" customWidth="1"/>
    <col min="14331" max="14331" width="13" style="424" customWidth="1"/>
    <col min="14332" max="14332" width="14.44140625" style="424" customWidth="1"/>
    <col min="14333" max="14333" width="13.6640625" style="424" customWidth="1"/>
    <col min="14334" max="14334" width="12.109375" style="424" customWidth="1"/>
    <col min="14335" max="14335" width="11.88671875" style="424" customWidth="1"/>
    <col min="14336" max="14336" width="3.88671875" style="424" customWidth="1"/>
    <col min="14337" max="14337" width="11.88671875" style="424" customWidth="1"/>
    <col min="14338" max="14338" width="12.33203125" style="424" customWidth="1"/>
    <col min="14339" max="14339" width="12.109375" style="424" customWidth="1"/>
    <col min="14340" max="14340" width="12.44140625" style="424" customWidth="1"/>
    <col min="14341" max="14341" width="11" style="424" customWidth="1"/>
    <col min="14342" max="14342" width="10.5546875" style="424" customWidth="1"/>
    <col min="14343" max="14343" width="11.5546875" style="424" customWidth="1"/>
    <col min="14344" max="14581" width="7.5546875" style="424"/>
    <col min="14582" max="14582" width="6.6640625" style="424" customWidth="1"/>
    <col min="14583" max="14583" width="7.5546875" style="424"/>
    <col min="14584" max="14584" width="7.33203125" style="424" customWidth="1"/>
    <col min="14585" max="14585" width="50.88671875" style="424" customWidth="1"/>
    <col min="14586" max="14586" width="12.88671875" style="424" customWidth="1"/>
    <col min="14587" max="14587" width="13" style="424" customWidth="1"/>
    <col min="14588" max="14588" width="14.44140625" style="424" customWidth="1"/>
    <col min="14589" max="14589" width="13.6640625" style="424" customWidth="1"/>
    <col min="14590" max="14590" width="12.109375" style="424" customWidth="1"/>
    <col min="14591" max="14591" width="11.88671875" style="424" customWidth="1"/>
    <col min="14592" max="14592" width="3.88671875" style="424" customWidth="1"/>
    <col min="14593" max="14593" width="11.88671875" style="424" customWidth="1"/>
    <col min="14594" max="14594" width="12.33203125" style="424" customWidth="1"/>
    <col min="14595" max="14595" width="12.109375" style="424" customWidth="1"/>
    <col min="14596" max="14596" width="12.44140625" style="424" customWidth="1"/>
    <col min="14597" max="14597" width="11" style="424" customWidth="1"/>
    <col min="14598" max="14598" width="10.5546875" style="424" customWidth="1"/>
    <col min="14599" max="14599" width="11.5546875" style="424" customWidth="1"/>
    <col min="14600" max="14837" width="7.5546875" style="424"/>
    <col min="14838" max="14838" width="6.6640625" style="424" customWidth="1"/>
    <col min="14839" max="14839" width="7.5546875" style="424"/>
    <col min="14840" max="14840" width="7.33203125" style="424" customWidth="1"/>
    <col min="14841" max="14841" width="50.88671875" style="424" customWidth="1"/>
    <col min="14842" max="14842" width="12.88671875" style="424" customWidth="1"/>
    <col min="14843" max="14843" width="13" style="424" customWidth="1"/>
    <col min="14844" max="14844" width="14.44140625" style="424" customWidth="1"/>
    <col min="14845" max="14845" width="13.6640625" style="424" customWidth="1"/>
    <col min="14846" max="14846" width="12.109375" style="424" customWidth="1"/>
    <col min="14847" max="14847" width="11.88671875" style="424" customWidth="1"/>
    <col min="14848" max="14848" width="3.88671875" style="424" customWidth="1"/>
    <col min="14849" max="14849" width="11.88671875" style="424" customWidth="1"/>
    <col min="14850" max="14850" width="12.33203125" style="424" customWidth="1"/>
    <col min="14851" max="14851" width="12.109375" style="424" customWidth="1"/>
    <col min="14852" max="14852" width="12.44140625" style="424" customWidth="1"/>
    <col min="14853" max="14853" width="11" style="424" customWidth="1"/>
    <col min="14854" max="14854" width="10.5546875" style="424" customWidth="1"/>
    <col min="14855" max="14855" width="11.5546875" style="424" customWidth="1"/>
    <col min="14856" max="15093" width="7.5546875" style="424"/>
    <col min="15094" max="15094" width="6.6640625" style="424" customWidth="1"/>
    <col min="15095" max="15095" width="7.5546875" style="424"/>
    <col min="15096" max="15096" width="7.33203125" style="424" customWidth="1"/>
    <col min="15097" max="15097" width="50.88671875" style="424" customWidth="1"/>
    <col min="15098" max="15098" width="12.88671875" style="424" customWidth="1"/>
    <col min="15099" max="15099" width="13" style="424" customWidth="1"/>
    <col min="15100" max="15100" width="14.44140625" style="424" customWidth="1"/>
    <col min="15101" max="15101" width="13.6640625" style="424" customWidth="1"/>
    <col min="15102" max="15102" width="12.109375" style="424" customWidth="1"/>
    <col min="15103" max="15103" width="11.88671875" style="424" customWidth="1"/>
    <col min="15104" max="15104" width="3.88671875" style="424" customWidth="1"/>
    <col min="15105" max="15105" width="11.88671875" style="424" customWidth="1"/>
    <col min="15106" max="15106" width="12.33203125" style="424" customWidth="1"/>
    <col min="15107" max="15107" width="12.109375" style="424" customWidth="1"/>
    <col min="15108" max="15108" width="12.44140625" style="424" customWidth="1"/>
    <col min="15109" max="15109" width="11" style="424" customWidth="1"/>
    <col min="15110" max="15110" width="10.5546875" style="424" customWidth="1"/>
    <col min="15111" max="15111" width="11.5546875" style="424" customWidth="1"/>
    <col min="15112" max="15349" width="7.5546875" style="424"/>
    <col min="15350" max="15350" width="6.6640625" style="424" customWidth="1"/>
    <col min="15351" max="15351" width="7.5546875" style="424"/>
    <col min="15352" max="15352" width="7.33203125" style="424" customWidth="1"/>
    <col min="15353" max="15353" width="50.88671875" style="424" customWidth="1"/>
    <col min="15354" max="15354" width="12.88671875" style="424" customWidth="1"/>
    <col min="15355" max="15355" width="13" style="424" customWidth="1"/>
    <col min="15356" max="15356" width="14.44140625" style="424" customWidth="1"/>
    <col min="15357" max="15357" width="13.6640625" style="424" customWidth="1"/>
    <col min="15358" max="15358" width="12.109375" style="424" customWidth="1"/>
    <col min="15359" max="15359" width="11.88671875" style="424" customWidth="1"/>
    <col min="15360" max="15360" width="3.88671875" style="424" customWidth="1"/>
    <col min="15361" max="15361" width="11.88671875" style="424" customWidth="1"/>
    <col min="15362" max="15362" width="12.33203125" style="424" customWidth="1"/>
    <col min="15363" max="15363" width="12.109375" style="424" customWidth="1"/>
    <col min="15364" max="15364" width="12.44140625" style="424" customWidth="1"/>
    <col min="15365" max="15365" width="11" style="424" customWidth="1"/>
    <col min="15366" max="15366" width="10.5546875" style="424" customWidth="1"/>
    <col min="15367" max="15367" width="11.5546875" style="424" customWidth="1"/>
    <col min="15368" max="15605" width="7.5546875" style="424"/>
    <col min="15606" max="15606" width="6.6640625" style="424" customWidth="1"/>
    <col min="15607" max="15607" width="7.5546875" style="424"/>
    <col min="15608" max="15608" width="7.33203125" style="424" customWidth="1"/>
    <col min="15609" max="15609" width="50.88671875" style="424" customWidth="1"/>
    <col min="15610" max="15610" width="12.88671875" style="424" customWidth="1"/>
    <col min="15611" max="15611" width="13" style="424" customWidth="1"/>
    <col min="15612" max="15612" width="14.44140625" style="424" customWidth="1"/>
    <col min="15613" max="15613" width="13.6640625" style="424" customWidth="1"/>
    <col min="15614" max="15614" width="12.109375" style="424" customWidth="1"/>
    <col min="15615" max="15615" width="11.88671875" style="424" customWidth="1"/>
    <col min="15616" max="15616" width="3.88671875" style="424" customWidth="1"/>
    <col min="15617" max="15617" width="11.88671875" style="424" customWidth="1"/>
    <col min="15618" max="15618" width="12.33203125" style="424" customWidth="1"/>
    <col min="15619" max="15619" width="12.109375" style="424" customWidth="1"/>
    <col min="15620" max="15620" width="12.44140625" style="424" customWidth="1"/>
    <col min="15621" max="15621" width="11" style="424" customWidth="1"/>
    <col min="15622" max="15622" width="10.5546875" style="424" customWidth="1"/>
    <col min="15623" max="15623" width="11.5546875" style="424" customWidth="1"/>
    <col min="15624" max="15861" width="7.5546875" style="424"/>
    <col min="15862" max="15862" width="6.6640625" style="424" customWidth="1"/>
    <col min="15863" max="15863" width="7.5546875" style="424"/>
    <col min="15864" max="15864" width="7.33203125" style="424" customWidth="1"/>
    <col min="15865" max="15865" width="50.88671875" style="424" customWidth="1"/>
    <col min="15866" max="15866" width="12.88671875" style="424" customWidth="1"/>
    <col min="15867" max="15867" width="13" style="424" customWidth="1"/>
    <col min="15868" max="15868" width="14.44140625" style="424" customWidth="1"/>
    <col min="15869" max="15869" width="13.6640625" style="424" customWidth="1"/>
    <col min="15870" max="15870" width="12.109375" style="424" customWidth="1"/>
    <col min="15871" max="15871" width="11.88671875" style="424" customWidth="1"/>
    <col min="15872" max="15872" width="3.88671875" style="424" customWidth="1"/>
    <col min="15873" max="15873" width="11.88671875" style="424" customWidth="1"/>
    <col min="15874" max="15874" width="12.33203125" style="424" customWidth="1"/>
    <col min="15875" max="15875" width="12.109375" style="424" customWidth="1"/>
    <col min="15876" max="15876" width="12.44140625" style="424" customWidth="1"/>
    <col min="15877" max="15877" width="11" style="424" customWidth="1"/>
    <col min="15878" max="15878" width="10.5546875" style="424" customWidth="1"/>
    <col min="15879" max="15879" width="11.5546875" style="424" customWidth="1"/>
    <col min="15880" max="16117" width="7.5546875" style="424"/>
    <col min="16118" max="16118" width="6.6640625" style="424" customWidth="1"/>
    <col min="16119" max="16119" width="7.5546875" style="424"/>
    <col min="16120" max="16120" width="7.33203125" style="424" customWidth="1"/>
    <col min="16121" max="16121" width="50.88671875" style="424" customWidth="1"/>
    <col min="16122" max="16122" width="12.88671875" style="424" customWidth="1"/>
    <col min="16123" max="16123" width="13" style="424" customWidth="1"/>
    <col min="16124" max="16124" width="14.44140625" style="424" customWidth="1"/>
    <col min="16125" max="16125" width="13.6640625" style="424" customWidth="1"/>
    <col min="16126" max="16126" width="12.109375" style="424" customWidth="1"/>
    <col min="16127" max="16127" width="11.88671875" style="424" customWidth="1"/>
    <col min="16128" max="16128" width="3.88671875" style="424" customWidth="1"/>
    <col min="16129" max="16129" width="11.88671875" style="424" customWidth="1"/>
    <col min="16130" max="16130" width="12.33203125" style="424" customWidth="1"/>
    <col min="16131" max="16131" width="12.109375" style="424" customWidth="1"/>
    <col min="16132" max="16132" width="12.44140625" style="424" customWidth="1"/>
    <col min="16133" max="16133" width="11" style="424" customWidth="1"/>
    <col min="16134" max="16134" width="10.5546875" style="424" customWidth="1"/>
    <col min="16135" max="16135" width="11.5546875" style="424" customWidth="1"/>
    <col min="16136" max="16384" width="7.5546875" style="424"/>
  </cols>
  <sheetData>
    <row r="1" spans="1:10" ht="15.6" customHeight="1">
      <c r="F1" s="488"/>
      <c r="G1" s="727" t="s">
        <v>14</v>
      </c>
      <c r="H1" s="688"/>
      <c r="I1" s="490"/>
      <c r="J1" s="490"/>
    </row>
    <row r="2" spans="1:10" ht="15.75" customHeight="1">
      <c r="F2" s="488"/>
      <c r="G2" s="727" t="s">
        <v>15</v>
      </c>
      <c r="H2" s="688"/>
      <c r="I2" s="688"/>
      <c r="J2" s="688"/>
    </row>
    <row r="3" spans="1:10" ht="15.75" customHeight="1">
      <c r="F3" s="488"/>
      <c r="G3" s="727" t="s">
        <v>16</v>
      </c>
      <c r="H3" s="688"/>
      <c r="I3" s="688"/>
      <c r="J3" s="688"/>
    </row>
    <row r="4" spans="1:10" ht="15" customHeight="1">
      <c r="F4" s="488"/>
      <c r="G4" s="727" t="s">
        <v>17</v>
      </c>
      <c r="H4" s="688"/>
      <c r="I4" s="688"/>
      <c r="J4" s="688"/>
    </row>
    <row r="5" spans="1:10" ht="15" customHeight="1">
      <c r="F5" s="488"/>
      <c r="G5" s="727" t="s">
        <v>18</v>
      </c>
      <c r="H5" s="688"/>
      <c r="I5" s="688"/>
      <c r="J5" s="488"/>
    </row>
    <row r="6" spans="1:10" ht="15" customHeight="1">
      <c r="F6" s="488"/>
      <c r="G6" s="727" t="s">
        <v>19</v>
      </c>
      <c r="H6" s="688"/>
      <c r="I6" s="688"/>
      <c r="J6" s="488"/>
    </row>
    <row r="7" spans="1:10" ht="15" customHeight="1">
      <c r="F7" s="488"/>
      <c r="G7" s="727" t="s">
        <v>20</v>
      </c>
      <c r="H7" s="728"/>
      <c r="I7" s="488"/>
      <c r="J7" s="488"/>
    </row>
    <row r="8" spans="1:10" ht="15" customHeight="1">
      <c r="F8" s="488"/>
      <c r="G8" s="488"/>
      <c r="H8" s="432"/>
      <c r="I8" s="488"/>
      <c r="J8" s="488"/>
    </row>
    <row r="9" spans="1:10" ht="20.399999999999999" customHeight="1">
      <c r="A9" s="729" t="s">
        <v>0</v>
      </c>
      <c r="B9" s="730"/>
      <c r="C9" s="730"/>
      <c r="D9" s="730"/>
      <c r="E9" s="730"/>
      <c r="F9" s="730"/>
      <c r="G9" s="730"/>
      <c r="H9" s="730"/>
      <c r="I9" s="730"/>
      <c r="J9" s="489"/>
    </row>
    <row r="10" spans="1:10" ht="14.25" customHeight="1">
      <c r="A10" s="731" t="s">
        <v>21</v>
      </c>
      <c r="B10" s="732"/>
      <c r="C10" s="732"/>
      <c r="D10" s="732"/>
      <c r="E10" s="732"/>
      <c r="F10" s="732"/>
      <c r="G10" s="732"/>
      <c r="H10" s="732"/>
      <c r="I10" s="732"/>
      <c r="J10" s="489"/>
    </row>
    <row r="11" spans="1:10" ht="14.25" customHeight="1">
      <c r="F11" s="488"/>
      <c r="G11" s="487"/>
      <c r="H11" s="487"/>
      <c r="I11" s="486"/>
      <c r="J11" s="486"/>
    </row>
    <row r="12" spans="1:10" s="484" customFormat="1" ht="22.8">
      <c r="A12" s="733" t="s">
        <v>22</v>
      </c>
      <c r="B12" s="732"/>
      <c r="C12" s="732"/>
      <c r="D12" s="732"/>
      <c r="E12" s="732"/>
      <c r="F12" s="732"/>
      <c r="G12" s="732"/>
      <c r="H12" s="732"/>
      <c r="I12" s="732"/>
      <c r="J12" s="485"/>
    </row>
    <row r="13" spans="1:10" s="483" customFormat="1" ht="21" customHeight="1">
      <c r="A13" s="736" t="s">
        <v>23</v>
      </c>
      <c r="B13" s="732"/>
      <c r="C13" s="732"/>
      <c r="D13" s="732"/>
      <c r="E13" s="732"/>
      <c r="F13" s="732"/>
      <c r="G13" s="732"/>
      <c r="H13" s="732"/>
      <c r="I13" s="732"/>
      <c r="J13" s="481"/>
    </row>
    <row r="14" spans="1:10" s="478" customFormat="1" ht="14.25" customHeight="1">
      <c r="A14" s="737"/>
      <c r="B14" s="737"/>
      <c r="C14" s="737"/>
      <c r="D14" s="737"/>
      <c r="E14" s="737"/>
      <c r="F14" s="737"/>
      <c r="G14" s="737"/>
      <c r="H14" s="737"/>
      <c r="I14" s="737"/>
      <c r="J14" s="737"/>
    </row>
    <row r="15" spans="1:10" s="478" customFormat="1" ht="14.25" customHeight="1">
      <c r="A15" s="737" t="s">
        <v>24</v>
      </c>
      <c r="B15" s="683"/>
      <c r="C15" s="683"/>
      <c r="D15" s="683"/>
      <c r="E15" s="683"/>
      <c r="F15" s="683"/>
      <c r="G15" s="683"/>
      <c r="H15" s="683"/>
      <c r="I15" s="683"/>
      <c r="J15" s="481"/>
    </row>
    <row r="16" spans="1:10" s="478" customFormat="1" ht="14.25" customHeight="1">
      <c r="A16" s="738" t="s">
        <v>25</v>
      </c>
      <c r="B16" s="683"/>
      <c r="C16" s="683"/>
      <c r="D16" s="683"/>
      <c r="E16" s="683"/>
      <c r="F16" s="683"/>
      <c r="G16" s="683"/>
      <c r="H16" s="683"/>
      <c r="I16" s="683"/>
      <c r="J16" s="481"/>
    </row>
    <row r="17" spans="1:10" s="478" customFormat="1" ht="14.25" customHeight="1">
      <c r="A17" s="481"/>
      <c r="B17" s="481"/>
      <c r="C17" s="481"/>
      <c r="D17" s="481"/>
      <c r="E17" s="482"/>
      <c r="F17" s="481"/>
      <c r="G17" s="481"/>
      <c r="H17" s="481"/>
      <c r="I17" s="481"/>
      <c r="J17" s="481"/>
    </row>
    <row r="18" spans="1:10" s="478" customFormat="1" ht="14.25" customHeight="1">
      <c r="A18" s="739" t="s">
        <v>4</v>
      </c>
      <c r="B18" s="683"/>
      <c r="C18" s="683"/>
      <c r="D18" s="683"/>
      <c r="E18" s="683"/>
      <c r="F18" s="683"/>
      <c r="G18" s="683"/>
      <c r="H18" s="683"/>
      <c r="I18" s="683"/>
      <c r="J18" s="481"/>
    </row>
    <row r="19" spans="1:10" s="426" customFormat="1" ht="15.6" customHeight="1">
      <c r="A19" s="740" t="s">
        <v>26</v>
      </c>
      <c r="B19" s="740"/>
      <c r="C19" s="740"/>
      <c r="D19" s="740"/>
      <c r="E19" s="480"/>
      <c r="G19" s="480"/>
      <c r="J19" s="479"/>
    </row>
    <row r="20" spans="1:10" s="478" customFormat="1" ht="29.25" customHeight="1">
      <c r="A20" s="725" t="s">
        <v>27</v>
      </c>
      <c r="B20" s="726"/>
      <c r="C20" s="726"/>
      <c r="D20" s="726"/>
      <c r="E20" s="726"/>
      <c r="F20" s="726"/>
      <c r="G20" s="726"/>
      <c r="H20" s="726"/>
      <c r="I20" s="726"/>
      <c r="J20" s="447"/>
    </row>
    <row r="21" spans="1:10" s="477" customFormat="1" ht="36.75" customHeight="1">
      <c r="A21" s="711" t="s">
        <v>28</v>
      </c>
      <c r="B21" s="715"/>
      <c r="C21" s="716" t="s">
        <v>29</v>
      </c>
      <c r="D21" s="717"/>
      <c r="E21" s="717"/>
      <c r="F21" s="718"/>
      <c r="G21" s="719" t="s">
        <v>30</v>
      </c>
      <c r="H21" s="719"/>
      <c r="I21" s="719"/>
      <c r="J21" s="463"/>
    </row>
    <row r="22" spans="1:10" s="472" customFormat="1" ht="60" customHeight="1">
      <c r="A22" s="694" t="s">
        <v>31</v>
      </c>
      <c r="B22" s="711" t="s">
        <v>32</v>
      </c>
      <c r="C22" s="720" t="s">
        <v>33</v>
      </c>
      <c r="D22" s="721"/>
      <c r="E22" s="711" t="s">
        <v>34</v>
      </c>
      <c r="F22" s="711" t="s">
        <v>35</v>
      </c>
      <c r="G22" s="476" t="s">
        <v>36</v>
      </c>
      <c r="H22" s="475" t="s">
        <v>37</v>
      </c>
      <c r="I22" s="474" t="s">
        <v>38</v>
      </c>
      <c r="J22" s="473"/>
    </row>
    <row r="23" spans="1:10" s="472" customFormat="1" ht="20.25" customHeight="1">
      <c r="A23" s="694"/>
      <c r="B23" s="711"/>
      <c r="C23" s="722"/>
      <c r="D23" s="723"/>
      <c r="E23" s="711"/>
      <c r="F23" s="711"/>
      <c r="G23" s="442" t="s">
        <v>39</v>
      </c>
      <c r="H23" s="442" t="s">
        <v>40</v>
      </c>
      <c r="I23" s="442" t="s">
        <v>41</v>
      </c>
      <c r="J23" s="441"/>
    </row>
    <row r="24" spans="1:10" ht="15.6">
      <c r="A24" s="471">
        <v>1</v>
      </c>
      <c r="B24" s="471">
        <v>2</v>
      </c>
      <c r="C24" s="724">
        <v>3</v>
      </c>
      <c r="D24" s="718"/>
      <c r="E24" s="442">
        <v>4</v>
      </c>
      <c r="F24" s="442">
        <v>5</v>
      </c>
      <c r="G24" s="471">
        <v>6</v>
      </c>
      <c r="H24" s="471">
        <v>7</v>
      </c>
      <c r="I24" s="442">
        <v>8</v>
      </c>
      <c r="J24" s="441"/>
    </row>
    <row r="25" spans="1:10" ht="16.8">
      <c r="A25" s="455" t="s">
        <v>42</v>
      </c>
      <c r="B25" s="575" t="s">
        <v>43</v>
      </c>
      <c r="C25" s="706">
        <f>C26+C27</f>
        <v>2307199</v>
      </c>
      <c r="D25" s="707"/>
      <c r="E25" s="470">
        <f>E26+E27+211</f>
        <v>2435940</v>
      </c>
      <c r="F25" s="467">
        <f>F26+F27+216</f>
        <v>2406711</v>
      </c>
      <c r="G25" s="467">
        <f t="shared" ref="G25:G31" si="0">E25-C25</f>
        <v>128741</v>
      </c>
      <c r="H25" s="467">
        <f t="shared" ref="H25:H31" si="1">F25-E25</f>
        <v>-29229</v>
      </c>
      <c r="I25" s="466">
        <f t="shared" ref="I25:I31" si="2">F25-C25</f>
        <v>99512</v>
      </c>
      <c r="J25" s="441"/>
    </row>
    <row r="26" spans="1:10" ht="50.4">
      <c r="A26" s="455" t="s">
        <v>44</v>
      </c>
      <c r="B26" s="454" t="s">
        <v>45</v>
      </c>
      <c r="C26" s="706">
        <v>1606935</v>
      </c>
      <c r="D26" s="707"/>
      <c r="E26" s="467">
        <v>1735465</v>
      </c>
      <c r="F26" s="468">
        <v>1706231</v>
      </c>
      <c r="G26" s="467">
        <f t="shared" si="0"/>
        <v>128530</v>
      </c>
      <c r="H26" s="467">
        <f t="shared" si="1"/>
        <v>-29234</v>
      </c>
      <c r="I26" s="466">
        <f t="shared" si="2"/>
        <v>99296</v>
      </c>
      <c r="J26" s="469"/>
    </row>
    <row r="27" spans="1:10" ht="50.4">
      <c r="A27" s="455" t="s">
        <v>46</v>
      </c>
      <c r="B27" s="454" t="s">
        <v>47</v>
      </c>
      <c r="C27" s="706">
        <v>700264</v>
      </c>
      <c r="D27" s="707"/>
      <c r="E27" s="467">
        <v>700264</v>
      </c>
      <c r="F27" s="468">
        <v>700264</v>
      </c>
      <c r="G27" s="467">
        <f t="shared" si="0"/>
        <v>0</v>
      </c>
      <c r="H27" s="467">
        <f t="shared" si="1"/>
        <v>0</v>
      </c>
      <c r="I27" s="466">
        <f t="shared" si="2"/>
        <v>0</v>
      </c>
      <c r="J27" s="469"/>
    </row>
    <row r="28" spans="1:10" ht="33.6">
      <c r="A28" s="455" t="s">
        <v>48</v>
      </c>
      <c r="B28" s="454" t="s">
        <v>49</v>
      </c>
      <c r="C28" s="706">
        <v>241260</v>
      </c>
      <c r="D28" s="707"/>
      <c r="E28" s="467">
        <v>241260</v>
      </c>
      <c r="F28" s="468">
        <v>241260</v>
      </c>
      <c r="G28" s="467">
        <f t="shared" si="0"/>
        <v>0</v>
      </c>
      <c r="H28" s="467">
        <f t="shared" si="1"/>
        <v>0</v>
      </c>
      <c r="I28" s="466">
        <f t="shared" si="2"/>
        <v>0</v>
      </c>
      <c r="J28" s="469"/>
    </row>
    <row r="29" spans="1:10" ht="33.6">
      <c r="A29" s="455" t="s">
        <v>50</v>
      </c>
      <c r="B29" s="454" t="s">
        <v>51</v>
      </c>
      <c r="C29" s="706">
        <v>30537</v>
      </c>
      <c r="D29" s="707"/>
      <c r="E29" s="467">
        <v>38303</v>
      </c>
      <c r="F29" s="468">
        <v>34189</v>
      </c>
      <c r="G29" s="467">
        <f t="shared" si="0"/>
        <v>7766</v>
      </c>
      <c r="H29" s="467">
        <f t="shared" si="1"/>
        <v>-4114</v>
      </c>
      <c r="I29" s="466">
        <f t="shared" si="2"/>
        <v>3652</v>
      </c>
      <c r="J29" s="441"/>
    </row>
    <row r="30" spans="1:10" ht="16.8">
      <c r="A30" s="455" t="s">
        <v>52</v>
      </c>
      <c r="B30" s="454" t="s">
        <v>53</v>
      </c>
      <c r="C30" s="706">
        <v>8192</v>
      </c>
      <c r="D30" s="707"/>
      <c r="E30" s="467">
        <v>12185</v>
      </c>
      <c r="F30" s="468">
        <v>12105</v>
      </c>
      <c r="G30" s="467">
        <f t="shared" si="0"/>
        <v>3993</v>
      </c>
      <c r="H30" s="467">
        <f t="shared" si="1"/>
        <v>-80</v>
      </c>
      <c r="I30" s="466">
        <f t="shared" si="2"/>
        <v>3913</v>
      </c>
      <c r="J30" s="441"/>
    </row>
    <row r="31" spans="1:10" ht="36" customHeight="1">
      <c r="A31" s="708" t="s">
        <v>54</v>
      </c>
      <c r="B31" s="708"/>
      <c r="C31" s="709">
        <f>C25+C28+C29+C30</f>
        <v>2587188</v>
      </c>
      <c r="D31" s="710"/>
      <c r="E31" s="465">
        <f>E25+E28+E29+E30</f>
        <v>2727688</v>
      </c>
      <c r="F31" s="465">
        <f>F25+F28+F29+F30-1</f>
        <v>2694264</v>
      </c>
      <c r="G31" s="465">
        <f t="shared" si="0"/>
        <v>140500</v>
      </c>
      <c r="H31" s="465">
        <f t="shared" si="1"/>
        <v>-33424</v>
      </c>
      <c r="I31" s="464">
        <f t="shared" si="2"/>
        <v>107076</v>
      </c>
      <c r="J31" s="441"/>
    </row>
    <row r="32" spans="1:10" s="446" customFormat="1" ht="24.75" customHeight="1">
      <c r="A32" s="692" t="s">
        <v>55</v>
      </c>
      <c r="B32" s="693"/>
      <c r="C32" s="693"/>
      <c r="D32" s="693"/>
      <c r="E32" s="693"/>
      <c r="F32" s="693"/>
      <c r="G32" s="693"/>
      <c r="H32" s="693"/>
      <c r="I32" s="693"/>
      <c r="J32" s="447"/>
    </row>
    <row r="33" spans="1:15" ht="34.5" customHeight="1">
      <c r="A33" s="711" t="s">
        <v>56</v>
      </c>
      <c r="B33" s="711"/>
      <c r="C33" s="711" t="s">
        <v>29</v>
      </c>
      <c r="D33" s="711"/>
      <c r="E33" s="711"/>
      <c r="F33" s="711"/>
      <c r="G33" s="711"/>
      <c r="H33" s="711" t="s">
        <v>57</v>
      </c>
      <c r="I33" s="698"/>
      <c r="J33" s="463"/>
    </row>
    <row r="34" spans="1:15" ht="53.25" customHeight="1">
      <c r="A34" s="711"/>
      <c r="B34" s="711"/>
      <c r="C34" s="711" t="s">
        <v>58</v>
      </c>
      <c r="D34" s="712" t="s">
        <v>59</v>
      </c>
      <c r="E34" s="712"/>
      <c r="F34" s="711" t="s">
        <v>60</v>
      </c>
      <c r="G34" s="711" t="s">
        <v>61</v>
      </c>
      <c r="H34" s="698"/>
      <c r="I34" s="698"/>
      <c r="J34" s="463"/>
    </row>
    <row r="35" spans="1:15" ht="33.75" customHeight="1">
      <c r="A35" s="712" t="s">
        <v>31</v>
      </c>
      <c r="B35" s="711" t="s">
        <v>32</v>
      </c>
      <c r="C35" s="711"/>
      <c r="D35" s="713" t="s">
        <v>62</v>
      </c>
      <c r="E35" s="714" t="s">
        <v>63</v>
      </c>
      <c r="F35" s="711"/>
      <c r="G35" s="711"/>
      <c r="H35" s="462" t="s">
        <v>64</v>
      </c>
      <c r="I35" s="462" t="s">
        <v>65</v>
      </c>
      <c r="J35" s="463"/>
    </row>
    <row r="36" spans="1:15" ht="18" customHeight="1">
      <c r="A36" s="712"/>
      <c r="B36" s="711"/>
      <c r="C36" s="459" t="s">
        <v>66</v>
      </c>
      <c r="D36" s="713"/>
      <c r="E36" s="714"/>
      <c r="F36" s="711"/>
      <c r="G36" s="711"/>
      <c r="H36" s="459" t="s">
        <v>67</v>
      </c>
      <c r="I36" s="459" t="s">
        <v>68</v>
      </c>
      <c r="J36" s="457"/>
      <c r="L36" s="461"/>
      <c r="M36" s="460"/>
      <c r="N36" s="460"/>
      <c r="O36" s="460"/>
    </row>
    <row r="37" spans="1:15" ht="15.6">
      <c r="A37" s="458">
        <v>1</v>
      </c>
      <c r="B37" s="458">
        <v>2</v>
      </c>
      <c r="C37" s="459">
        <v>3</v>
      </c>
      <c r="D37" s="459">
        <v>4</v>
      </c>
      <c r="E37" s="459">
        <v>5</v>
      </c>
      <c r="F37" s="459">
        <v>6</v>
      </c>
      <c r="G37" s="459">
        <v>7</v>
      </c>
      <c r="H37" s="459">
        <v>8</v>
      </c>
      <c r="I37" s="458">
        <v>9</v>
      </c>
      <c r="J37" s="457"/>
    </row>
    <row r="38" spans="1:15" ht="18">
      <c r="A38" s="455" t="s">
        <v>42</v>
      </c>
      <c r="B38" s="456" t="s">
        <v>69</v>
      </c>
      <c r="C38" s="450">
        <f t="shared" ref="C38:C44" si="3">D38+E38</f>
        <v>1697644</v>
      </c>
      <c r="D38" s="453">
        <v>1673823</v>
      </c>
      <c r="E38" s="453">
        <v>23821</v>
      </c>
      <c r="F38" s="450">
        <v>1655346</v>
      </c>
      <c r="G38" s="450">
        <v>1653251</v>
      </c>
      <c r="H38" s="453">
        <f t="shared" ref="H38:H44" si="4">F38-C38</f>
        <v>-42298</v>
      </c>
      <c r="I38" s="452">
        <f t="shared" ref="I38:I44" si="5">F38/C38*100</f>
        <v>97.508429329117291</v>
      </c>
      <c r="J38" s="451"/>
    </row>
    <row r="39" spans="1:15" ht="33.6">
      <c r="A39" s="455" t="s">
        <v>48</v>
      </c>
      <c r="B39" s="456" t="s">
        <v>615</v>
      </c>
      <c r="C39" s="450">
        <f t="shared" si="3"/>
        <v>451100</v>
      </c>
      <c r="D39" s="453">
        <v>451100</v>
      </c>
      <c r="E39" s="453">
        <v>0</v>
      </c>
      <c r="F39" s="450">
        <v>473058</v>
      </c>
      <c r="G39" s="450">
        <v>450312</v>
      </c>
      <c r="H39" s="453">
        <f t="shared" si="4"/>
        <v>21958</v>
      </c>
      <c r="I39" s="452">
        <f t="shared" si="5"/>
        <v>104.86765683883839</v>
      </c>
      <c r="J39" s="451"/>
    </row>
    <row r="40" spans="1:15" ht="33.6">
      <c r="A40" s="455" t="s">
        <v>50</v>
      </c>
      <c r="B40" s="456" t="s">
        <v>70</v>
      </c>
      <c r="C40" s="450">
        <f t="shared" si="3"/>
        <v>98068</v>
      </c>
      <c r="D40" s="453">
        <v>98068</v>
      </c>
      <c r="E40" s="453">
        <v>0</v>
      </c>
      <c r="F40" s="450">
        <v>95271</v>
      </c>
      <c r="G40" s="450">
        <v>90461</v>
      </c>
      <c r="H40" s="453">
        <f t="shared" si="4"/>
        <v>-2797</v>
      </c>
      <c r="I40" s="452">
        <f t="shared" si="5"/>
        <v>97.147897377330011</v>
      </c>
      <c r="J40" s="451"/>
    </row>
    <row r="41" spans="1:15" ht="18">
      <c r="A41" s="455" t="s">
        <v>52</v>
      </c>
      <c r="B41" s="456" t="s">
        <v>71</v>
      </c>
      <c r="C41" s="450">
        <f t="shared" si="3"/>
        <v>16610</v>
      </c>
      <c r="D41" s="453">
        <v>16610</v>
      </c>
      <c r="E41" s="453">
        <v>0</v>
      </c>
      <c r="F41" s="450">
        <v>13146</v>
      </c>
      <c r="G41" s="450">
        <v>13168</v>
      </c>
      <c r="H41" s="453">
        <f t="shared" si="4"/>
        <v>-3464</v>
      </c>
      <c r="I41" s="452">
        <f t="shared" si="5"/>
        <v>79.14509331727875</v>
      </c>
      <c r="J41" s="451"/>
    </row>
    <row r="42" spans="1:15" ht="33.6">
      <c r="A42" s="455" t="s">
        <v>72</v>
      </c>
      <c r="B42" s="456" t="s">
        <v>73</v>
      </c>
      <c r="C42" s="450">
        <f t="shared" si="3"/>
        <v>260605</v>
      </c>
      <c r="D42" s="453">
        <v>223424</v>
      </c>
      <c r="E42" s="453">
        <v>37181</v>
      </c>
      <c r="F42" s="450">
        <v>225363</v>
      </c>
      <c r="G42" s="450">
        <v>228302</v>
      </c>
      <c r="H42" s="453">
        <f t="shared" si="4"/>
        <v>-35242</v>
      </c>
      <c r="I42" s="452">
        <f t="shared" si="5"/>
        <v>86.476851940676497</v>
      </c>
      <c r="J42" s="451"/>
    </row>
    <row r="43" spans="1:15" ht="50.4">
      <c r="A43" s="455" t="s">
        <v>74</v>
      </c>
      <c r="B43" s="456" t="s">
        <v>75</v>
      </c>
      <c r="C43" s="450">
        <f t="shared" si="3"/>
        <v>24450</v>
      </c>
      <c r="D43" s="453">
        <v>24450</v>
      </c>
      <c r="E43" s="453">
        <v>0</v>
      </c>
      <c r="F43" s="450">
        <v>20956</v>
      </c>
      <c r="G43" s="450">
        <f>20457+8</f>
        <v>20465</v>
      </c>
      <c r="H43" s="453">
        <f t="shared" si="4"/>
        <v>-3494</v>
      </c>
      <c r="I43" s="452">
        <f t="shared" si="5"/>
        <v>85.709611451942735</v>
      </c>
      <c r="J43" s="451"/>
    </row>
    <row r="44" spans="1:15" ht="84">
      <c r="A44" s="455" t="s">
        <v>76</v>
      </c>
      <c r="B44" s="456" t="s">
        <v>77</v>
      </c>
      <c r="C44" s="450">
        <f t="shared" si="3"/>
        <v>2021</v>
      </c>
      <c r="D44" s="453">
        <v>2021</v>
      </c>
      <c r="E44" s="453">
        <v>0</v>
      </c>
      <c r="F44" s="450">
        <v>2019</v>
      </c>
      <c r="G44" s="450">
        <v>2021</v>
      </c>
      <c r="H44" s="453">
        <f t="shared" si="4"/>
        <v>-2</v>
      </c>
      <c r="I44" s="452">
        <f t="shared" si="5"/>
        <v>99.901039089559632</v>
      </c>
      <c r="J44" s="451"/>
    </row>
    <row r="45" spans="1:15" ht="28.5" customHeight="1">
      <c r="A45" s="705" t="s">
        <v>78</v>
      </c>
      <c r="B45" s="705"/>
      <c r="C45" s="450">
        <f>C38+C39+C40+C41+C42+C43+C44</f>
        <v>2550498</v>
      </c>
      <c r="D45" s="450">
        <f>D38+D39+D40+D41+D42+D43+D44</f>
        <v>2489496</v>
      </c>
      <c r="E45" s="450">
        <f>SUM(E38:E44)</f>
        <v>61002</v>
      </c>
      <c r="F45" s="450">
        <f>F38+F39+F40+F41+F42+F43+F44</f>
        <v>2485159</v>
      </c>
      <c r="G45" s="450">
        <f>G38+G39+G40+G41+G42+G43+G44</f>
        <v>2457980</v>
      </c>
      <c r="H45" s="450">
        <f>F45-C45</f>
        <v>-65339</v>
      </c>
      <c r="I45" s="449">
        <f>F45/C45*100</f>
        <v>97.438186581600931</v>
      </c>
      <c r="J45" s="448"/>
    </row>
    <row r="46" spans="1:15" ht="35.25" customHeight="1">
      <c r="A46" s="734" t="s">
        <v>79</v>
      </c>
      <c r="B46" s="735"/>
      <c r="C46" s="450">
        <f>+D46+E46</f>
        <v>37173</v>
      </c>
      <c r="D46" s="603">
        <v>37173</v>
      </c>
      <c r="E46" s="453">
        <v>0</v>
      </c>
      <c r="F46" s="450">
        <v>37173</v>
      </c>
      <c r="G46" s="450">
        <v>37173</v>
      </c>
      <c r="H46" s="453">
        <v>0</v>
      </c>
      <c r="I46" s="452">
        <v>0</v>
      </c>
      <c r="J46" s="451"/>
    </row>
    <row r="47" spans="1:15" s="446" customFormat="1" ht="20.399999999999999">
      <c r="A47" s="692" t="s">
        <v>80</v>
      </c>
      <c r="B47" s="693"/>
      <c r="C47" s="693"/>
      <c r="D47" s="693"/>
      <c r="E47" s="693"/>
      <c r="F47" s="693"/>
      <c r="G47" s="693"/>
      <c r="H47" s="693"/>
      <c r="I47" s="693"/>
      <c r="J47" s="447"/>
    </row>
    <row r="48" spans="1:15" ht="15.75" customHeight="1">
      <c r="A48" s="694" t="s">
        <v>81</v>
      </c>
      <c r="B48" s="694"/>
      <c r="C48" s="695" t="s">
        <v>82</v>
      </c>
      <c r="D48" s="696" t="s">
        <v>59</v>
      </c>
      <c r="E48" s="696"/>
      <c r="F48" s="696"/>
      <c r="G48" s="697" t="s">
        <v>83</v>
      </c>
      <c r="H48" s="699" t="s">
        <v>84</v>
      </c>
      <c r="I48" s="700"/>
      <c r="J48" s="445"/>
    </row>
    <row r="49" spans="1:11" ht="53.25" customHeight="1">
      <c r="A49" s="694"/>
      <c r="B49" s="694"/>
      <c r="C49" s="695"/>
      <c r="D49" s="701" t="s">
        <v>85</v>
      </c>
      <c r="E49" s="702" t="s">
        <v>86</v>
      </c>
      <c r="F49" s="702"/>
      <c r="G49" s="698"/>
      <c r="H49" s="703" t="s">
        <v>87</v>
      </c>
      <c r="I49" s="701" t="s">
        <v>88</v>
      </c>
      <c r="J49" s="689"/>
    </row>
    <row r="50" spans="1:11" ht="31.5" customHeight="1">
      <c r="A50" s="694"/>
      <c r="B50" s="694"/>
      <c r="C50" s="444" t="s">
        <v>89</v>
      </c>
      <c r="D50" s="701"/>
      <c r="E50" s="702"/>
      <c r="F50" s="702"/>
      <c r="G50" s="443" t="s">
        <v>90</v>
      </c>
      <c r="H50" s="704"/>
      <c r="I50" s="701"/>
      <c r="J50" s="689"/>
    </row>
    <row r="51" spans="1:11" ht="15" customHeight="1">
      <c r="A51" s="690">
        <v>1</v>
      </c>
      <c r="B51" s="690"/>
      <c r="C51" s="442" t="s">
        <v>91</v>
      </c>
      <c r="D51" s="442" t="s">
        <v>92</v>
      </c>
      <c r="E51" s="690">
        <v>4</v>
      </c>
      <c r="F51" s="690"/>
      <c r="G51" s="442" t="s">
        <v>93</v>
      </c>
      <c r="H51" s="442" t="s">
        <v>94</v>
      </c>
      <c r="I51" s="442">
        <v>7</v>
      </c>
      <c r="J51" s="441"/>
    </row>
    <row r="52" spans="1:11" ht="18">
      <c r="A52" s="668" t="s">
        <v>95</v>
      </c>
      <c r="B52" s="668"/>
      <c r="C52" s="574">
        <f>D52+E52</f>
        <v>88112</v>
      </c>
      <c r="D52" s="438">
        <v>5792</v>
      </c>
      <c r="E52" s="691">
        <v>82320</v>
      </c>
      <c r="F52" s="691"/>
      <c r="G52" s="439">
        <f>H52+I52</f>
        <v>215617</v>
      </c>
      <c r="H52" s="438">
        <v>37173</v>
      </c>
      <c r="I52" s="564">
        <v>178444</v>
      </c>
      <c r="J52" s="435"/>
    </row>
    <row r="53" spans="1:11" s="436" customFormat="1" ht="18">
      <c r="A53" s="668" t="s">
        <v>96</v>
      </c>
      <c r="B53" s="668"/>
      <c r="C53" s="440">
        <f>D53+E53</f>
        <v>265901</v>
      </c>
      <c r="D53" s="438">
        <v>5792</v>
      </c>
      <c r="E53" s="669">
        <v>260109</v>
      </c>
      <c r="F53" s="669"/>
      <c r="G53" s="439">
        <f>H53+I53</f>
        <v>273708</v>
      </c>
      <c r="H53" s="438">
        <f>H52-37173+37173</f>
        <v>37173</v>
      </c>
      <c r="I53" s="438">
        <v>236535</v>
      </c>
      <c r="J53" s="437"/>
      <c r="K53" s="600"/>
    </row>
    <row r="54" spans="1:11" ht="18">
      <c r="A54" s="674" t="s">
        <v>97</v>
      </c>
      <c r="B54" s="675"/>
      <c r="C54" s="675"/>
      <c r="D54" s="675"/>
      <c r="E54" s="675"/>
      <c r="F54" s="675"/>
      <c r="G54" s="675"/>
      <c r="H54" s="675"/>
      <c r="I54" s="675"/>
      <c r="J54" s="435"/>
      <c r="K54" s="601"/>
    </row>
    <row r="55" spans="1:11" ht="18">
      <c r="A55" s="676" t="s">
        <v>98</v>
      </c>
      <c r="B55" s="677"/>
      <c r="C55" s="576"/>
      <c r="D55" s="577"/>
      <c r="E55" s="578"/>
      <c r="F55" s="578"/>
      <c r="G55" s="579"/>
      <c r="H55" s="678" t="s">
        <v>99</v>
      </c>
      <c r="I55" s="679"/>
      <c r="J55" s="435"/>
      <c r="K55" s="601"/>
    </row>
    <row r="56" spans="1:11" s="426" customFormat="1" ht="16.2" customHeight="1">
      <c r="A56" s="430"/>
      <c r="B56" s="430"/>
      <c r="C56" s="430"/>
      <c r="D56" s="434"/>
      <c r="E56" s="680" t="s">
        <v>100</v>
      </c>
      <c r="F56" s="681"/>
      <c r="H56" s="682"/>
      <c r="I56" s="683"/>
      <c r="J56" s="433"/>
      <c r="K56" s="602"/>
    </row>
    <row r="57" spans="1:11" s="426" customFormat="1" ht="7.95" customHeight="1">
      <c r="A57" s="430"/>
      <c r="B57" s="430"/>
      <c r="C57" s="430"/>
      <c r="D57" s="434"/>
      <c r="E57" s="433"/>
      <c r="F57" s="433"/>
      <c r="H57" s="433"/>
      <c r="I57" s="433"/>
      <c r="J57" s="433"/>
    </row>
    <row r="58" spans="1:11" s="426" customFormat="1" ht="15.6">
      <c r="A58" s="684" t="s">
        <v>101</v>
      </c>
      <c r="B58" s="685"/>
      <c r="C58" s="685"/>
      <c r="D58" s="685"/>
      <c r="E58" s="686"/>
      <c r="F58" s="686"/>
      <c r="H58" s="687" t="s">
        <v>102</v>
      </c>
      <c r="I58" s="688"/>
      <c r="J58" s="431"/>
    </row>
    <row r="59" spans="1:11" s="427" customFormat="1" ht="18" customHeight="1">
      <c r="A59" s="426"/>
      <c r="B59" s="430"/>
      <c r="C59" s="430"/>
      <c r="D59" s="430"/>
      <c r="E59" s="670" t="s">
        <v>100</v>
      </c>
      <c r="F59" s="671"/>
      <c r="G59" s="429"/>
      <c r="H59" s="672"/>
      <c r="I59" s="673"/>
      <c r="J59" s="428"/>
      <c r="K59" s="615"/>
    </row>
    <row r="60" spans="1:11" ht="15.6">
      <c r="A60" s="426"/>
    </row>
  </sheetData>
  <mergeCells count="75">
    <mergeCell ref="A46:B46"/>
    <mergeCell ref="G5:I5"/>
    <mergeCell ref="G1:H1"/>
    <mergeCell ref="G2:J2"/>
    <mergeCell ref="G3:J3"/>
    <mergeCell ref="G4:J4"/>
    <mergeCell ref="A13:I13"/>
    <mergeCell ref="A14:J14"/>
    <mergeCell ref="A15:I15"/>
    <mergeCell ref="A16:I16"/>
    <mergeCell ref="A18:I18"/>
    <mergeCell ref="A19:D19"/>
    <mergeCell ref="C25:D25"/>
    <mergeCell ref="C26:D26"/>
    <mergeCell ref="C27:D27"/>
    <mergeCell ref="C28:D28"/>
    <mergeCell ref="A20:I20"/>
    <mergeCell ref="G6:I6"/>
    <mergeCell ref="G7:H7"/>
    <mergeCell ref="A9:I9"/>
    <mergeCell ref="A10:I10"/>
    <mergeCell ref="A12:I12"/>
    <mergeCell ref="C29:D29"/>
    <mergeCell ref="A21:B21"/>
    <mergeCell ref="C21:F21"/>
    <mergeCell ref="G21:I21"/>
    <mergeCell ref="A22:A23"/>
    <mergeCell ref="B22:B23"/>
    <mergeCell ref="C22:D23"/>
    <mergeCell ref="E22:E23"/>
    <mergeCell ref="F22:F23"/>
    <mergeCell ref="C24:D24"/>
    <mergeCell ref="A45:B45"/>
    <mergeCell ref="C30:D30"/>
    <mergeCell ref="A31:B31"/>
    <mergeCell ref="C31:D31"/>
    <mergeCell ref="A32:I32"/>
    <mergeCell ref="A33:B34"/>
    <mergeCell ref="C33:G33"/>
    <mergeCell ref="H33:I34"/>
    <mergeCell ref="C34:C35"/>
    <mergeCell ref="D34:E34"/>
    <mergeCell ref="F34:F36"/>
    <mergeCell ref="G34:G36"/>
    <mergeCell ref="A35:A36"/>
    <mergeCell ref="B35:B36"/>
    <mergeCell ref="D35:D36"/>
    <mergeCell ref="E35:E36"/>
    <mergeCell ref="A47:I47"/>
    <mergeCell ref="A48:B50"/>
    <mergeCell ref="C48:C49"/>
    <mergeCell ref="D48:F48"/>
    <mergeCell ref="G48:G49"/>
    <mergeCell ref="H48:I48"/>
    <mergeCell ref="D49:D50"/>
    <mergeCell ref="E49:F50"/>
    <mergeCell ref="H49:H50"/>
    <mergeCell ref="I49:I50"/>
    <mergeCell ref="J49:J50"/>
    <mergeCell ref="A51:B51"/>
    <mergeCell ref="E51:F51"/>
    <mergeCell ref="A52:B52"/>
    <mergeCell ref="E52:F52"/>
    <mergeCell ref="A53:B53"/>
    <mergeCell ref="E53:F53"/>
    <mergeCell ref="E59:F59"/>
    <mergeCell ref="H59:I59"/>
    <mergeCell ref="A54:I54"/>
    <mergeCell ref="A55:B55"/>
    <mergeCell ref="H55:I55"/>
    <mergeCell ref="E56:F56"/>
    <mergeCell ref="H56:I56"/>
    <mergeCell ref="A58:D58"/>
    <mergeCell ref="E58:F58"/>
    <mergeCell ref="H58:I58"/>
  </mergeCells>
  <pageMargins left="0.70866141732283472" right="0.70866141732283472" top="0.74803149606299213" bottom="0.74803149606299213" header="0.31496062992125984" footer="0.31496062992125984"/>
  <pageSetup paperSize="9" scale="48" firstPageNumber="3"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2219-48CC-49F7-B290-1773F758D506}">
  <sheetPr>
    <pageSetUpPr fitToPage="1"/>
  </sheetPr>
  <dimension ref="A1:I87"/>
  <sheetViews>
    <sheetView showGridLines="0" topLeftCell="A16" zoomScale="50" zoomScaleNormal="50" workbookViewId="0">
      <selection activeCell="G26" sqref="G26"/>
    </sheetView>
  </sheetViews>
  <sheetFormatPr defaultColWidth="9.33203125" defaultRowHeight="15.6"/>
  <cols>
    <col min="1" max="1" width="16.6640625" style="390" customWidth="1"/>
    <col min="2" max="2" width="84.6640625" style="390" customWidth="1"/>
    <col min="3" max="5" width="30.5546875" style="392" customWidth="1"/>
    <col min="6" max="9" width="30.5546875" style="391" customWidth="1"/>
    <col min="10" max="10" width="9.33203125" style="390"/>
    <col min="11" max="11" width="42.6640625" style="390" customWidth="1"/>
    <col min="12" max="16384" width="9.33203125" style="390"/>
  </cols>
  <sheetData>
    <row r="1" spans="1:9" s="397" customFormat="1">
      <c r="C1" s="392"/>
      <c r="D1" s="392"/>
      <c r="H1" s="755" t="s">
        <v>103</v>
      </c>
      <c r="I1" s="755"/>
    </row>
    <row r="2" spans="1:9" s="397" customFormat="1">
      <c r="C2" s="392"/>
      <c r="D2" s="392"/>
      <c r="H2" s="755" t="s">
        <v>104</v>
      </c>
      <c r="I2" s="755"/>
    </row>
    <row r="3" spans="1:9" s="397" customFormat="1">
      <c r="C3" s="392"/>
      <c r="D3" s="392"/>
      <c r="H3" s="755" t="s">
        <v>105</v>
      </c>
      <c r="I3" s="755"/>
    </row>
    <row r="4" spans="1:9" s="397" customFormat="1">
      <c r="C4" s="392"/>
      <c r="D4" s="392"/>
      <c r="H4" s="755" t="s">
        <v>106</v>
      </c>
      <c r="I4" s="755"/>
    </row>
    <row r="5" spans="1:9" s="397" customFormat="1">
      <c r="C5" s="392"/>
      <c r="D5" s="392"/>
      <c r="H5" s="755" t="s">
        <v>107</v>
      </c>
      <c r="I5" s="755"/>
    </row>
    <row r="6" spans="1:9" s="397" customFormat="1">
      <c r="C6" s="392"/>
      <c r="D6" s="392"/>
      <c r="H6" s="755" t="s">
        <v>18</v>
      </c>
      <c r="I6" s="755"/>
    </row>
    <row r="7" spans="1:9" s="397" customFormat="1">
      <c r="C7" s="392"/>
      <c r="D7" s="392"/>
      <c r="H7" s="755" t="s">
        <v>108</v>
      </c>
      <c r="I7" s="755"/>
    </row>
    <row r="8" spans="1:9" s="397" customFormat="1">
      <c r="C8" s="392"/>
      <c r="D8" s="392"/>
      <c r="H8" s="755" t="s">
        <v>109</v>
      </c>
      <c r="I8" s="755"/>
    </row>
    <row r="9" spans="1:9" s="397" customFormat="1">
      <c r="C9" s="392"/>
      <c r="D9" s="392"/>
      <c r="H9" s="755"/>
      <c r="I9" s="755"/>
    </row>
    <row r="10" spans="1:9" s="397" customFormat="1">
      <c r="C10" s="392"/>
      <c r="D10" s="392"/>
      <c r="H10" s="755"/>
      <c r="I10" s="755"/>
    </row>
    <row r="11" spans="1:9" s="397" customFormat="1">
      <c r="C11" s="392"/>
      <c r="D11" s="392"/>
      <c r="H11" s="755"/>
      <c r="I11" s="755"/>
    </row>
    <row r="12" spans="1:9" s="397" customFormat="1">
      <c r="C12" s="392"/>
      <c r="D12" s="392"/>
      <c r="H12" s="755"/>
      <c r="I12" s="755"/>
    </row>
    <row r="13" spans="1:9" s="397" customFormat="1">
      <c r="C13" s="392"/>
      <c r="D13" s="392"/>
      <c r="E13" s="392"/>
      <c r="F13" s="392"/>
      <c r="G13" s="392"/>
      <c r="H13" s="392"/>
      <c r="I13" s="392"/>
    </row>
    <row r="14" spans="1:9" s="397" customFormat="1" ht="17.399999999999999">
      <c r="A14" s="758" t="s">
        <v>0</v>
      </c>
      <c r="B14" s="758"/>
      <c r="C14" s="758"/>
      <c r="D14" s="758"/>
      <c r="E14" s="758"/>
      <c r="F14" s="758"/>
      <c r="G14" s="758"/>
      <c r="H14" s="758"/>
      <c r="I14" s="758"/>
    </row>
    <row r="15" spans="1:9" s="397" customFormat="1">
      <c r="A15" s="760"/>
      <c r="B15" s="760"/>
      <c r="C15" s="760"/>
      <c r="D15" s="760"/>
      <c r="E15" s="760"/>
      <c r="F15" s="760"/>
      <c r="G15" s="760"/>
      <c r="H15" s="760"/>
      <c r="I15" s="760"/>
    </row>
    <row r="16" spans="1:9" s="397" customFormat="1" ht="17.399999999999999">
      <c r="A16" s="758" t="s">
        <v>110</v>
      </c>
      <c r="B16" s="758"/>
      <c r="C16" s="758"/>
      <c r="D16" s="758"/>
      <c r="E16" s="758"/>
      <c r="F16" s="758"/>
      <c r="G16" s="758"/>
      <c r="H16" s="758"/>
      <c r="I16" s="758"/>
    </row>
    <row r="17" spans="1:9" s="397" customFormat="1">
      <c r="A17" s="760"/>
      <c r="B17" s="760"/>
      <c r="C17" s="760"/>
      <c r="D17" s="760"/>
      <c r="E17" s="760"/>
      <c r="F17" s="760"/>
      <c r="G17" s="760"/>
      <c r="H17" s="760"/>
      <c r="I17" s="760"/>
    </row>
    <row r="18" spans="1:9" s="397" customFormat="1">
      <c r="A18" s="760" t="s">
        <v>111</v>
      </c>
      <c r="B18" s="760"/>
      <c r="C18" s="760"/>
      <c r="D18" s="760"/>
      <c r="E18" s="760"/>
      <c r="F18" s="760"/>
      <c r="G18" s="760"/>
      <c r="H18" s="760"/>
      <c r="I18" s="760"/>
    </row>
    <row r="19" spans="1:9" s="397" customFormat="1">
      <c r="A19" s="419"/>
      <c r="B19" s="419"/>
      <c r="C19" s="419"/>
      <c r="D19" s="419"/>
      <c r="E19" s="419"/>
      <c r="F19" s="419"/>
      <c r="G19" s="419"/>
      <c r="H19" s="419"/>
      <c r="I19" s="419"/>
    </row>
    <row r="20" spans="1:9" s="397" customFormat="1">
      <c r="A20" s="761" t="s">
        <v>644</v>
      </c>
      <c r="B20" s="761"/>
      <c r="C20" s="761"/>
      <c r="D20" s="761"/>
      <c r="E20" s="761"/>
      <c r="F20" s="761"/>
      <c r="G20" s="761"/>
      <c r="H20" s="761"/>
      <c r="I20" s="761"/>
    </row>
    <row r="21" spans="1:9" s="397" customFormat="1">
      <c r="A21" s="745" t="s">
        <v>112</v>
      </c>
      <c r="B21" s="745"/>
      <c r="C21" s="745"/>
      <c r="D21" s="745"/>
      <c r="E21" s="745"/>
      <c r="F21" s="745"/>
      <c r="G21" s="745"/>
      <c r="H21" s="745"/>
      <c r="I21" s="745"/>
    </row>
    <row r="22" spans="1:9" s="397" customFormat="1">
      <c r="C22" s="392"/>
      <c r="D22" s="392"/>
      <c r="E22" s="392"/>
      <c r="F22" s="392"/>
      <c r="G22" s="392"/>
      <c r="H22" s="392"/>
      <c r="I22" s="392"/>
    </row>
    <row r="23" spans="1:9" s="397" customFormat="1">
      <c r="A23" s="766" t="s">
        <v>113</v>
      </c>
      <c r="B23" s="766"/>
      <c r="C23" s="766"/>
      <c r="D23" s="766"/>
      <c r="E23" s="766"/>
      <c r="F23" s="766"/>
      <c r="G23" s="766"/>
      <c r="H23" s="766"/>
      <c r="I23" s="766"/>
    </row>
    <row r="24" spans="1:9" s="397" customFormat="1">
      <c r="A24" s="745" t="s">
        <v>114</v>
      </c>
      <c r="B24" s="745"/>
      <c r="C24" s="745"/>
      <c r="D24" s="745"/>
      <c r="E24" s="745"/>
      <c r="F24" s="745"/>
      <c r="G24" s="745"/>
      <c r="H24" s="745"/>
      <c r="I24" s="745"/>
    </row>
    <row r="25" spans="1:9" s="397" customFormat="1">
      <c r="A25" s="744"/>
      <c r="B25" s="744"/>
      <c r="C25" s="392"/>
      <c r="D25" s="392"/>
      <c r="E25" s="392"/>
      <c r="F25" s="392"/>
      <c r="G25" s="392"/>
      <c r="H25" s="392"/>
      <c r="I25" s="392"/>
    </row>
    <row r="26" spans="1:9" s="397" customFormat="1">
      <c r="C26" s="392"/>
      <c r="D26" s="392"/>
      <c r="E26" s="392"/>
      <c r="F26" s="418"/>
      <c r="G26" s="418"/>
      <c r="H26" s="392"/>
      <c r="I26" s="392"/>
    </row>
    <row r="27" spans="1:9" s="397" customFormat="1">
      <c r="A27" s="748" t="s">
        <v>115</v>
      </c>
      <c r="B27" s="748"/>
      <c r="C27" s="748"/>
      <c r="D27" s="392"/>
      <c r="E27" s="392"/>
      <c r="F27" s="392"/>
      <c r="G27" s="392"/>
      <c r="H27" s="392"/>
      <c r="I27" s="417" t="s">
        <v>116</v>
      </c>
    </row>
    <row r="28" spans="1:9" s="397" customFormat="1">
      <c r="A28" s="749" t="s">
        <v>117</v>
      </c>
      <c r="B28" s="749"/>
      <c r="C28" s="762" t="s">
        <v>118</v>
      </c>
      <c r="D28" s="762"/>
      <c r="E28" s="762" t="s">
        <v>119</v>
      </c>
      <c r="F28" s="762"/>
      <c r="G28" s="762"/>
      <c r="H28" s="762" t="s">
        <v>120</v>
      </c>
      <c r="I28" s="762"/>
    </row>
    <row r="29" spans="1:9" s="397" customFormat="1">
      <c r="A29" s="416" t="s">
        <v>121</v>
      </c>
      <c r="B29" s="416" t="s">
        <v>122</v>
      </c>
      <c r="C29" s="415" t="s">
        <v>123</v>
      </c>
      <c r="D29" s="415" t="s">
        <v>124</v>
      </c>
      <c r="E29" s="415" t="s">
        <v>125</v>
      </c>
      <c r="F29" s="409" t="s">
        <v>126</v>
      </c>
      <c r="G29" s="409" t="s">
        <v>127</v>
      </c>
      <c r="H29" s="415" t="s">
        <v>123</v>
      </c>
      <c r="I29" s="415" t="s">
        <v>124</v>
      </c>
    </row>
    <row r="30" spans="1:9" s="398" customFormat="1">
      <c r="A30" s="406">
        <v>1</v>
      </c>
      <c r="B30" s="406">
        <v>2</v>
      </c>
      <c r="C30" s="406">
        <v>3</v>
      </c>
      <c r="D30" s="406">
        <v>4</v>
      </c>
      <c r="E30" s="406">
        <v>5</v>
      </c>
      <c r="F30" s="406">
        <v>6</v>
      </c>
      <c r="G30" s="406">
        <v>7</v>
      </c>
      <c r="H30" s="406">
        <v>8</v>
      </c>
      <c r="I30" s="406">
        <v>9</v>
      </c>
    </row>
    <row r="31" spans="1:9" s="414" customFormat="1" ht="31.2">
      <c r="A31" s="752" t="s">
        <v>42</v>
      </c>
      <c r="B31" s="410" t="s">
        <v>128</v>
      </c>
      <c r="C31" s="409">
        <f>SUM(C32:C35)</f>
        <v>354312104.19</v>
      </c>
      <c r="D31" s="409">
        <f>SUM(D32:D34)</f>
        <v>0</v>
      </c>
      <c r="E31" s="409">
        <v>2307199000</v>
      </c>
      <c r="F31" s="409">
        <f>SUM(F32:F35)</f>
        <v>2435940350.9900002</v>
      </c>
      <c r="G31" s="409">
        <f>SUM(G32:G35)</f>
        <v>2406710871.1199999</v>
      </c>
      <c r="H31" s="409">
        <f>C31-D31+F31-G31+I31</f>
        <v>395538516.90000039</v>
      </c>
      <c r="I31" s="409">
        <f>SUM(I32:I35)</f>
        <v>11996932.84</v>
      </c>
    </row>
    <row r="32" spans="1:9" s="398" customFormat="1">
      <c r="A32" s="753"/>
      <c r="B32" s="412" t="s">
        <v>129</v>
      </c>
      <c r="C32" s="413">
        <v>353517225.99000001</v>
      </c>
      <c r="D32" s="413">
        <v>0</v>
      </c>
      <c r="E32" s="413" t="s">
        <v>130</v>
      </c>
      <c r="F32" s="413">
        <v>2435782992.8600001</v>
      </c>
      <c r="G32" s="413">
        <v>2406471595.04</v>
      </c>
      <c r="H32" s="413">
        <v>394825556.65000039</v>
      </c>
      <c r="I32" s="413">
        <v>11996932.84</v>
      </c>
    </row>
    <row r="33" spans="1:9" s="398" customFormat="1">
      <c r="A33" s="753"/>
      <c r="B33" s="412" t="s">
        <v>131</v>
      </c>
      <c r="C33" s="413">
        <v>61512.600000000006</v>
      </c>
      <c r="D33" s="413">
        <v>0</v>
      </c>
      <c r="E33" s="413" t="s">
        <v>130</v>
      </c>
      <c r="F33" s="413">
        <v>20820.810000000001</v>
      </c>
      <c r="G33" s="413">
        <v>16039.78</v>
      </c>
      <c r="H33" s="413">
        <v>66293.63</v>
      </c>
      <c r="I33" s="413">
        <v>0</v>
      </c>
    </row>
    <row r="34" spans="1:9" s="398" customFormat="1">
      <c r="A34" s="753"/>
      <c r="B34" s="412" t="s">
        <v>132</v>
      </c>
      <c r="C34" s="413">
        <v>686976.82</v>
      </c>
      <c r="D34" s="413">
        <v>0</v>
      </c>
      <c r="E34" s="413" t="s">
        <v>130</v>
      </c>
      <c r="F34" s="413">
        <v>137833.81</v>
      </c>
      <c r="G34" s="413">
        <v>203542.2</v>
      </c>
      <c r="H34" s="413">
        <v>621268.42999999993</v>
      </c>
      <c r="I34" s="413">
        <v>0</v>
      </c>
    </row>
    <row r="35" spans="1:9" s="398" customFormat="1">
      <c r="A35" s="754"/>
      <c r="B35" s="412" t="s">
        <v>133</v>
      </c>
      <c r="C35" s="413">
        <v>46388.78</v>
      </c>
      <c r="D35" s="413">
        <v>0</v>
      </c>
      <c r="E35" s="413" t="s">
        <v>130</v>
      </c>
      <c r="F35" s="413">
        <v>-1296.49</v>
      </c>
      <c r="G35" s="413">
        <v>19694.099999999999</v>
      </c>
      <c r="H35" s="413">
        <v>25398.190000000002</v>
      </c>
      <c r="I35" s="413">
        <v>0</v>
      </c>
    </row>
    <row r="36" spans="1:9" s="398" customFormat="1" ht="31.2">
      <c r="A36" s="763" t="s">
        <v>44</v>
      </c>
      <c r="B36" s="407" t="s">
        <v>134</v>
      </c>
      <c r="C36" s="404">
        <f>SUM(C37:C40)</f>
        <v>354305247.64999998</v>
      </c>
      <c r="D36" s="404">
        <f>SUM(D37:D40)</f>
        <v>0</v>
      </c>
      <c r="E36" s="404">
        <v>1606935000</v>
      </c>
      <c r="F36" s="404">
        <f>SUM(F37:F40)</f>
        <v>1735465253.6400001</v>
      </c>
      <c r="G36" s="404">
        <f>SUM(G37:G40)</f>
        <v>1706231151.5</v>
      </c>
      <c r="H36" s="404">
        <f>C36-D36+F36-G36+I36</f>
        <v>395536282.62999994</v>
      </c>
      <c r="I36" s="404">
        <f>SUM(I37:I40)</f>
        <v>11996932.84</v>
      </c>
    </row>
    <row r="37" spans="1:9" s="398" customFormat="1">
      <c r="A37" s="764"/>
      <c r="B37" s="412" t="s">
        <v>129</v>
      </c>
      <c r="C37" s="404">
        <v>353510634.94</v>
      </c>
      <c r="D37" s="404">
        <v>0</v>
      </c>
      <c r="E37" s="404" t="s">
        <v>130</v>
      </c>
      <c r="F37" s="404">
        <v>1735343825.8800001</v>
      </c>
      <c r="G37" s="404">
        <v>1706027867.8099999</v>
      </c>
      <c r="H37" s="404">
        <f>C37+F37-G37+I37-D37</f>
        <v>394823525.8500002</v>
      </c>
      <c r="I37" s="404">
        <v>11996932.84</v>
      </c>
    </row>
    <row r="38" spans="1:9" s="398" customFormat="1">
      <c r="A38" s="764"/>
      <c r="B38" s="412" t="s">
        <v>131</v>
      </c>
      <c r="C38" s="404">
        <v>61446.23</v>
      </c>
      <c r="D38" s="404">
        <v>0</v>
      </c>
      <c r="E38" s="404" t="s">
        <v>130</v>
      </c>
      <c r="F38" s="404">
        <v>15348.93</v>
      </c>
      <c r="G38" s="404">
        <v>10512.2</v>
      </c>
      <c r="H38" s="404">
        <f>C38+F38-G38+I38-D38</f>
        <v>66282.960000000006</v>
      </c>
      <c r="I38" s="404">
        <v>0</v>
      </c>
    </row>
    <row r="39" spans="1:9" s="398" customFormat="1">
      <c r="A39" s="764"/>
      <c r="B39" s="412" t="s">
        <v>132</v>
      </c>
      <c r="C39" s="404">
        <v>686777.7</v>
      </c>
      <c r="D39" s="404">
        <v>0</v>
      </c>
      <c r="E39" s="404" t="s">
        <v>130</v>
      </c>
      <c r="F39" s="404">
        <v>107375.32</v>
      </c>
      <c r="G39" s="404">
        <v>173077.39</v>
      </c>
      <c r="H39" s="404">
        <f>C39+F39-G39+I39-D39</f>
        <v>621075.63</v>
      </c>
      <c r="I39" s="404">
        <v>0</v>
      </c>
    </row>
    <row r="40" spans="1:9" s="398" customFormat="1">
      <c r="A40" s="765"/>
      <c r="B40" s="412" t="s">
        <v>133</v>
      </c>
      <c r="C40" s="404">
        <v>46388.78</v>
      </c>
      <c r="D40" s="404">
        <v>0</v>
      </c>
      <c r="E40" s="404" t="s">
        <v>130</v>
      </c>
      <c r="F40" s="404">
        <v>-1296.49</v>
      </c>
      <c r="G40" s="404">
        <v>19694.099999999999</v>
      </c>
      <c r="H40" s="404">
        <f>C40+F40-G40+I40-D40</f>
        <v>25398.190000000002</v>
      </c>
      <c r="I40" s="404">
        <v>0</v>
      </c>
    </row>
    <row r="41" spans="1:9" s="398" customFormat="1" ht="31.2">
      <c r="A41" s="406" t="s">
        <v>46</v>
      </c>
      <c r="B41" s="407" t="s">
        <v>47</v>
      </c>
      <c r="C41" s="404">
        <v>0</v>
      </c>
      <c r="D41" s="404">
        <v>0</v>
      </c>
      <c r="E41" s="404">
        <v>700264000</v>
      </c>
      <c r="F41" s="404">
        <v>700264000</v>
      </c>
      <c r="G41" s="404">
        <v>700264000</v>
      </c>
      <c r="H41" s="404">
        <f>C41-D41+F41-G41+I41</f>
        <v>0</v>
      </c>
      <c r="I41" s="404">
        <v>0</v>
      </c>
    </row>
    <row r="42" spans="1:9" s="398" customFormat="1" ht="46.8">
      <c r="A42" s="406" t="s">
        <v>135</v>
      </c>
      <c r="B42" s="407" t="s">
        <v>136</v>
      </c>
      <c r="C42" s="404">
        <f>SUM(C43:C45)</f>
        <v>6856.54</v>
      </c>
      <c r="D42" s="404">
        <f>SUM(D43:D45)</f>
        <v>0</v>
      </c>
      <c r="E42" s="404">
        <v>0</v>
      </c>
      <c r="F42" s="404">
        <f>SUM(F43:F45)</f>
        <v>211097.35</v>
      </c>
      <c r="G42" s="404">
        <f>SUM(G43:G45)</f>
        <v>215719.62</v>
      </c>
      <c r="H42" s="404">
        <f>C42-D42+F42-G42+I42</f>
        <v>2234.2700000000186</v>
      </c>
      <c r="I42" s="404">
        <f>SUM(I43:I45)</f>
        <v>0</v>
      </c>
    </row>
    <row r="43" spans="1:9" s="398" customFormat="1">
      <c r="A43" s="751"/>
      <c r="B43" s="412" t="s">
        <v>129</v>
      </c>
      <c r="C43" s="404">
        <v>6591.05</v>
      </c>
      <c r="D43" s="404">
        <v>0</v>
      </c>
      <c r="E43" s="404" t="s">
        <v>130</v>
      </c>
      <c r="F43" s="404">
        <v>175166.98</v>
      </c>
      <c r="G43" s="404">
        <v>179727.23</v>
      </c>
      <c r="H43" s="404">
        <f>C43+F43-G43+I43-D43</f>
        <v>2030.7999999999884</v>
      </c>
      <c r="I43" s="404">
        <v>0</v>
      </c>
    </row>
    <row r="44" spans="1:9" s="398" customFormat="1">
      <c r="A44" s="751"/>
      <c r="B44" s="412" t="s">
        <v>131</v>
      </c>
      <c r="C44" s="404">
        <v>66.37</v>
      </c>
      <c r="D44" s="404">
        <v>0</v>
      </c>
      <c r="E44" s="404" t="s">
        <v>130</v>
      </c>
      <c r="F44" s="404">
        <v>5471.88</v>
      </c>
      <c r="G44" s="404">
        <v>5527.58</v>
      </c>
      <c r="H44" s="404">
        <f>C44+F44-G44+I44-D44</f>
        <v>10.670000000000073</v>
      </c>
      <c r="I44" s="404">
        <v>0</v>
      </c>
    </row>
    <row r="45" spans="1:9" s="398" customFormat="1">
      <c r="A45" s="751"/>
      <c r="B45" s="412" t="s">
        <v>132</v>
      </c>
      <c r="C45" s="404">
        <v>199.12</v>
      </c>
      <c r="D45" s="404">
        <v>0</v>
      </c>
      <c r="E45" s="404" t="s">
        <v>130</v>
      </c>
      <c r="F45" s="404">
        <v>30458.49</v>
      </c>
      <c r="G45" s="404">
        <v>30464.81</v>
      </c>
      <c r="H45" s="404">
        <f>C45+F45-G45+I45-D45</f>
        <v>192.79999999999927</v>
      </c>
      <c r="I45" s="404">
        <v>0</v>
      </c>
    </row>
    <row r="46" spans="1:9" s="396" customFormat="1">
      <c r="A46" s="411" t="s">
        <v>48</v>
      </c>
      <c r="B46" s="410" t="s">
        <v>137</v>
      </c>
      <c r="C46" s="409">
        <v>0</v>
      </c>
      <c r="D46" s="409">
        <v>0</v>
      </c>
      <c r="E46" s="409">
        <v>241260000</v>
      </c>
      <c r="F46" s="409">
        <v>241260000</v>
      </c>
      <c r="G46" s="409">
        <v>241260000</v>
      </c>
      <c r="H46" s="404">
        <f>C46-D46+F46-G46+I46</f>
        <v>0</v>
      </c>
      <c r="I46" s="409">
        <v>0</v>
      </c>
    </row>
    <row r="47" spans="1:9" s="396" customFormat="1">
      <c r="A47" s="411" t="s">
        <v>50</v>
      </c>
      <c r="B47" s="410" t="s">
        <v>51</v>
      </c>
      <c r="C47" s="409">
        <v>14849129.49</v>
      </c>
      <c r="D47" s="409">
        <v>0</v>
      </c>
      <c r="E47" s="409">
        <v>30537000</v>
      </c>
      <c r="F47" s="409">
        <v>38302639.409999996</v>
      </c>
      <c r="G47" s="409">
        <v>34189012.100000001</v>
      </c>
      <c r="H47" s="409">
        <f>C47+F47-G47+I47</f>
        <v>18962756.799999997</v>
      </c>
      <c r="I47" s="409">
        <v>0</v>
      </c>
    </row>
    <row r="48" spans="1:9" s="396" customFormat="1">
      <c r="A48" s="411" t="s">
        <v>52</v>
      </c>
      <c r="B48" s="410" t="s">
        <v>138</v>
      </c>
      <c r="C48" s="409">
        <f>SUM(C49:C50)+SUM(C56:C60)+C63</f>
        <v>14723462.82</v>
      </c>
      <c r="D48" s="409">
        <f>SUM(D49:D50)+SUM(D56:D60)+D63</f>
        <v>0</v>
      </c>
      <c r="E48" s="409">
        <v>8192000</v>
      </c>
      <c r="F48" s="409">
        <f>SUM(F49:F50)+SUM(F56:F60)+F63</f>
        <v>12184891.689999999</v>
      </c>
      <c r="G48" s="409">
        <f>SUM(G49:G50)+SUM(G56:G60)+G63</f>
        <v>12104521.74</v>
      </c>
      <c r="H48" s="409">
        <f>C48-D48+F48-G48+I48</f>
        <v>14803832.769999998</v>
      </c>
      <c r="I48" s="409">
        <f>SUM(I49:I50)+SUM(I56:I60)+I63</f>
        <v>0</v>
      </c>
    </row>
    <row r="49" spans="1:9" s="396" customFormat="1" ht="31.2">
      <c r="A49" s="406" t="s">
        <v>139</v>
      </c>
      <c r="B49" s="407" t="s">
        <v>140</v>
      </c>
      <c r="C49" s="404">
        <v>0</v>
      </c>
      <c r="D49" s="404">
        <v>0</v>
      </c>
      <c r="E49" s="404" t="s">
        <v>130</v>
      </c>
      <c r="F49" s="404">
        <v>2674620.7999999998</v>
      </c>
      <c r="G49" s="404">
        <v>2674620.7999999998</v>
      </c>
      <c r="H49" s="404">
        <f>C49-D49+F49-G49+I49</f>
        <v>0</v>
      </c>
      <c r="I49" s="404">
        <v>0</v>
      </c>
    </row>
    <row r="50" spans="1:9" s="398" customFormat="1" ht="31.2">
      <c r="A50" s="406" t="s">
        <v>141</v>
      </c>
      <c r="B50" s="407" t="s">
        <v>142</v>
      </c>
      <c r="C50" s="404">
        <f>SUM(C51:C55)</f>
        <v>7874429.4100000001</v>
      </c>
      <c r="D50" s="404">
        <f>SUM(D51:D55)</f>
        <v>0</v>
      </c>
      <c r="E50" s="404" t="s">
        <v>130</v>
      </c>
      <c r="F50" s="404">
        <f>SUM(F51:F55)</f>
        <v>2633414.8199999998</v>
      </c>
      <c r="G50" s="404">
        <f>SUM(G51:G55)</f>
        <v>3007974.5</v>
      </c>
      <c r="H50" s="404">
        <f>C50-D50+F50-G50+I50</f>
        <v>7499869.7300000004</v>
      </c>
      <c r="I50" s="404">
        <f>SUM(I51:I55)</f>
        <v>0</v>
      </c>
    </row>
    <row r="51" spans="1:9" s="403" customFormat="1" ht="46.8">
      <c r="A51" s="408" t="s">
        <v>143</v>
      </c>
      <c r="B51" s="407" t="s">
        <v>144</v>
      </c>
      <c r="C51" s="404">
        <v>377339.2</v>
      </c>
      <c r="D51" s="404">
        <v>0</v>
      </c>
      <c r="E51" s="404" t="s">
        <v>130</v>
      </c>
      <c r="F51" s="404">
        <v>401185.19</v>
      </c>
      <c r="G51" s="404">
        <v>748951.43</v>
      </c>
      <c r="H51" s="404">
        <f>C51+F51-G51+I51-D51</f>
        <v>29572.959999999963</v>
      </c>
      <c r="I51" s="404">
        <v>0</v>
      </c>
    </row>
    <row r="52" spans="1:9" s="403" customFormat="1" ht="31.2">
      <c r="A52" s="408" t="s">
        <v>145</v>
      </c>
      <c r="B52" s="407" t="s">
        <v>146</v>
      </c>
      <c r="C52" s="404">
        <v>29203.53</v>
      </c>
      <c r="D52" s="404">
        <v>0</v>
      </c>
      <c r="E52" s="404" t="s">
        <v>130</v>
      </c>
      <c r="F52" s="404">
        <v>40188.1</v>
      </c>
      <c r="G52" s="404">
        <v>10778.51</v>
      </c>
      <c r="H52" s="404">
        <f>C52+F52-G52+I52-D52</f>
        <v>58613.120000000003</v>
      </c>
      <c r="I52" s="404">
        <v>0</v>
      </c>
    </row>
    <row r="53" spans="1:9" s="403" customFormat="1" ht="31.2">
      <c r="A53" s="408" t="s">
        <v>147</v>
      </c>
      <c r="B53" s="407" t="s">
        <v>148</v>
      </c>
      <c r="C53" s="404">
        <v>21.15</v>
      </c>
      <c r="D53" s="404">
        <v>0</v>
      </c>
      <c r="E53" s="404" t="s">
        <v>130</v>
      </c>
      <c r="F53" s="404">
        <v>252.72</v>
      </c>
      <c r="G53" s="404">
        <v>252.72</v>
      </c>
      <c r="H53" s="404">
        <f>C53+F53-G53+I53-D53</f>
        <v>21.150000000000006</v>
      </c>
      <c r="I53" s="404">
        <v>0</v>
      </c>
    </row>
    <row r="54" spans="1:9" s="403" customFormat="1" ht="46.8">
      <c r="A54" s="408" t="s">
        <v>149</v>
      </c>
      <c r="B54" s="407" t="s">
        <v>150</v>
      </c>
      <c r="C54" s="404">
        <v>0</v>
      </c>
      <c r="D54" s="404">
        <v>0</v>
      </c>
      <c r="E54" s="404" t="s">
        <v>130</v>
      </c>
      <c r="F54" s="404">
        <v>0</v>
      </c>
      <c r="G54" s="404">
        <v>0</v>
      </c>
      <c r="H54" s="404">
        <f>C54+F54-G54+I54-D54</f>
        <v>0</v>
      </c>
      <c r="I54" s="404">
        <v>0</v>
      </c>
    </row>
    <row r="55" spans="1:9" s="403" customFormat="1" ht="46.8">
      <c r="A55" s="408" t="s">
        <v>151</v>
      </c>
      <c r="B55" s="407" t="s">
        <v>152</v>
      </c>
      <c r="C55" s="404">
        <v>7467865.5300000003</v>
      </c>
      <c r="D55" s="404">
        <v>0</v>
      </c>
      <c r="E55" s="404" t="s">
        <v>130</v>
      </c>
      <c r="F55" s="404">
        <v>2191788.81</v>
      </c>
      <c r="G55" s="404">
        <v>2247991.84</v>
      </c>
      <c r="H55" s="404">
        <f>C55+F55-G55+I55-D55</f>
        <v>7411662.5</v>
      </c>
      <c r="I55" s="404">
        <v>0</v>
      </c>
    </row>
    <row r="56" spans="1:9" s="403" customFormat="1" ht="31.2">
      <c r="A56" s="406" t="s">
        <v>153</v>
      </c>
      <c r="B56" s="407" t="s">
        <v>154</v>
      </c>
      <c r="C56" s="404">
        <v>6838690.9900000002</v>
      </c>
      <c r="D56" s="404">
        <v>0</v>
      </c>
      <c r="E56" s="404" t="s">
        <v>130</v>
      </c>
      <c r="F56" s="404">
        <v>6535150.29</v>
      </c>
      <c r="G56" s="404">
        <v>6073249.8499999996</v>
      </c>
      <c r="H56" s="404">
        <f t="shared" ref="H56:H63" si="0">C56-D56+F56-G56+I56</f>
        <v>7300591.4300000016</v>
      </c>
      <c r="I56" s="404">
        <v>0</v>
      </c>
    </row>
    <row r="57" spans="1:9" s="403" customFormat="1">
      <c r="A57" s="406" t="s">
        <v>155</v>
      </c>
      <c r="B57" s="407" t="s">
        <v>156</v>
      </c>
      <c r="C57" s="404">
        <v>0</v>
      </c>
      <c r="D57" s="404">
        <v>0</v>
      </c>
      <c r="E57" s="404" t="s">
        <v>130</v>
      </c>
      <c r="F57" s="404">
        <v>11356.4</v>
      </c>
      <c r="G57" s="404">
        <v>11356.4</v>
      </c>
      <c r="H57" s="404">
        <f t="shared" si="0"/>
        <v>0</v>
      </c>
      <c r="I57" s="404">
        <v>0</v>
      </c>
    </row>
    <row r="58" spans="1:9" s="403" customFormat="1">
      <c r="A58" s="406" t="s">
        <v>157</v>
      </c>
      <c r="B58" s="407" t="s">
        <v>158</v>
      </c>
      <c r="C58" s="404">
        <v>219.98</v>
      </c>
      <c r="D58" s="404">
        <v>0</v>
      </c>
      <c r="E58" s="404" t="s">
        <v>130</v>
      </c>
      <c r="F58" s="404">
        <v>553</v>
      </c>
      <c r="G58" s="404">
        <v>704</v>
      </c>
      <c r="H58" s="404">
        <f t="shared" si="0"/>
        <v>68.980000000000018</v>
      </c>
      <c r="I58" s="404">
        <v>0</v>
      </c>
    </row>
    <row r="59" spans="1:9" s="403" customFormat="1">
      <c r="A59" s="406" t="s">
        <v>159</v>
      </c>
      <c r="B59" s="407" t="s">
        <v>160</v>
      </c>
      <c r="C59" s="404">
        <v>0</v>
      </c>
      <c r="D59" s="404">
        <v>0</v>
      </c>
      <c r="E59" s="404" t="s">
        <v>130</v>
      </c>
      <c r="F59" s="404">
        <v>242188</v>
      </c>
      <c r="G59" s="404">
        <v>242188</v>
      </c>
      <c r="H59" s="404">
        <f t="shared" si="0"/>
        <v>0</v>
      </c>
      <c r="I59" s="404">
        <v>0</v>
      </c>
    </row>
    <row r="60" spans="1:9" s="403" customFormat="1">
      <c r="A60" s="406" t="s">
        <v>161</v>
      </c>
      <c r="B60" s="407" t="s">
        <v>162</v>
      </c>
      <c r="C60" s="404">
        <f>SUM(C61:C62)</f>
        <v>0</v>
      </c>
      <c r="D60" s="404">
        <f>SUM(D61:D62)</f>
        <v>0</v>
      </c>
      <c r="E60" s="404" t="s">
        <v>130</v>
      </c>
      <c r="F60" s="404">
        <f>SUM(F61:F62)</f>
        <v>2910</v>
      </c>
      <c r="G60" s="404">
        <f>SUM(G61:G62)</f>
        <v>2910</v>
      </c>
      <c r="H60" s="404">
        <f t="shared" si="0"/>
        <v>0</v>
      </c>
      <c r="I60" s="404">
        <f>SUM(I61:I62)</f>
        <v>0</v>
      </c>
    </row>
    <row r="61" spans="1:9" s="403" customFormat="1">
      <c r="A61" s="408" t="s">
        <v>163</v>
      </c>
      <c r="B61" s="407" t="s">
        <v>133</v>
      </c>
      <c r="C61" s="404">
        <v>0</v>
      </c>
      <c r="D61" s="404">
        <v>0</v>
      </c>
      <c r="E61" s="404" t="s">
        <v>130</v>
      </c>
      <c r="F61" s="404">
        <v>0</v>
      </c>
      <c r="G61" s="404">
        <v>0</v>
      </c>
      <c r="H61" s="404">
        <f t="shared" si="0"/>
        <v>0</v>
      </c>
      <c r="I61" s="404">
        <v>0</v>
      </c>
    </row>
    <row r="62" spans="1:9" s="398" customFormat="1">
      <c r="A62" s="408" t="s">
        <v>164</v>
      </c>
      <c r="B62" s="407" t="s">
        <v>165</v>
      </c>
      <c r="C62" s="404">
        <v>0</v>
      </c>
      <c r="D62" s="404">
        <v>0</v>
      </c>
      <c r="E62" s="404" t="s">
        <v>130</v>
      </c>
      <c r="F62" s="404">
        <v>2910</v>
      </c>
      <c r="G62" s="404">
        <v>2910</v>
      </c>
      <c r="H62" s="404">
        <f t="shared" si="0"/>
        <v>0</v>
      </c>
      <c r="I62" s="404">
        <v>0</v>
      </c>
    </row>
    <row r="63" spans="1:9" s="403" customFormat="1" ht="16.2" thickBot="1">
      <c r="A63" s="406" t="s">
        <v>166</v>
      </c>
      <c r="B63" s="405" t="s">
        <v>167</v>
      </c>
      <c r="C63" s="404">
        <v>10122.44</v>
      </c>
      <c r="D63" s="404">
        <v>0</v>
      </c>
      <c r="E63" s="404" t="s">
        <v>130</v>
      </c>
      <c r="F63" s="404">
        <v>84698.38</v>
      </c>
      <c r="G63" s="404">
        <v>91518.19</v>
      </c>
      <c r="H63" s="404">
        <f t="shared" si="0"/>
        <v>3302.6300000000047</v>
      </c>
      <c r="I63" s="404">
        <v>0</v>
      </c>
    </row>
    <row r="64" spans="1:9" s="396" customFormat="1" ht="16.2" thickBot="1">
      <c r="A64" s="742" t="s">
        <v>168</v>
      </c>
      <c r="B64" s="743"/>
      <c r="C64" s="402">
        <f t="shared" ref="C64:I64" si="1">C31+C46+C47+C48</f>
        <v>383884696.5</v>
      </c>
      <c r="D64" s="402">
        <f t="shared" si="1"/>
        <v>0</v>
      </c>
      <c r="E64" s="402">
        <f t="shared" si="1"/>
        <v>2587188000</v>
      </c>
      <c r="F64" s="402">
        <f t="shared" si="1"/>
        <v>2727687882.0900002</v>
      </c>
      <c r="G64" s="402">
        <f t="shared" si="1"/>
        <v>2694264404.9599996</v>
      </c>
      <c r="H64" s="402">
        <f t="shared" si="1"/>
        <v>429305106.47000039</v>
      </c>
      <c r="I64" s="402">
        <f t="shared" si="1"/>
        <v>11996932.84</v>
      </c>
    </row>
    <row r="65" spans="1:9" s="397" customFormat="1">
      <c r="C65" s="392"/>
      <c r="D65" s="392"/>
      <c r="E65" s="392"/>
      <c r="F65" s="392"/>
      <c r="G65" s="392"/>
      <c r="H65" s="392"/>
      <c r="I65" s="392"/>
    </row>
    <row r="66" spans="1:9" s="397" customFormat="1">
      <c r="A66" s="401"/>
      <c r="B66" s="401"/>
      <c r="C66" s="400"/>
      <c r="D66" s="400"/>
      <c r="E66" s="400"/>
      <c r="F66" s="400"/>
      <c r="G66" s="400"/>
      <c r="H66" s="400"/>
      <c r="I66" s="400"/>
    </row>
    <row r="67" spans="1:9" s="398" customFormat="1" ht="15.75" customHeight="1">
      <c r="A67" s="747" t="s">
        <v>98</v>
      </c>
      <c r="B67" s="747"/>
      <c r="C67" s="399"/>
      <c r="D67" s="746"/>
      <c r="E67" s="746"/>
      <c r="F67" s="392"/>
      <c r="H67" s="759" t="s">
        <v>99</v>
      </c>
      <c r="I67" s="759"/>
    </row>
    <row r="68" spans="1:9" s="396" customFormat="1">
      <c r="A68" s="397"/>
      <c r="B68" s="397"/>
      <c r="C68" s="392"/>
      <c r="D68" s="757" t="s">
        <v>169</v>
      </c>
      <c r="E68" s="757"/>
      <c r="F68" s="392"/>
      <c r="H68" s="392"/>
      <c r="I68" s="392"/>
    </row>
    <row r="69" spans="1:9" s="396" customFormat="1">
      <c r="A69" s="397"/>
      <c r="B69" s="397"/>
      <c r="C69" s="392"/>
      <c r="D69" s="392"/>
      <c r="E69" s="392"/>
      <c r="F69" s="392"/>
      <c r="H69" s="392"/>
      <c r="I69" s="392"/>
    </row>
    <row r="70" spans="1:9" s="396" customFormat="1">
      <c r="A70" s="741" t="s">
        <v>170</v>
      </c>
      <c r="B70" s="741"/>
      <c r="C70" s="392"/>
      <c r="D70" s="746"/>
      <c r="E70" s="746"/>
      <c r="F70" s="392"/>
      <c r="H70" s="750" t="s">
        <v>102</v>
      </c>
      <c r="I70" s="750"/>
    </row>
    <row r="71" spans="1:9" s="398" customFormat="1">
      <c r="A71" s="397"/>
      <c r="B71" s="397"/>
      <c r="C71" s="392"/>
      <c r="D71" s="756" t="s">
        <v>169</v>
      </c>
      <c r="E71" s="756"/>
      <c r="F71" s="392"/>
      <c r="G71" s="392"/>
      <c r="H71" s="392"/>
      <c r="I71" s="392"/>
    </row>
    <row r="72" spans="1:9" s="398" customFormat="1">
      <c r="A72" s="397"/>
      <c r="B72" s="397"/>
      <c r="C72" s="392"/>
      <c r="D72" s="392"/>
      <c r="E72" s="392"/>
      <c r="F72" s="392"/>
      <c r="G72" s="392"/>
      <c r="H72" s="392"/>
      <c r="I72" s="392"/>
    </row>
    <row r="73" spans="1:9" s="396" customFormat="1">
      <c r="A73" s="397"/>
      <c r="B73" s="397"/>
      <c r="C73" s="392"/>
      <c r="D73" s="392"/>
      <c r="E73" s="392"/>
      <c r="F73" s="392"/>
      <c r="G73" s="392"/>
    </row>
    <row r="74" spans="1:9" s="398" customFormat="1">
      <c r="A74" s="397"/>
      <c r="B74" s="397"/>
      <c r="C74" s="392"/>
      <c r="D74" s="392"/>
      <c r="E74" s="392"/>
      <c r="F74" s="392"/>
      <c r="G74" s="392"/>
    </row>
    <row r="75" spans="1:9" s="398" customFormat="1">
      <c r="A75" s="397"/>
      <c r="B75" s="397"/>
      <c r="C75" s="392"/>
      <c r="D75" s="392"/>
      <c r="E75" s="392"/>
      <c r="F75" s="392"/>
      <c r="G75" s="392"/>
    </row>
    <row r="76" spans="1:9" s="396" customFormat="1">
      <c r="A76" s="397"/>
      <c r="B76" s="397"/>
      <c r="C76" s="392"/>
      <c r="D76" s="392"/>
      <c r="E76" s="392"/>
      <c r="F76" s="392"/>
      <c r="G76" s="392"/>
    </row>
    <row r="77" spans="1:9" s="396" customFormat="1">
      <c r="A77" s="397"/>
      <c r="B77" s="397"/>
      <c r="C77" s="392"/>
      <c r="D77" s="392"/>
      <c r="E77" s="392"/>
      <c r="F77" s="392"/>
      <c r="G77" s="392"/>
      <c r="H77" s="392"/>
      <c r="I77" s="392"/>
    </row>
    <row r="78" spans="1:9" s="398" customFormat="1">
      <c r="A78" s="397"/>
      <c r="B78" s="397"/>
      <c r="C78" s="392"/>
      <c r="D78" s="392"/>
      <c r="E78" s="392"/>
      <c r="F78" s="392"/>
      <c r="G78" s="392"/>
      <c r="H78" s="392"/>
      <c r="I78" s="392"/>
    </row>
    <row r="79" spans="1:9" s="398" customFormat="1">
      <c r="A79" s="397"/>
      <c r="B79" s="397"/>
      <c r="C79" s="392"/>
      <c r="D79" s="392"/>
      <c r="E79" s="392"/>
      <c r="F79" s="392"/>
      <c r="G79" s="392"/>
      <c r="H79" s="392"/>
      <c r="I79" s="392"/>
    </row>
    <row r="80" spans="1:9" s="398" customFormat="1">
      <c r="A80" s="397"/>
      <c r="B80" s="397"/>
      <c r="C80" s="392"/>
      <c r="D80" s="392"/>
      <c r="E80" s="392"/>
      <c r="F80" s="392"/>
      <c r="G80" s="392"/>
      <c r="H80" s="392"/>
      <c r="I80" s="392"/>
    </row>
    <row r="81" spans="1:9" s="396" customFormat="1">
      <c r="A81" s="397"/>
      <c r="B81" s="397"/>
      <c r="C81" s="392"/>
      <c r="D81" s="392"/>
      <c r="E81" s="392"/>
      <c r="F81" s="392"/>
      <c r="G81" s="392"/>
      <c r="H81" s="392"/>
      <c r="I81" s="392"/>
    </row>
    <row r="82" spans="1:9" s="395" customFormat="1">
      <c r="A82" s="390"/>
      <c r="B82" s="390"/>
      <c r="C82" s="392"/>
      <c r="D82" s="392"/>
      <c r="E82" s="392"/>
      <c r="F82" s="391"/>
      <c r="G82" s="391"/>
      <c r="H82" s="391"/>
      <c r="I82" s="391"/>
    </row>
    <row r="83" spans="1:9" s="395" customFormat="1">
      <c r="A83" s="390"/>
      <c r="B83" s="390"/>
      <c r="C83" s="392"/>
      <c r="D83" s="392"/>
      <c r="E83" s="392"/>
      <c r="F83" s="391"/>
      <c r="G83" s="391"/>
      <c r="H83" s="391"/>
      <c r="I83" s="391"/>
    </row>
    <row r="84" spans="1:9" s="395" customFormat="1">
      <c r="A84" s="390"/>
      <c r="B84" s="390"/>
      <c r="C84" s="392"/>
      <c r="D84" s="392"/>
      <c r="E84" s="392"/>
      <c r="F84" s="391"/>
      <c r="G84" s="391"/>
      <c r="H84" s="391"/>
      <c r="I84" s="391"/>
    </row>
    <row r="85" spans="1:9" s="395" customFormat="1">
      <c r="A85" s="390"/>
      <c r="B85" s="390"/>
      <c r="C85" s="392"/>
      <c r="D85" s="392"/>
      <c r="E85" s="392"/>
      <c r="F85" s="391"/>
      <c r="G85" s="391"/>
      <c r="H85" s="391"/>
      <c r="I85" s="391"/>
    </row>
    <row r="86" spans="1:9" s="394" customFormat="1">
      <c r="A86" s="390"/>
      <c r="B86" s="390"/>
      <c r="C86" s="392"/>
      <c r="D86" s="392"/>
      <c r="E86" s="392"/>
      <c r="F86" s="391"/>
      <c r="G86" s="391"/>
      <c r="H86" s="391"/>
      <c r="I86" s="391"/>
    </row>
    <row r="87" spans="1:9" s="393" customFormat="1">
      <c r="A87" s="390"/>
      <c r="B87" s="390"/>
      <c r="C87" s="392"/>
      <c r="D87" s="392"/>
      <c r="E87" s="392"/>
      <c r="F87" s="391"/>
      <c r="G87" s="391"/>
      <c r="H87" s="391"/>
      <c r="I87" s="391"/>
    </row>
  </sheetData>
  <mergeCells count="39">
    <mergeCell ref="H10:I10"/>
    <mergeCell ref="H11:I11"/>
    <mergeCell ref="H12:I12"/>
    <mergeCell ref="A14:I14"/>
    <mergeCell ref="C28:D28"/>
    <mergeCell ref="A15:I15"/>
    <mergeCell ref="A23:I23"/>
    <mergeCell ref="H1:I1"/>
    <mergeCell ref="H2:I2"/>
    <mergeCell ref="H6:I6"/>
    <mergeCell ref="H7:I7"/>
    <mergeCell ref="H8:I8"/>
    <mergeCell ref="H9:I9"/>
    <mergeCell ref="H3:I3"/>
    <mergeCell ref="H4:I4"/>
    <mergeCell ref="H5:I5"/>
    <mergeCell ref="D71:E71"/>
    <mergeCell ref="D68:E68"/>
    <mergeCell ref="D67:E67"/>
    <mergeCell ref="A16:I16"/>
    <mergeCell ref="H67:I67"/>
    <mergeCell ref="A21:I21"/>
    <mergeCell ref="A17:I17"/>
    <mergeCell ref="A20:I20"/>
    <mergeCell ref="A18:I18"/>
    <mergeCell ref="E28:G28"/>
    <mergeCell ref="H28:I28"/>
    <mergeCell ref="A36:A40"/>
    <mergeCell ref="A70:B70"/>
    <mergeCell ref="A64:B64"/>
    <mergeCell ref="A25:B25"/>
    <mergeCell ref="A24:I24"/>
    <mergeCell ref="D70:E70"/>
    <mergeCell ref="A67:B67"/>
    <mergeCell ref="A27:C27"/>
    <mergeCell ref="A28:B28"/>
    <mergeCell ref="H70:I70"/>
    <mergeCell ref="A43:A45"/>
    <mergeCell ref="A31:A35"/>
  </mergeCells>
  <pageMargins left="0.51181102362204722" right="0.31496062992125984" top="0.55118110236220474" bottom="0.15748031496062992" header="0.31496062992125984" footer="0.31496062992125984"/>
  <pageSetup paperSize="9" scale="38" firstPageNumber="4"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264EB-907E-45E8-8B8A-0D4E2D3C8A78}">
  <sheetPr>
    <pageSetUpPr fitToPage="1"/>
  </sheetPr>
  <dimension ref="A1:U186"/>
  <sheetViews>
    <sheetView view="pageBreakPreview" topLeftCell="A155" zoomScale="40" zoomScaleNormal="65" zoomScaleSheetLayoutView="40" workbookViewId="0">
      <selection activeCell="A168" sqref="A168"/>
    </sheetView>
  </sheetViews>
  <sheetFormatPr defaultColWidth="8.88671875" defaultRowHeight="22.8"/>
  <cols>
    <col min="1" max="1" width="11.109375" style="116" customWidth="1"/>
    <col min="2" max="2" width="49.44140625" style="347" customWidth="1"/>
    <col min="3" max="3" width="22.88671875" style="347" customWidth="1"/>
    <col min="4" max="4" width="24.88671875" style="347" customWidth="1"/>
    <col min="5" max="5" width="27.33203125" style="347" customWidth="1"/>
    <col min="6" max="6" width="28.6640625" style="347" bestFit="1" customWidth="1"/>
    <col min="7" max="7" width="19.88671875" style="347" customWidth="1"/>
    <col min="8" max="8" width="22.6640625" style="347" customWidth="1"/>
    <col min="9" max="10" width="28.33203125" style="347" customWidth="1"/>
    <col min="11" max="11" width="28.88671875" style="347" customWidth="1"/>
    <col min="12" max="12" width="29" style="347" customWidth="1"/>
    <col min="13" max="13" width="22.5546875" style="347" customWidth="1"/>
    <col min="14" max="14" width="19.6640625" style="347" customWidth="1"/>
    <col min="15" max="16" width="26.109375" style="347" customWidth="1"/>
    <col min="17" max="17" width="42.6640625" style="347" customWidth="1"/>
    <col min="18" max="18" width="23.88671875" style="347" customWidth="1"/>
    <col min="19" max="19" width="15.6640625" style="347" customWidth="1"/>
    <col min="20" max="20" width="38.6640625" style="347" customWidth="1"/>
    <col min="21" max="16384" width="8.88671875" style="347"/>
  </cols>
  <sheetData>
    <row r="1" spans="1:19" s="217" customFormat="1" ht="24" customHeight="1">
      <c r="A1" s="224"/>
      <c r="B1" s="221"/>
      <c r="C1" s="346"/>
      <c r="D1" s="346"/>
      <c r="E1" s="346"/>
      <c r="F1" s="347"/>
      <c r="G1" s="347"/>
      <c r="H1" s="347"/>
      <c r="I1" s="346"/>
      <c r="J1" s="346"/>
      <c r="M1" s="223" t="s">
        <v>171</v>
      </c>
      <c r="N1" s="223"/>
      <c r="O1" s="347"/>
      <c r="P1" s="347"/>
      <c r="Q1" s="347"/>
    </row>
    <row r="2" spans="1:19" s="217" customFormat="1" ht="23.4">
      <c r="A2" s="222"/>
      <c r="B2" s="221"/>
      <c r="C2" s="346"/>
      <c r="D2" s="346"/>
      <c r="E2" s="346"/>
      <c r="F2" s="347"/>
      <c r="G2" s="347"/>
      <c r="H2" s="347"/>
      <c r="I2" s="346"/>
      <c r="J2" s="346"/>
      <c r="M2" s="223" t="s">
        <v>172</v>
      </c>
      <c r="N2" s="223"/>
      <c r="O2" s="347"/>
      <c r="P2" s="347"/>
      <c r="Q2" s="347"/>
    </row>
    <row r="3" spans="1:19" s="217" customFormat="1" ht="23.4">
      <c r="A3" s="224"/>
      <c r="B3" s="221"/>
      <c r="C3" s="347"/>
      <c r="D3" s="347"/>
      <c r="E3" s="347"/>
      <c r="F3" s="347"/>
      <c r="G3" s="347"/>
      <c r="H3" s="347"/>
      <c r="I3" s="347"/>
      <c r="J3" s="347"/>
      <c r="M3" s="223" t="s">
        <v>173</v>
      </c>
      <c r="N3" s="223"/>
      <c r="O3" s="347"/>
      <c r="P3" s="347"/>
      <c r="Q3" s="347"/>
    </row>
    <row r="4" spans="1:19" s="217" customFormat="1" ht="23.4">
      <c r="A4" s="222"/>
      <c r="B4" s="221"/>
      <c r="C4" s="347"/>
      <c r="D4" s="347"/>
      <c r="E4" s="347"/>
      <c r="F4" s="347"/>
      <c r="G4" s="347"/>
      <c r="H4" s="347"/>
      <c r="I4" s="347"/>
      <c r="J4" s="347"/>
      <c r="M4" s="223" t="s">
        <v>106</v>
      </c>
      <c r="N4" s="223"/>
      <c r="O4" s="347"/>
      <c r="P4" s="347"/>
      <c r="Q4" s="347"/>
    </row>
    <row r="5" spans="1:19" s="217" customFormat="1" ht="23.4">
      <c r="A5" s="222"/>
      <c r="B5" s="221"/>
      <c r="C5" s="347"/>
      <c r="D5" s="347"/>
      <c r="E5" s="347"/>
      <c r="F5" s="347"/>
      <c r="G5" s="347"/>
      <c r="H5" s="347"/>
      <c r="I5" s="347"/>
      <c r="J5" s="347"/>
      <c r="K5" s="347"/>
      <c r="L5" s="223"/>
      <c r="M5" s="347" t="s">
        <v>174</v>
      </c>
      <c r="N5" s="347"/>
      <c r="O5" s="347"/>
      <c r="P5" s="347"/>
      <c r="Q5" s="347"/>
    </row>
    <row r="6" spans="1:19" s="217" customFormat="1" ht="70.5" customHeight="1">
      <c r="A6" s="222"/>
      <c r="B6" s="221"/>
      <c r="C6" s="347"/>
      <c r="D6" s="347"/>
      <c r="E6" s="347"/>
      <c r="F6" s="347"/>
      <c r="G6" s="347"/>
      <c r="H6" s="347"/>
      <c r="I6" s="347"/>
      <c r="J6" s="347"/>
      <c r="K6" s="347"/>
      <c r="L6" s="223"/>
      <c r="M6" s="769"/>
      <c r="N6" s="770"/>
      <c r="O6" s="770"/>
      <c r="P6" s="567"/>
      <c r="Q6" s="347"/>
    </row>
    <row r="7" spans="1:19" s="217" customFormat="1" ht="23.4">
      <c r="A7" s="771" t="s">
        <v>0</v>
      </c>
      <c r="B7" s="772"/>
      <c r="C7" s="772"/>
      <c r="D7" s="772"/>
      <c r="E7" s="772"/>
      <c r="F7" s="772"/>
      <c r="G7" s="772"/>
      <c r="H7" s="772"/>
      <c r="I7" s="772"/>
      <c r="J7" s="772"/>
      <c r="K7" s="772"/>
      <c r="L7" s="772"/>
      <c r="M7" s="772"/>
      <c r="N7" s="772"/>
      <c r="O7" s="772"/>
      <c r="P7" s="346"/>
      <c r="Q7" s="386"/>
    </row>
    <row r="8" spans="1:19" s="217" customFormat="1" ht="23.4">
      <c r="A8" s="767" t="s">
        <v>21</v>
      </c>
      <c r="B8" s="767"/>
      <c r="C8" s="767"/>
      <c r="D8" s="767"/>
      <c r="E8" s="767"/>
      <c r="F8" s="767"/>
      <c r="G8" s="767"/>
      <c r="H8" s="767"/>
      <c r="I8" s="767"/>
      <c r="J8" s="767"/>
      <c r="K8" s="767"/>
      <c r="L8" s="767"/>
      <c r="M8" s="767"/>
      <c r="N8" s="767"/>
      <c r="O8" s="767"/>
      <c r="P8" s="566"/>
      <c r="Q8" s="566"/>
    </row>
    <row r="9" spans="1:19" s="217" customFormat="1" ht="6.75" customHeight="1">
      <c r="A9" s="222"/>
      <c r="B9" s="221"/>
      <c r="C9" s="347"/>
      <c r="D9" s="347"/>
      <c r="E9" s="347"/>
      <c r="F9" s="347"/>
      <c r="G9" s="347"/>
      <c r="H9" s="347"/>
      <c r="I9" s="347"/>
      <c r="J9" s="347"/>
      <c r="K9" s="347"/>
      <c r="L9" s="347"/>
      <c r="M9" s="347"/>
      <c r="N9" s="347"/>
      <c r="O9" s="347"/>
      <c r="P9" s="347"/>
      <c r="Q9" s="347"/>
    </row>
    <row r="10" spans="1:19" s="217" customFormat="1" ht="23.4">
      <c r="A10" s="771" t="s">
        <v>175</v>
      </c>
      <c r="B10" s="771"/>
      <c r="C10" s="771"/>
      <c r="D10" s="771"/>
      <c r="E10" s="771"/>
      <c r="F10" s="771"/>
      <c r="G10" s="771"/>
      <c r="H10" s="771"/>
      <c r="I10" s="771"/>
      <c r="J10" s="771"/>
      <c r="K10" s="771"/>
      <c r="L10" s="771"/>
      <c r="M10" s="771"/>
      <c r="N10" s="771"/>
      <c r="O10" s="768"/>
      <c r="P10" s="566"/>
      <c r="Q10" s="566"/>
    </row>
    <row r="11" spans="1:19" s="217" customFormat="1" ht="10.5" customHeight="1">
      <c r="A11" s="220"/>
      <c r="B11" s="568"/>
      <c r="C11" s="568"/>
      <c r="D11" s="568"/>
      <c r="E11" s="568"/>
      <c r="F11" s="568"/>
      <c r="G11" s="568"/>
      <c r="H11" s="568"/>
      <c r="I11" s="568"/>
      <c r="J11" s="568"/>
      <c r="K11" s="568"/>
      <c r="L11" s="568"/>
      <c r="M11" s="568"/>
      <c r="N11" s="568"/>
      <c r="O11" s="566"/>
      <c r="P11" s="566"/>
      <c r="Q11" s="566"/>
    </row>
    <row r="12" spans="1:19" s="217" customFormat="1" ht="23.4">
      <c r="A12" s="767" t="s">
        <v>176</v>
      </c>
      <c r="B12" s="767"/>
      <c r="C12" s="767"/>
      <c r="D12" s="767"/>
      <c r="E12" s="767"/>
      <c r="F12" s="767"/>
      <c r="G12" s="767"/>
      <c r="H12" s="767"/>
      <c r="I12" s="767"/>
      <c r="J12" s="767"/>
      <c r="K12" s="767"/>
      <c r="L12" s="767"/>
      <c r="M12" s="767"/>
      <c r="N12" s="767"/>
      <c r="O12" s="768"/>
      <c r="P12" s="566"/>
      <c r="Q12" s="566"/>
    </row>
    <row r="13" spans="1:19" s="217" customFormat="1" ht="7.5" customHeight="1">
      <c r="A13" s="220"/>
      <c r="B13" s="565"/>
      <c r="C13" s="565"/>
      <c r="D13" s="565"/>
      <c r="E13" s="565"/>
      <c r="F13" s="565"/>
      <c r="G13" s="565"/>
      <c r="H13" s="565"/>
      <c r="I13" s="565"/>
      <c r="J13" s="565"/>
      <c r="K13" s="565"/>
      <c r="L13" s="565"/>
      <c r="M13" s="565"/>
      <c r="N13" s="565"/>
      <c r="O13" s="565"/>
      <c r="P13" s="565"/>
      <c r="Q13" s="565"/>
    </row>
    <row r="14" spans="1:19" s="217" customFormat="1" ht="23.4">
      <c r="A14" s="767" t="s">
        <v>645</v>
      </c>
      <c r="B14" s="767"/>
      <c r="C14" s="767"/>
      <c r="D14" s="767"/>
      <c r="E14" s="767"/>
      <c r="F14" s="767"/>
      <c r="G14" s="767"/>
      <c r="H14" s="767"/>
      <c r="I14" s="767"/>
      <c r="J14" s="767"/>
      <c r="K14" s="767"/>
      <c r="L14" s="767"/>
      <c r="M14" s="767"/>
      <c r="N14" s="767"/>
      <c r="O14" s="768"/>
      <c r="P14" s="566"/>
      <c r="Q14" s="566"/>
    </row>
    <row r="15" spans="1:19" s="217" customFormat="1" ht="23.4">
      <c r="A15" s="767" t="s">
        <v>25</v>
      </c>
      <c r="B15" s="767"/>
      <c r="C15" s="767"/>
      <c r="D15" s="767"/>
      <c r="E15" s="767"/>
      <c r="F15" s="767"/>
      <c r="G15" s="767"/>
      <c r="H15" s="767"/>
      <c r="I15" s="767"/>
      <c r="J15" s="767"/>
      <c r="K15" s="767"/>
      <c r="L15" s="767"/>
      <c r="M15" s="767"/>
      <c r="N15" s="767"/>
      <c r="O15" s="767"/>
      <c r="P15" s="565"/>
      <c r="Q15" s="565"/>
    </row>
    <row r="16" spans="1:19" s="217" customFormat="1" ht="23.4">
      <c r="A16" s="773" t="s">
        <v>4</v>
      </c>
      <c r="B16" s="773"/>
      <c r="C16" s="773"/>
      <c r="D16" s="773"/>
      <c r="E16" s="773"/>
      <c r="F16" s="773"/>
      <c r="G16" s="773"/>
      <c r="H16" s="773"/>
      <c r="I16" s="773"/>
      <c r="J16" s="773"/>
      <c r="K16" s="773"/>
      <c r="L16" s="773"/>
      <c r="M16" s="773"/>
      <c r="N16" s="773"/>
      <c r="O16" s="768"/>
      <c r="P16" s="566"/>
      <c r="Q16" s="566"/>
      <c r="R16" s="347"/>
      <c r="S16" s="347"/>
    </row>
    <row r="17" spans="1:20" s="217" customFormat="1" ht="23.4">
      <c r="A17" s="767" t="s">
        <v>114</v>
      </c>
      <c r="B17" s="767"/>
      <c r="C17" s="767"/>
      <c r="D17" s="767"/>
      <c r="E17" s="767"/>
      <c r="F17" s="767"/>
      <c r="G17" s="767"/>
      <c r="H17" s="767"/>
      <c r="I17" s="767"/>
      <c r="J17" s="767"/>
      <c r="K17" s="767"/>
      <c r="L17" s="767"/>
      <c r="M17" s="767"/>
      <c r="N17" s="767"/>
      <c r="O17" s="768"/>
      <c r="P17" s="566"/>
      <c r="Q17" s="566"/>
      <c r="R17" s="347"/>
      <c r="S17" s="347"/>
    </row>
    <row r="18" spans="1:20" s="217" customFormat="1" ht="23.4">
      <c r="A18" s="774" t="s">
        <v>177</v>
      </c>
      <c r="B18" s="774"/>
      <c r="C18" s="774"/>
      <c r="D18" s="775"/>
      <c r="E18" s="219"/>
      <c r="F18" s="219"/>
      <c r="G18" s="219"/>
      <c r="H18" s="219"/>
      <c r="I18" s="219"/>
      <c r="J18" s="219"/>
      <c r="K18" s="219"/>
      <c r="L18" s="219"/>
      <c r="M18" s="219"/>
      <c r="O18" s="218" t="s">
        <v>116</v>
      </c>
      <c r="P18" s="218"/>
      <c r="Q18" s="218"/>
      <c r="R18" s="385"/>
      <c r="S18" s="385"/>
    </row>
    <row r="19" spans="1:20" s="214" customFormat="1" ht="44.25" customHeight="1">
      <c r="A19" s="776" t="s">
        <v>178</v>
      </c>
      <c r="B19" s="777"/>
      <c r="C19" s="776" t="s">
        <v>118</v>
      </c>
      <c r="D19" s="777"/>
      <c r="E19" s="778" t="s">
        <v>179</v>
      </c>
      <c r="F19" s="776" t="s">
        <v>180</v>
      </c>
      <c r="G19" s="780"/>
      <c r="H19" s="777"/>
      <c r="I19" s="778" t="s">
        <v>181</v>
      </c>
      <c r="J19" s="778" t="s">
        <v>182</v>
      </c>
      <c r="K19" s="778" t="s">
        <v>183</v>
      </c>
      <c r="L19" s="776" t="s">
        <v>180</v>
      </c>
      <c r="M19" s="777"/>
      <c r="N19" s="776" t="s">
        <v>120</v>
      </c>
      <c r="O19" s="777"/>
      <c r="P19" s="384"/>
      <c r="Q19" s="384"/>
    </row>
    <row r="20" spans="1:20" s="214" customFormat="1" ht="93" customHeight="1">
      <c r="A20" s="215" t="s">
        <v>31</v>
      </c>
      <c r="B20" s="216" t="s">
        <v>32</v>
      </c>
      <c r="C20" s="215" t="s">
        <v>184</v>
      </c>
      <c r="D20" s="215" t="s">
        <v>185</v>
      </c>
      <c r="E20" s="779"/>
      <c r="F20" s="215" t="s">
        <v>186</v>
      </c>
      <c r="G20" s="215" t="s">
        <v>187</v>
      </c>
      <c r="H20" s="215" t="s">
        <v>188</v>
      </c>
      <c r="I20" s="779"/>
      <c r="J20" s="784"/>
      <c r="K20" s="779"/>
      <c r="L20" s="215" t="s">
        <v>189</v>
      </c>
      <c r="M20" s="215" t="s">
        <v>190</v>
      </c>
      <c r="N20" s="215" t="s">
        <v>184</v>
      </c>
      <c r="O20" s="215" t="s">
        <v>185</v>
      </c>
      <c r="P20" s="383"/>
      <c r="Q20" s="383"/>
    </row>
    <row r="21" spans="1:20" s="211" customFormat="1" ht="24" customHeight="1">
      <c r="A21" s="212">
        <v>1</v>
      </c>
      <c r="B21" s="213"/>
      <c r="C21" s="212">
        <v>3</v>
      </c>
      <c r="D21" s="212">
        <v>4</v>
      </c>
      <c r="E21" s="212">
        <v>5</v>
      </c>
      <c r="F21" s="212">
        <v>6</v>
      </c>
      <c r="G21" s="212">
        <v>7</v>
      </c>
      <c r="H21" s="212">
        <v>8</v>
      </c>
      <c r="I21" s="212">
        <v>9</v>
      </c>
      <c r="J21" s="212">
        <v>10</v>
      </c>
      <c r="K21" s="212">
        <v>11</v>
      </c>
      <c r="L21" s="212">
        <v>12</v>
      </c>
      <c r="M21" s="212">
        <v>13</v>
      </c>
      <c r="N21" s="212">
        <v>14</v>
      </c>
      <c r="O21" s="212">
        <v>15</v>
      </c>
      <c r="P21" s="382"/>
      <c r="Q21" s="382"/>
    </row>
    <row r="22" spans="1:20" s="127" customFormat="1" ht="60.75" customHeight="1">
      <c r="A22" s="584"/>
      <c r="B22" s="585" t="s">
        <v>191</v>
      </c>
      <c r="C22" s="210">
        <f t="shared" ref="C22:O22" si="0">SUM(C23+C30+C40+C47+C48+C132+C153+C154)</f>
        <v>17953.82</v>
      </c>
      <c r="D22" s="210">
        <f t="shared" si="0"/>
        <v>204315011.52999997</v>
      </c>
      <c r="E22" s="210">
        <f t="shared" si="0"/>
        <v>2550497879.1399999</v>
      </c>
      <c r="F22" s="210">
        <f t="shared" si="0"/>
        <v>2489496000</v>
      </c>
      <c r="G22" s="210">
        <f t="shared" si="0"/>
        <v>0</v>
      </c>
      <c r="H22" s="210">
        <f t="shared" si="0"/>
        <v>61001879.140000008</v>
      </c>
      <c r="I22" s="210">
        <f t="shared" si="0"/>
        <v>2485159390.6299996</v>
      </c>
      <c r="J22" s="210">
        <f t="shared" si="0"/>
        <v>2457980103.0700006</v>
      </c>
      <c r="K22" s="210">
        <f t="shared" si="0"/>
        <v>2457980103.0700002</v>
      </c>
      <c r="L22" s="210">
        <f t="shared" si="0"/>
        <v>2396982403.4800005</v>
      </c>
      <c r="M22" s="210">
        <f t="shared" si="0"/>
        <v>60997699.590000004</v>
      </c>
      <c r="N22" s="210">
        <f t="shared" si="0"/>
        <v>14770.51</v>
      </c>
      <c r="O22" s="210">
        <f t="shared" si="0"/>
        <v>231491115.77999991</v>
      </c>
      <c r="P22" s="367"/>
      <c r="Q22" s="366"/>
      <c r="R22" s="368"/>
      <c r="S22" s="377"/>
    </row>
    <row r="23" spans="1:20" s="130" customFormat="1" ht="69.75" customHeight="1">
      <c r="A23" s="788" t="s">
        <v>192</v>
      </c>
      <c r="B23" s="381" t="s">
        <v>193</v>
      </c>
      <c r="C23" s="209">
        <f>SUM(C24:C28)</f>
        <v>0</v>
      </c>
      <c r="D23" s="203">
        <f>SUM(D24+D25+D26+D27+D28)</f>
        <v>144968556.55999994</v>
      </c>
      <c r="E23" s="203">
        <f>SUM(E24:E29)</f>
        <v>1697644044.77</v>
      </c>
      <c r="F23" s="203">
        <f>SUM(F24:F29)</f>
        <v>1673823000</v>
      </c>
      <c r="G23" s="203">
        <f t="shared" ref="G23:N23" si="1">SUM(G24:G28)</f>
        <v>0</v>
      </c>
      <c r="H23" s="203">
        <f t="shared" si="1"/>
        <v>23821044.770000003</v>
      </c>
      <c r="I23" s="203">
        <f t="shared" si="1"/>
        <v>1655346220.6699998</v>
      </c>
      <c r="J23" s="203">
        <f t="shared" si="1"/>
        <v>1653250617.95</v>
      </c>
      <c r="K23" s="203">
        <f t="shared" si="1"/>
        <v>1653250617.9499998</v>
      </c>
      <c r="L23" s="203">
        <f t="shared" si="1"/>
        <v>1629433752.73</v>
      </c>
      <c r="M23" s="203">
        <f t="shared" si="1"/>
        <v>23816865.219999999</v>
      </c>
      <c r="N23" s="203">
        <f t="shared" si="1"/>
        <v>0</v>
      </c>
      <c r="O23" s="203">
        <f t="shared" ref="O23:O28" si="2">SUM(D23+I23-K23+N23-C23)</f>
        <v>147064159.27999997</v>
      </c>
      <c r="P23" s="367"/>
      <c r="Q23" s="366"/>
      <c r="R23" s="598"/>
      <c r="S23" s="364"/>
      <c r="T23" s="227"/>
    </row>
    <row r="24" spans="1:20" s="130" customFormat="1" ht="50.1" customHeight="1">
      <c r="A24" s="786"/>
      <c r="B24" s="380" t="s">
        <v>194</v>
      </c>
      <c r="C24" s="189">
        <v>0</v>
      </c>
      <c r="D24" s="189">
        <v>46574643.890000001</v>
      </c>
      <c r="E24" s="189">
        <f t="shared" ref="E24:E28" si="3">SUM(F24:H24)</f>
        <v>600666766.69000006</v>
      </c>
      <c r="F24" s="189">
        <v>592022876</v>
      </c>
      <c r="G24" s="228">
        <v>0</v>
      </c>
      <c r="H24" s="420">
        <v>8643890.6900000013</v>
      </c>
      <c r="I24" s="189">
        <v>597034900.97000003</v>
      </c>
      <c r="J24" s="229">
        <v>588196573.39999998</v>
      </c>
      <c r="K24" s="228">
        <f>SUM(L24:M24)</f>
        <v>588196573.39999998</v>
      </c>
      <c r="L24" s="189">
        <v>579556314.87</v>
      </c>
      <c r="M24" s="189">
        <v>8640258.5299999993</v>
      </c>
      <c r="N24" s="189">
        <v>0</v>
      </c>
      <c r="O24" s="189">
        <f t="shared" si="2"/>
        <v>55412971.460000038</v>
      </c>
      <c r="P24" s="367"/>
      <c r="Q24" s="366"/>
      <c r="R24" s="372"/>
      <c r="S24" s="364"/>
      <c r="T24" s="227"/>
    </row>
    <row r="25" spans="1:20" s="130" customFormat="1" ht="50.1" customHeight="1">
      <c r="A25" s="786"/>
      <c r="B25" s="379" t="s">
        <v>195</v>
      </c>
      <c r="C25" s="195">
        <v>0</v>
      </c>
      <c r="D25" s="195">
        <v>35709791.670000017</v>
      </c>
      <c r="E25" s="195">
        <f t="shared" si="3"/>
        <v>461797115.06999999</v>
      </c>
      <c r="F25" s="195">
        <v>455222514</v>
      </c>
      <c r="G25" s="227">
        <v>0</v>
      </c>
      <c r="H25" s="421">
        <v>6574601.0700000003</v>
      </c>
      <c r="I25" s="195">
        <v>455524746.59999996</v>
      </c>
      <c r="J25" s="195">
        <v>448659369.80000001</v>
      </c>
      <c r="K25" s="227">
        <f>SUM(L25:M25)</f>
        <v>448659369.79999995</v>
      </c>
      <c r="L25" s="195">
        <v>442084952.26999998</v>
      </c>
      <c r="M25" s="195">
        <v>6574417.5300000003</v>
      </c>
      <c r="N25" s="195">
        <v>0</v>
      </c>
      <c r="O25" s="195">
        <f t="shared" si="2"/>
        <v>42575168.470000029</v>
      </c>
      <c r="P25" s="367"/>
      <c r="Q25" s="366"/>
      <c r="R25" s="372"/>
      <c r="S25" s="364"/>
      <c r="T25" s="227"/>
    </row>
    <row r="26" spans="1:20" s="130" customFormat="1" ht="50.1" customHeight="1">
      <c r="A26" s="786"/>
      <c r="B26" s="379" t="s">
        <v>196</v>
      </c>
      <c r="C26" s="195">
        <v>0</v>
      </c>
      <c r="D26" s="195">
        <v>21000491.129999936</v>
      </c>
      <c r="E26" s="195">
        <f t="shared" si="3"/>
        <v>245634772.37</v>
      </c>
      <c r="F26" s="195">
        <v>242193867</v>
      </c>
      <c r="G26" s="227">
        <v>0</v>
      </c>
      <c r="H26" s="421">
        <v>3440905.37</v>
      </c>
      <c r="I26" s="195">
        <v>242168162.05999997</v>
      </c>
      <c r="J26" s="195">
        <v>242013639.41999999</v>
      </c>
      <c r="K26" s="227">
        <f>SUM(L26:M26)</f>
        <v>242013639.42000002</v>
      </c>
      <c r="L26" s="195">
        <v>238572734.05000001</v>
      </c>
      <c r="M26" s="195">
        <v>3440905.37</v>
      </c>
      <c r="N26" s="195">
        <v>0</v>
      </c>
      <c r="O26" s="195">
        <f t="shared" si="2"/>
        <v>21155013.769999892</v>
      </c>
      <c r="P26" s="367"/>
      <c r="Q26" s="366"/>
      <c r="R26" s="372"/>
      <c r="S26" s="364"/>
      <c r="T26" s="227"/>
    </row>
    <row r="27" spans="1:20" s="130" customFormat="1" ht="50.1" customHeight="1">
      <c r="A27" s="786"/>
      <c r="B27" s="379" t="s">
        <v>197</v>
      </c>
      <c r="C27" s="195">
        <v>0</v>
      </c>
      <c r="D27" s="195">
        <v>23683323.769999981</v>
      </c>
      <c r="E27" s="195">
        <f t="shared" si="3"/>
        <v>199177786</v>
      </c>
      <c r="F27" s="195">
        <v>196531586</v>
      </c>
      <c r="G27" s="227">
        <v>0</v>
      </c>
      <c r="H27" s="421">
        <v>2646200</v>
      </c>
      <c r="I27" s="195">
        <v>187849517.09999999</v>
      </c>
      <c r="J27" s="195">
        <v>198212368.31</v>
      </c>
      <c r="K27" s="227">
        <f>SUM(L27:M27)</f>
        <v>198212368.31</v>
      </c>
      <c r="L27" s="195">
        <v>195566168.31</v>
      </c>
      <c r="M27" s="195">
        <v>2646200</v>
      </c>
      <c r="N27" s="195">
        <v>0</v>
      </c>
      <c r="O27" s="195">
        <f t="shared" si="2"/>
        <v>13320472.559999973</v>
      </c>
      <c r="P27" s="367"/>
      <c r="Q27" s="366"/>
      <c r="R27" s="372"/>
      <c r="S27" s="364"/>
      <c r="T27" s="227"/>
    </row>
    <row r="28" spans="1:20" s="130" customFormat="1" ht="50.1" customHeight="1">
      <c r="A28" s="786"/>
      <c r="B28" s="379" t="s">
        <v>198</v>
      </c>
      <c r="C28" s="195">
        <v>0</v>
      </c>
      <c r="D28" s="195">
        <v>18000306.100000001</v>
      </c>
      <c r="E28" s="195">
        <f t="shared" si="3"/>
        <v>177021223.63999999</v>
      </c>
      <c r="F28" s="195">
        <v>174505776</v>
      </c>
      <c r="G28" s="227">
        <v>0</v>
      </c>
      <c r="H28" s="421">
        <v>2515447.64</v>
      </c>
      <c r="I28" s="195">
        <v>172768893.94</v>
      </c>
      <c r="J28" s="195">
        <v>176168667.02000001</v>
      </c>
      <c r="K28" s="227">
        <f>SUM(L28:M28)</f>
        <v>176168667.01999998</v>
      </c>
      <c r="L28" s="195">
        <v>173653583.22999999</v>
      </c>
      <c r="M28" s="195">
        <v>2515083.79</v>
      </c>
      <c r="N28" s="195">
        <v>0</v>
      </c>
      <c r="O28" s="195">
        <f t="shared" si="2"/>
        <v>14600533.020000011</v>
      </c>
      <c r="P28" s="367"/>
      <c r="Q28" s="366"/>
      <c r="R28" s="372"/>
      <c r="S28" s="364"/>
      <c r="T28" s="227"/>
    </row>
    <row r="29" spans="1:20" s="130" customFormat="1" ht="69.599999999999994" customHeight="1">
      <c r="A29" s="587"/>
      <c r="B29" s="378" t="s">
        <v>199</v>
      </c>
      <c r="C29" s="205" t="s">
        <v>200</v>
      </c>
      <c r="D29" s="205" t="s">
        <v>200</v>
      </c>
      <c r="E29" s="178">
        <f>+F29</f>
        <v>13346381</v>
      </c>
      <c r="F29" s="178">
        <v>13346381</v>
      </c>
      <c r="G29" s="563" t="s">
        <v>200</v>
      </c>
      <c r="H29" s="206" t="s">
        <v>200</v>
      </c>
      <c r="I29" s="205" t="s">
        <v>200</v>
      </c>
      <c r="J29" s="205" t="s">
        <v>200</v>
      </c>
      <c r="K29" s="563" t="s">
        <v>200</v>
      </c>
      <c r="L29" s="205" t="s">
        <v>200</v>
      </c>
      <c r="M29" s="205" t="s">
        <v>200</v>
      </c>
      <c r="N29" s="205" t="s">
        <v>200</v>
      </c>
      <c r="O29" s="205" t="s">
        <v>200</v>
      </c>
      <c r="P29" s="367"/>
      <c r="Q29" s="366"/>
      <c r="R29" s="372"/>
      <c r="S29" s="364"/>
      <c r="T29" s="227"/>
    </row>
    <row r="30" spans="1:20" s="130" customFormat="1" ht="91.2">
      <c r="A30" s="588" t="s">
        <v>48</v>
      </c>
      <c r="B30" s="226" t="s">
        <v>616</v>
      </c>
      <c r="C30" s="198">
        <f>SUM(C31+C37+C38)</f>
        <v>0</v>
      </c>
      <c r="D30" s="198">
        <f>SUM(D31+D37+D38+D39)</f>
        <v>35620178.850000024</v>
      </c>
      <c r="E30" s="198">
        <f>SUM(E31+E37+E38+E39)</f>
        <v>451100000</v>
      </c>
      <c r="F30" s="198">
        <f>SUM(F31+F37+F38+F39)</f>
        <v>451100000</v>
      </c>
      <c r="G30" s="198">
        <f>SUM(G31+G37+G38)</f>
        <v>0</v>
      </c>
      <c r="H30" s="198">
        <f>SUM(H31+H37+H38)</f>
        <v>0</v>
      </c>
      <c r="I30" s="198">
        <f t="shared" ref="I30:N30" si="4">SUM(I31+I37+I38+I39)</f>
        <v>473057695.21999991</v>
      </c>
      <c r="J30" s="198">
        <f t="shared" si="4"/>
        <v>450311839.94</v>
      </c>
      <c r="K30" s="198">
        <f t="shared" si="4"/>
        <v>450311839.94</v>
      </c>
      <c r="L30" s="198">
        <f t="shared" si="4"/>
        <v>450311839.94</v>
      </c>
      <c r="M30" s="198">
        <f t="shared" si="4"/>
        <v>0</v>
      </c>
      <c r="N30" s="198">
        <f t="shared" si="4"/>
        <v>0</v>
      </c>
      <c r="O30" s="182">
        <f>SUM(D30+I30-K30+N30-C30)</f>
        <v>58366034.129999936</v>
      </c>
      <c r="P30" s="367"/>
      <c r="Q30" s="366"/>
      <c r="R30" s="372"/>
      <c r="S30" s="364"/>
      <c r="T30" s="227"/>
    </row>
    <row r="31" spans="1:20" s="159" customFormat="1" ht="99.75" customHeight="1">
      <c r="A31" s="789" t="s">
        <v>201</v>
      </c>
      <c r="B31" s="186" t="s">
        <v>202</v>
      </c>
      <c r="C31" s="176">
        <f t="shared" ref="C31:N31" si="5">SUM(C32:C36)</f>
        <v>0</v>
      </c>
      <c r="D31" s="176">
        <f t="shared" si="5"/>
        <v>32863813.150000021</v>
      </c>
      <c r="E31" s="176">
        <f t="shared" si="5"/>
        <v>385497000</v>
      </c>
      <c r="F31" s="176">
        <f t="shared" si="5"/>
        <v>385497000</v>
      </c>
      <c r="G31" s="176">
        <f t="shared" si="5"/>
        <v>0</v>
      </c>
      <c r="H31" s="176">
        <f t="shared" si="5"/>
        <v>0</v>
      </c>
      <c r="I31" s="176">
        <f t="shared" si="5"/>
        <v>406232100.30999994</v>
      </c>
      <c r="J31" s="176">
        <f t="shared" si="5"/>
        <v>385497000</v>
      </c>
      <c r="K31" s="176">
        <f t="shared" si="5"/>
        <v>385497000</v>
      </c>
      <c r="L31" s="176">
        <f t="shared" si="5"/>
        <v>385497000</v>
      </c>
      <c r="M31" s="176">
        <f t="shared" si="5"/>
        <v>0</v>
      </c>
      <c r="N31" s="176">
        <f t="shared" si="5"/>
        <v>0</v>
      </c>
      <c r="O31" s="176">
        <f>SUM(D31+I31-K31+N31-C31)</f>
        <v>53598913.459999979</v>
      </c>
      <c r="P31" s="367"/>
      <c r="Q31" s="366"/>
      <c r="R31" s="369"/>
      <c r="S31" s="364"/>
      <c r="T31" s="227"/>
    </row>
    <row r="32" spans="1:20" s="159" customFormat="1" ht="50.1" customHeight="1">
      <c r="A32" s="786"/>
      <c r="B32" s="157" t="s">
        <v>194</v>
      </c>
      <c r="C32" s="156">
        <v>0</v>
      </c>
      <c r="D32" s="208">
        <v>11446135.970000001</v>
      </c>
      <c r="E32" s="156">
        <v>141191400</v>
      </c>
      <c r="F32" s="156">
        <v>141191400</v>
      </c>
      <c r="G32" s="156">
        <v>0</v>
      </c>
      <c r="H32" s="156">
        <v>0</v>
      </c>
      <c r="I32" s="156">
        <v>149318395.88999999</v>
      </c>
      <c r="J32" s="156">
        <v>141191400</v>
      </c>
      <c r="K32" s="156">
        <f t="shared" ref="K32:K39" si="6">SUM(L32:M32)</f>
        <v>141191400</v>
      </c>
      <c r="L32" s="156">
        <v>141191400</v>
      </c>
      <c r="M32" s="156">
        <v>0</v>
      </c>
      <c r="N32" s="156">
        <v>0</v>
      </c>
      <c r="O32" s="156">
        <v>19573131.859999985</v>
      </c>
      <c r="P32" s="367"/>
      <c r="Q32" s="366"/>
      <c r="R32" s="369"/>
      <c r="S32" s="364"/>
      <c r="T32" s="227"/>
    </row>
    <row r="33" spans="1:21" s="159" customFormat="1" ht="50.1" customHeight="1">
      <c r="A33" s="786"/>
      <c r="B33" s="154" t="s">
        <v>195</v>
      </c>
      <c r="C33" s="139">
        <v>0</v>
      </c>
      <c r="D33" s="139">
        <v>9253538.7900000215</v>
      </c>
      <c r="E33" s="139">
        <f t="shared" ref="E33:E39" si="7">SUM(F33:H33)</f>
        <v>103946900</v>
      </c>
      <c r="F33" s="139">
        <v>103946900</v>
      </c>
      <c r="G33" s="139">
        <v>0</v>
      </c>
      <c r="H33" s="139">
        <v>0</v>
      </c>
      <c r="I33" s="139">
        <v>109260073.14</v>
      </c>
      <c r="J33" s="139">
        <v>103946900</v>
      </c>
      <c r="K33" s="139">
        <f t="shared" si="6"/>
        <v>103946900</v>
      </c>
      <c r="L33" s="139">
        <v>103946900</v>
      </c>
      <c r="M33" s="139">
        <v>0</v>
      </c>
      <c r="N33" s="139">
        <v>0</v>
      </c>
      <c r="O33" s="139">
        <f t="shared" ref="O33:O39" si="8">SUM(D33+I33-K33+N33-C33)</f>
        <v>14566711.930000022</v>
      </c>
      <c r="P33" s="367"/>
      <c r="Q33" s="366"/>
      <c r="R33" s="369"/>
      <c r="S33" s="364"/>
      <c r="T33" s="227"/>
    </row>
    <row r="34" spans="1:21" s="159" customFormat="1" ht="50.1" customHeight="1">
      <c r="A34" s="786"/>
      <c r="B34" s="154" t="s">
        <v>196</v>
      </c>
      <c r="C34" s="139">
        <v>0</v>
      </c>
      <c r="D34" s="139">
        <v>5135454.0300000012</v>
      </c>
      <c r="E34" s="139">
        <f t="shared" si="7"/>
        <v>59454800</v>
      </c>
      <c r="F34" s="139">
        <v>59454800</v>
      </c>
      <c r="G34" s="139">
        <v>0</v>
      </c>
      <c r="H34" s="139">
        <v>0</v>
      </c>
      <c r="I34" s="139">
        <v>62742129.700000003</v>
      </c>
      <c r="J34" s="139">
        <v>59454800</v>
      </c>
      <c r="K34" s="139">
        <f t="shared" si="6"/>
        <v>59454800</v>
      </c>
      <c r="L34" s="139">
        <v>59454800</v>
      </c>
      <c r="M34" s="139">
        <v>0</v>
      </c>
      <c r="N34" s="139">
        <v>0</v>
      </c>
      <c r="O34" s="139">
        <f t="shared" si="8"/>
        <v>8422783.7300000042</v>
      </c>
      <c r="P34" s="367"/>
      <c r="Q34" s="366"/>
      <c r="R34" s="369"/>
      <c r="S34" s="364"/>
      <c r="T34" s="227"/>
    </row>
    <row r="35" spans="1:21" s="159" customFormat="1" ht="50.1" customHeight="1">
      <c r="A35" s="786"/>
      <c r="B35" s="154" t="s">
        <v>197</v>
      </c>
      <c r="C35" s="139">
        <v>0</v>
      </c>
      <c r="D35" s="139">
        <v>3903999.3900000006</v>
      </c>
      <c r="E35" s="139">
        <f t="shared" si="7"/>
        <v>45485900</v>
      </c>
      <c r="F35" s="139">
        <v>45485900</v>
      </c>
      <c r="G35" s="139">
        <v>0</v>
      </c>
      <c r="H35" s="139">
        <v>0</v>
      </c>
      <c r="I35" s="139">
        <v>47907425.170000002</v>
      </c>
      <c r="J35" s="139">
        <v>45485900</v>
      </c>
      <c r="K35" s="139">
        <f t="shared" si="6"/>
        <v>45485900</v>
      </c>
      <c r="L35" s="139">
        <v>45485900</v>
      </c>
      <c r="M35" s="139">
        <v>0</v>
      </c>
      <c r="N35" s="139">
        <v>0</v>
      </c>
      <c r="O35" s="139">
        <f t="shared" si="8"/>
        <v>6325524.5600000024</v>
      </c>
      <c r="P35" s="367"/>
      <c r="Q35" s="366"/>
      <c r="R35" s="369"/>
      <c r="S35" s="364"/>
      <c r="T35" s="227"/>
    </row>
    <row r="36" spans="1:21" s="159" customFormat="1" ht="50.1" customHeight="1">
      <c r="A36" s="787"/>
      <c r="B36" s="165" t="s">
        <v>198</v>
      </c>
      <c r="C36" s="166">
        <v>0</v>
      </c>
      <c r="D36" s="166">
        <v>3124684.97</v>
      </c>
      <c r="E36" s="166">
        <f t="shared" si="7"/>
        <v>35418000</v>
      </c>
      <c r="F36" s="139">
        <v>35418000</v>
      </c>
      <c r="G36" s="166">
        <v>0</v>
      </c>
      <c r="H36" s="166">
        <v>0</v>
      </c>
      <c r="I36" s="166">
        <v>37004076.409999996</v>
      </c>
      <c r="J36" s="166">
        <v>35418000</v>
      </c>
      <c r="K36" s="166">
        <f t="shared" si="6"/>
        <v>35418000</v>
      </c>
      <c r="L36" s="166">
        <v>35418000</v>
      </c>
      <c r="M36" s="166">
        <v>0</v>
      </c>
      <c r="N36" s="166">
        <v>0</v>
      </c>
      <c r="O36" s="166">
        <f t="shared" si="8"/>
        <v>4710761.3799999952</v>
      </c>
      <c r="P36" s="367"/>
      <c r="Q36" s="366"/>
      <c r="R36" s="369"/>
      <c r="S36" s="364"/>
      <c r="T36" s="227"/>
    </row>
    <row r="37" spans="1:21" s="162" customFormat="1" ht="82.5" customHeight="1">
      <c r="A37" s="589" t="s">
        <v>203</v>
      </c>
      <c r="B37" s="191" t="s">
        <v>204</v>
      </c>
      <c r="C37" s="136">
        <v>0</v>
      </c>
      <c r="D37" s="136">
        <v>2000674.47</v>
      </c>
      <c r="E37" s="136">
        <f t="shared" si="7"/>
        <v>51073000</v>
      </c>
      <c r="F37" s="136">
        <v>51073000</v>
      </c>
      <c r="G37" s="136">
        <v>0</v>
      </c>
      <c r="H37" s="136">
        <v>0</v>
      </c>
      <c r="I37" s="136">
        <v>52791915.280000001</v>
      </c>
      <c r="J37" s="136">
        <v>51072974.359999999</v>
      </c>
      <c r="K37" s="136">
        <f t="shared" si="6"/>
        <v>51072974.359999999</v>
      </c>
      <c r="L37" s="136">
        <v>51072974.359999999</v>
      </c>
      <c r="M37" s="136">
        <v>0</v>
      </c>
      <c r="N37" s="136">
        <v>0</v>
      </c>
      <c r="O37" s="136">
        <f t="shared" si="8"/>
        <v>3719615.3900000006</v>
      </c>
      <c r="P37" s="367"/>
      <c r="Q37" s="366"/>
      <c r="R37" s="370"/>
      <c r="S37" s="364"/>
      <c r="T37" s="227"/>
    </row>
    <row r="38" spans="1:21" s="162" customFormat="1" ht="75.75" customHeight="1">
      <c r="A38" s="590" t="s">
        <v>205</v>
      </c>
      <c r="B38" s="207" t="s">
        <v>206</v>
      </c>
      <c r="C38" s="171">
        <v>0</v>
      </c>
      <c r="D38" s="171">
        <v>503015.99</v>
      </c>
      <c r="E38" s="171">
        <f t="shared" si="7"/>
        <v>10400000</v>
      </c>
      <c r="F38" s="171">
        <v>10400000</v>
      </c>
      <c r="G38" s="171">
        <v>0</v>
      </c>
      <c r="H38" s="171">
        <v>0</v>
      </c>
      <c r="I38" s="171">
        <v>10770615.630000001</v>
      </c>
      <c r="J38" s="171">
        <v>10397671.710000001</v>
      </c>
      <c r="K38" s="171">
        <f t="shared" si="6"/>
        <v>10397671.710000001</v>
      </c>
      <c r="L38" s="171">
        <v>10397671.710000001</v>
      </c>
      <c r="M38" s="171">
        <v>0</v>
      </c>
      <c r="N38" s="171">
        <v>0</v>
      </c>
      <c r="O38" s="171">
        <f t="shared" si="8"/>
        <v>875959.91000000015</v>
      </c>
      <c r="P38" s="367"/>
      <c r="Q38" s="366"/>
      <c r="R38" s="370"/>
      <c r="S38" s="364"/>
      <c r="T38" s="227"/>
    </row>
    <row r="39" spans="1:21" s="162" customFormat="1" ht="75.75" customHeight="1">
      <c r="A39" s="590" t="s">
        <v>207</v>
      </c>
      <c r="B39" s="207" t="s">
        <v>617</v>
      </c>
      <c r="C39" s="142">
        <v>0</v>
      </c>
      <c r="D39" s="142">
        <v>252675.24</v>
      </c>
      <c r="E39" s="182">
        <f t="shared" si="7"/>
        <v>4130000</v>
      </c>
      <c r="F39" s="182">
        <v>4130000</v>
      </c>
      <c r="G39" s="182">
        <v>0</v>
      </c>
      <c r="H39" s="182">
        <v>0</v>
      </c>
      <c r="I39" s="182">
        <v>3263064</v>
      </c>
      <c r="J39" s="182">
        <v>3344193.87</v>
      </c>
      <c r="K39" s="171">
        <f t="shared" si="6"/>
        <v>3344193.87</v>
      </c>
      <c r="L39" s="182">
        <v>3344193.87</v>
      </c>
      <c r="M39" s="182">
        <v>0</v>
      </c>
      <c r="N39" s="182">
        <v>0</v>
      </c>
      <c r="O39" s="171">
        <f t="shared" si="8"/>
        <v>171545.37000000011</v>
      </c>
      <c r="P39" s="367"/>
      <c r="Q39" s="366"/>
      <c r="R39" s="370"/>
      <c r="S39" s="364"/>
      <c r="T39" s="227"/>
    </row>
    <row r="40" spans="1:21" s="127" customFormat="1" ht="80.25" customHeight="1">
      <c r="A40" s="788" t="s">
        <v>50</v>
      </c>
      <c r="B40" s="200" t="s">
        <v>208</v>
      </c>
      <c r="C40" s="141">
        <f t="shared" ref="C40:O40" si="9">SUM(C41:C46)</f>
        <v>0</v>
      </c>
      <c r="D40" s="141">
        <f t="shared" si="9"/>
        <v>6438891.3800000036</v>
      </c>
      <c r="E40" s="141">
        <f t="shared" si="9"/>
        <v>98068000</v>
      </c>
      <c r="F40" s="141">
        <f t="shared" si="9"/>
        <v>98068000</v>
      </c>
      <c r="G40" s="141">
        <f t="shared" si="9"/>
        <v>0</v>
      </c>
      <c r="H40" s="141">
        <f t="shared" si="9"/>
        <v>0</v>
      </c>
      <c r="I40" s="141">
        <f t="shared" si="9"/>
        <v>95270990.640000001</v>
      </c>
      <c r="J40" s="141">
        <f t="shared" si="9"/>
        <v>90460723.350000009</v>
      </c>
      <c r="K40" s="141">
        <f t="shared" si="9"/>
        <v>90460723.350000009</v>
      </c>
      <c r="L40" s="141">
        <f t="shared" si="9"/>
        <v>90460723.350000009</v>
      </c>
      <c r="M40" s="141">
        <f t="shared" si="9"/>
        <v>0</v>
      </c>
      <c r="N40" s="141">
        <f t="shared" si="9"/>
        <v>0</v>
      </c>
      <c r="O40" s="141">
        <f t="shared" si="9"/>
        <v>11249158.670000009</v>
      </c>
      <c r="P40" s="367"/>
      <c r="Q40" s="366"/>
      <c r="R40" s="371"/>
      <c r="S40" s="364"/>
      <c r="T40" s="227"/>
    </row>
    <row r="41" spans="1:21" s="117" customFormat="1" ht="50.1" customHeight="1">
      <c r="A41" s="798"/>
      <c r="B41" s="157" t="s">
        <v>194</v>
      </c>
      <c r="C41" s="156">
        <v>0</v>
      </c>
      <c r="D41" s="156">
        <v>2091584.11</v>
      </c>
      <c r="E41" s="189">
        <f>SUM(F41:H41)</f>
        <v>36637100</v>
      </c>
      <c r="F41" s="195">
        <v>36637100</v>
      </c>
      <c r="G41" s="189">
        <v>0</v>
      </c>
      <c r="H41" s="189">
        <v>0</v>
      </c>
      <c r="I41" s="156">
        <v>36856094.090000004</v>
      </c>
      <c r="J41" s="156">
        <v>34811836.609999999</v>
      </c>
      <c r="K41" s="156">
        <f>SUM(L41:M41)</f>
        <v>34811836.609999999</v>
      </c>
      <c r="L41" s="156">
        <v>34811836.609999999</v>
      </c>
      <c r="M41" s="156">
        <v>0</v>
      </c>
      <c r="N41" s="156">
        <v>0</v>
      </c>
      <c r="O41" s="156">
        <f>SUM(D41+I41-K41+N41-C41)</f>
        <v>4135841.5900000036</v>
      </c>
      <c r="P41" s="367"/>
      <c r="Q41" s="366"/>
      <c r="R41" s="372"/>
      <c r="S41" s="364"/>
      <c r="T41" s="227"/>
    </row>
    <row r="42" spans="1:21" s="117" customFormat="1" ht="50.1" customHeight="1">
      <c r="A42" s="798"/>
      <c r="B42" s="154" t="s">
        <v>195</v>
      </c>
      <c r="C42" s="139">
        <v>0</v>
      </c>
      <c r="D42" s="139">
        <v>1631308.0200000033</v>
      </c>
      <c r="E42" s="195">
        <f>SUM(F42:H42)</f>
        <v>18993572</v>
      </c>
      <c r="F42" s="195">
        <v>18993572</v>
      </c>
      <c r="G42" s="195">
        <v>0</v>
      </c>
      <c r="H42" s="195">
        <v>0</v>
      </c>
      <c r="I42" s="139">
        <v>19068990.640000001</v>
      </c>
      <c r="J42" s="139">
        <v>18515670.400000002</v>
      </c>
      <c r="K42" s="139">
        <f>SUM(L42:M42)</f>
        <v>18515670.400000002</v>
      </c>
      <c r="L42" s="139">
        <v>18515670.400000002</v>
      </c>
      <c r="M42" s="139">
        <v>0</v>
      </c>
      <c r="N42" s="139">
        <v>0</v>
      </c>
      <c r="O42" s="139">
        <f>SUM(D42+I42-K42+N42-C42)</f>
        <v>2184628.2600000016</v>
      </c>
      <c r="P42" s="367"/>
      <c r="Q42" s="366"/>
      <c r="R42" s="372"/>
      <c r="S42" s="364"/>
      <c r="T42" s="227"/>
    </row>
    <row r="43" spans="1:21" s="117" customFormat="1" ht="50.1" customHeight="1">
      <c r="A43" s="798"/>
      <c r="B43" s="154" t="s">
        <v>196</v>
      </c>
      <c r="C43" s="139">
        <v>0</v>
      </c>
      <c r="D43" s="139">
        <v>1001913.9900000002</v>
      </c>
      <c r="E43" s="195">
        <f>SUM(F43:H43)</f>
        <v>26368000</v>
      </c>
      <c r="F43" s="195">
        <v>26368000</v>
      </c>
      <c r="G43" s="195">
        <v>0</v>
      </c>
      <c r="H43" s="195">
        <v>0</v>
      </c>
      <c r="I43" s="139">
        <v>26211079.25</v>
      </c>
      <c r="J43" s="139">
        <v>24188735.109999999</v>
      </c>
      <c r="K43" s="139">
        <f>SUM(L43:M43)</f>
        <v>24188735.109999999</v>
      </c>
      <c r="L43" s="139">
        <v>24188735.109999999</v>
      </c>
      <c r="M43" s="139">
        <v>0</v>
      </c>
      <c r="N43" s="139">
        <v>0</v>
      </c>
      <c r="O43" s="139">
        <f>SUM(D43+I43-K43+N43-C43)</f>
        <v>3024258.1300000027</v>
      </c>
      <c r="P43" s="367"/>
      <c r="Q43" s="366"/>
      <c r="R43" s="372"/>
      <c r="S43" s="364"/>
      <c r="T43" s="227"/>
    </row>
    <row r="44" spans="1:21" s="117" customFormat="1" ht="50.1" customHeight="1">
      <c r="A44" s="798"/>
      <c r="B44" s="154" t="s">
        <v>197</v>
      </c>
      <c r="C44" s="139">
        <v>0</v>
      </c>
      <c r="D44" s="139">
        <v>912847.46</v>
      </c>
      <c r="E44" s="195">
        <f>SUM(F44:H44)</f>
        <v>6703200</v>
      </c>
      <c r="F44" s="195">
        <v>6703200</v>
      </c>
      <c r="G44" s="195">
        <v>0</v>
      </c>
      <c r="H44" s="195">
        <v>0</v>
      </c>
      <c r="I44" s="139">
        <v>6562748.71</v>
      </c>
      <c r="J44" s="139">
        <v>6436337.9299999997</v>
      </c>
      <c r="K44" s="139">
        <f>SUM(L44:M44)</f>
        <v>6436337.9299999997</v>
      </c>
      <c r="L44" s="139">
        <v>6436337.9299999997</v>
      </c>
      <c r="M44" s="139">
        <v>0</v>
      </c>
      <c r="N44" s="139">
        <v>0</v>
      </c>
      <c r="O44" s="139">
        <f>SUM(D44+I44-K44+N44-C44)</f>
        <v>1039258.2400000002</v>
      </c>
      <c r="P44" s="367"/>
      <c r="Q44" s="366"/>
      <c r="R44" s="372"/>
      <c r="S44" s="364"/>
      <c r="T44" s="227"/>
    </row>
    <row r="45" spans="1:21" s="117" customFormat="1" ht="50.1" customHeight="1">
      <c r="A45" s="798"/>
      <c r="B45" s="165" t="s">
        <v>198</v>
      </c>
      <c r="C45" s="166">
        <v>0</v>
      </c>
      <c r="D45" s="166">
        <v>801237.8</v>
      </c>
      <c r="E45" s="178">
        <f>SUM(F45:H45)</f>
        <v>6653000</v>
      </c>
      <c r="F45" s="178">
        <v>6653000</v>
      </c>
      <c r="G45" s="178">
        <v>0</v>
      </c>
      <c r="H45" s="178">
        <v>0</v>
      </c>
      <c r="I45" s="166">
        <v>6572077.9500000002</v>
      </c>
      <c r="J45" s="166">
        <v>6508143.2999999998</v>
      </c>
      <c r="K45" s="166">
        <f>SUM(L45:M45)</f>
        <v>6508143.2999999998</v>
      </c>
      <c r="L45" s="166">
        <v>6508143.2999999998</v>
      </c>
      <c r="M45" s="166">
        <v>0</v>
      </c>
      <c r="N45" s="166">
        <v>0</v>
      </c>
      <c r="O45" s="166">
        <f>SUM(D45+I45-K45+N45-C45)</f>
        <v>865172.45000000019</v>
      </c>
      <c r="P45" s="367"/>
      <c r="Q45" s="366"/>
      <c r="R45" s="372"/>
      <c r="S45" s="364"/>
      <c r="T45" s="227"/>
    </row>
    <row r="46" spans="1:21" s="146" customFormat="1" ht="120.6" customHeight="1">
      <c r="A46" s="799"/>
      <c r="B46" s="154" t="s">
        <v>639</v>
      </c>
      <c r="C46" s="153" t="s">
        <v>200</v>
      </c>
      <c r="D46" s="153" t="s">
        <v>200</v>
      </c>
      <c r="E46" s="166">
        <f>+F46</f>
        <v>2713128</v>
      </c>
      <c r="F46" s="166">
        <v>2713128</v>
      </c>
      <c r="G46" s="606" t="s">
        <v>200</v>
      </c>
      <c r="H46" s="607" t="s">
        <v>200</v>
      </c>
      <c r="I46" s="153" t="s">
        <v>200</v>
      </c>
      <c r="J46" s="606" t="s">
        <v>200</v>
      </c>
      <c r="K46" s="153" t="s">
        <v>200</v>
      </c>
      <c r="L46" s="153" t="s">
        <v>200</v>
      </c>
      <c r="M46" s="153" t="s">
        <v>200</v>
      </c>
      <c r="N46" s="153" t="s">
        <v>200</v>
      </c>
      <c r="O46" s="153" t="s">
        <v>200</v>
      </c>
      <c r="P46" s="605"/>
      <c r="Q46" s="145"/>
      <c r="R46" s="369"/>
      <c r="S46" s="374"/>
      <c r="T46" s="133"/>
    </row>
    <row r="47" spans="1:21" s="130" customFormat="1" ht="64.5" customHeight="1">
      <c r="A47" s="586" t="s">
        <v>52</v>
      </c>
      <c r="B47" s="204" t="s">
        <v>209</v>
      </c>
      <c r="C47" s="203">
        <v>0</v>
      </c>
      <c r="D47" s="203">
        <v>911209.98</v>
      </c>
      <c r="E47" s="203">
        <f>SUM(F47:H47)</f>
        <v>16610000</v>
      </c>
      <c r="F47" s="203">
        <v>16610000</v>
      </c>
      <c r="G47" s="203">
        <v>0</v>
      </c>
      <c r="H47" s="203">
        <v>0</v>
      </c>
      <c r="I47" s="203">
        <v>13146424.24</v>
      </c>
      <c r="J47" s="203">
        <v>13168379.359999999</v>
      </c>
      <c r="K47" s="203">
        <f>SUM(L47:M47)</f>
        <v>13168379.359999999</v>
      </c>
      <c r="L47" s="203">
        <v>13168379.359999999</v>
      </c>
      <c r="M47" s="203">
        <v>0</v>
      </c>
      <c r="N47" s="203">
        <v>0</v>
      </c>
      <c r="O47" s="203">
        <f>SUM(D47+I47-L47)</f>
        <v>889254.86000000127</v>
      </c>
      <c r="P47" s="367"/>
      <c r="Q47" s="366"/>
      <c r="R47" s="372"/>
      <c r="S47" s="364"/>
      <c r="T47" s="227"/>
    </row>
    <row r="48" spans="1:21" s="130" customFormat="1" ht="89.25" customHeight="1">
      <c r="A48" s="591" t="s">
        <v>72</v>
      </c>
      <c r="B48" s="202" t="s">
        <v>210</v>
      </c>
      <c r="C48" s="141">
        <f>SUM(C49+C55+C61+C67+C73+C79+C87+C98+C104+C105+C119+C123+C124)</f>
        <v>0</v>
      </c>
      <c r="D48" s="141">
        <f t="shared" ref="D48:O48" si="10">SUM(D49+D55+D61+D67+D73+D79+D87+D98+D104+D105+D119+D123+D124)</f>
        <v>15627783.809999995</v>
      </c>
      <c r="E48" s="141">
        <f>SUM(E49+E131+E55+E61+E67+E73+E79+E87+E98+E104+E105+E119+E123+E124)</f>
        <v>260604834.37</v>
      </c>
      <c r="F48" s="141">
        <f>SUM(F49+F131+F55+F61+F67+F73+F79+F87+F98+F104+F105+F119+F123+F124)</f>
        <v>223424000</v>
      </c>
      <c r="G48" s="141">
        <f t="shared" si="10"/>
        <v>0</v>
      </c>
      <c r="H48" s="141">
        <f t="shared" si="10"/>
        <v>37180834.370000005</v>
      </c>
      <c r="I48" s="141">
        <f t="shared" si="10"/>
        <v>225362841.60000002</v>
      </c>
      <c r="J48" s="141">
        <f t="shared" si="10"/>
        <v>228302319.20999998</v>
      </c>
      <c r="K48" s="141">
        <f t="shared" si="10"/>
        <v>228302319.20999998</v>
      </c>
      <c r="L48" s="141">
        <f t="shared" si="10"/>
        <v>191121484.84</v>
      </c>
      <c r="M48" s="141">
        <f t="shared" si="10"/>
        <v>37180834.370000005</v>
      </c>
      <c r="N48" s="141">
        <f t="shared" si="10"/>
        <v>0</v>
      </c>
      <c r="O48" s="141">
        <f t="shared" si="10"/>
        <v>12688306.199999994</v>
      </c>
      <c r="P48" s="367"/>
      <c r="Q48" s="366"/>
      <c r="R48" s="372"/>
      <c r="S48" s="364"/>
      <c r="T48" s="227"/>
      <c r="U48" s="364"/>
    </row>
    <row r="49" spans="1:21" s="162" customFormat="1" ht="168.6" customHeight="1">
      <c r="A49" s="785" t="s">
        <v>211</v>
      </c>
      <c r="B49" s="197" t="s">
        <v>618</v>
      </c>
      <c r="C49" s="136">
        <f t="shared" ref="C49:N49" si="11">SUM(C50:C54)</f>
        <v>0</v>
      </c>
      <c r="D49" s="136">
        <f t="shared" si="11"/>
        <v>158588.58000000013</v>
      </c>
      <c r="E49" s="136">
        <f t="shared" si="11"/>
        <v>2675200</v>
      </c>
      <c r="F49" s="136">
        <f t="shared" si="11"/>
        <v>2675200</v>
      </c>
      <c r="G49" s="136">
        <f t="shared" si="11"/>
        <v>0</v>
      </c>
      <c r="H49" s="136">
        <f t="shared" si="11"/>
        <v>0</v>
      </c>
      <c r="I49" s="136">
        <f t="shared" si="11"/>
        <v>2529281.4200000004</v>
      </c>
      <c r="J49" s="136">
        <f t="shared" si="11"/>
        <v>2427019.77</v>
      </c>
      <c r="K49" s="136">
        <f t="shared" si="11"/>
        <v>2427019.77</v>
      </c>
      <c r="L49" s="136">
        <f t="shared" si="11"/>
        <v>2427019.77</v>
      </c>
      <c r="M49" s="136">
        <f t="shared" si="11"/>
        <v>0</v>
      </c>
      <c r="N49" s="136">
        <f t="shared" si="11"/>
        <v>0</v>
      </c>
      <c r="O49" s="176">
        <f>SUM(D49+I49-K49+N49-C49)</f>
        <v>260850.23000000045</v>
      </c>
      <c r="P49" s="367"/>
      <c r="Q49" s="366"/>
      <c r="R49" s="370"/>
      <c r="S49" s="364"/>
      <c r="T49" s="227"/>
      <c r="U49" s="376"/>
    </row>
    <row r="50" spans="1:21" s="130" customFormat="1" ht="50.1" customHeight="1">
      <c r="A50" s="786"/>
      <c r="B50" s="157" t="s">
        <v>194</v>
      </c>
      <c r="C50" s="156">
        <v>0</v>
      </c>
      <c r="D50" s="156">
        <v>65375.82</v>
      </c>
      <c r="E50" s="156">
        <f>SUM(F50:H50)</f>
        <v>853900</v>
      </c>
      <c r="F50" s="156">
        <v>853900</v>
      </c>
      <c r="G50" s="156">
        <v>0</v>
      </c>
      <c r="H50" s="156">
        <v>0</v>
      </c>
      <c r="I50" s="156">
        <v>860470.31</v>
      </c>
      <c r="J50" s="156">
        <v>844617.94</v>
      </c>
      <c r="K50" s="156">
        <f>SUM(L50:M50)</f>
        <v>844617.94</v>
      </c>
      <c r="L50" s="156">
        <v>844617.94</v>
      </c>
      <c r="M50" s="156">
        <v>0</v>
      </c>
      <c r="N50" s="156">
        <v>0</v>
      </c>
      <c r="O50" s="156">
        <f>SUM(D50+I50-K50+N50-C50)</f>
        <v>81228.190000000061</v>
      </c>
      <c r="P50" s="367"/>
      <c r="Q50" s="366"/>
      <c r="R50" s="372"/>
      <c r="S50" s="364"/>
      <c r="T50" s="227"/>
      <c r="U50" s="364"/>
    </row>
    <row r="51" spans="1:21" s="130" customFormat="1" ht="50.1" customHeight="1">
      <c r="A51" s="786"/>
      <c r="B51" s="154" t="s">
        <v>195</v>
      </c>
      <c r="C51" s="139">
        <v>0</v>
      </c>
      <c r="D51" s="139">
        <v>37413.810000000056</v>
      </c>
      <c r="E51" s="139">
        <f>SUM(F51:H51)</f>
        <v>997400</v>
      </c>
      <c r="F51" s="139">
        <v>997400</v>
      </c>
      <c r="G51" s="139">
        <v>0</v>
      </c>
      <c r="H51" s="139">
        <v>0</v>
      </c>
      <c r="I51" s="139">
        <v>991309.7699999999</v>
      </c>
      <c r="J51" s="139">
        <v>912994.64</v>
      </c>
      <c r="K51" s="139">
        <f>SUM(L51:M51)</f>
        <v>912994.64</v>
      </c>
      <c r="L51" s="139">
        <v>912994.64</v>
      </c>
      <c r="M51" s="139">
        <v>0</v>
      </c>
      <c r="N51" s="139">
        <v>0</v>
      </c>
      <c r="O51" s="139">
        <f>SUM(D51+I51-K51+N51-C51)</f>
        <v>115728.93999999994</v>
      </c>
      <c r="P51" s="367"/>
      <c r="Q51" s="366"/>
      <c r="R51" s="372"/>
      <c r="S51" s="364"/>
      <c r="T51" s="227"/>
      <c r="U51" s="364"/>
    </row>
    <row r="52" spans="1:21" s="130" customFormat="1" ht="50.1" customHeight="1">
      <c r="A52" s="786"/>
      <c r="B52" s="154" t="s">
        <v>196</v>
      </c>
      <c r="C52" s="139">
        <v>0</v>
      </c>
      <c r="D52" s="139">
        <v>20484.97000000003</v>
      </c>
      <c r="E52" s="139">
        <v>290900</v>
      </c>
      <c r="F52" s="139">
        <v>290900</v>
      </c>
      <c r="G52" s="139">
        <v>0</v>
      </c>
      <c r="H52" s="139">
        <v>0</v>
      </c>
      <c r="I52" s="139">
        <v>242836.17</v>
      </c>
      <c r="J52" s="139">
        <v>241067.67</v>
      </c>
      <c r="K52" s="139">
        <v>241067.67</v>
      </c>
      <c r="L52" s="139">
        <v>241067.67</v>
      </c>
      <c r="M52" s="139">
        <v>0</v>
      </c>
      <c r="N52" s="139">
        <v>0</v>
      </c>
      <c r="O52" s="139">
        <v>22253.47</v>
      </c>
      <c r="P52" s="367"/>
      <c r="Q52" s="366"/>
      <c r="R52" s="372"/>
      <c r="S52" s="364"/>
      <c r="T52" s="227"/>
      <c r="U52" s="364"/>
    </row>
    <row r="53" spans="1:21" s="130" customFormat="1" ht="50.1" customHeight="1">
      <c r="A53" s="786"/>
      <c r="B53" s="154" t="s">
        <v>197</v>
      </c>
      <c r="C53" s="139">
        <v>0</v>
      </c>
      <c r="D53" s="139">
        <v>17062.48000000004</v>
      </c>
      <c r="E53" s="139">
        <f>SUM(F53:H53)</f>
        <v>315000</v>
      </c>
      <c r="F53" s="139">
        <v>315000</v>
      </c>
      <c r="G53" s="139">
        <v>0</v>
      </c>
      <c r="H53" s="139">
        <v>0</v>
      </c>
      <c r="I53" s="139">
        <v>290812.72000000003</v>
      </c>
      <c r="J53" s="139">
        <v>281366.94</v>
      </c>
      <c r="K53" s="139">
        <f>SUM(L53:M53)</f>
        <v>281366.94</v>
      </c>
      <c r="L53" s="139">
        <v>281366.94</v>
      </c>
      <c r="M53" s="139">
        <v>0</v>
      </c>
      <c r="N53" s="139">
        <v>0</v>
      </c>
      <c r="O53" s="139">
        <f t="shared" ref="O53:O87" si="12">SUM(D53+I53-K53+N53-C53)</f>
        <v>26508.260000000068</v>
      </c>
      <c r="P53" s="367"/>
      <c r="Q53" s="366"/>
      <c r="R53" s="372"/>
      <c r="S53" s="364"/>
      <c r="T53" s="227"/>
      <c r="U53" s="364"/>
    </row>
    <row r="54" spans="1:21" s="130" customFormat="1" ht="50.1" customHeight="1">
      <c r="A54" s="787"/>
      <c r="B54" s="165" t="s">
        <v>198</v>
      </c>
      <c r="C54" s="166">
        <v>0</v>
      </c>
      <c r="D54" s="166">
        <v>18251.5</v>
      </c>
      <c r="E54" s="166">
        <f>SUM(F54:H54)</f>
        <v>218000</v>
      </c>
      <c r="F54" s="166">
        <v>218000</v>
      </c>
      <c r="G54" s="166">
        <v>0</v>
      </c>
      <c r="H54" s="166">
        <v>0</v>
      </c>
      <c r="I54" s="166">
        <v>143852.45000000001</v>
      </c>
      <c r="J54" s="166">
        <v>146972.57999999999</v>
      </c>
      <c r="K54" s="166">
        <f>SUM(L54:M54)</f>
        <v>146972.57999999999</v>
      </c>
      <c r="L54" s="166">
        <v>146972.57999999999</v>
      </c>
      <c r="M54" s="166">
        <v>0</v>
      </c>
      <c r="N54" s="166">
        <v>0</v>
      </c>
      <c r="O54" s="166">
        <f t="shared" si="12"/>
        <v>15131.370000000024</v>
      </c>
      <c r="P54" s="367"/>
      <c r="Q54" s="366"/>
      <c r="R54" s="372"/>
      <c r="S54" s="364"/>
      <c r="T54" s="227"/>
      <c r="U54" s="364"/>
    </row>
    <row r="55" spans="1:21" s="201" customFormat="1" ht="99.75" customHeight="1">
      <c r="A55" s="785" t="s">
        <v>212</v>
      </c>
      <c r="B55" s="200" t="s">
        <v>213</v>
      </c>
      <c r="C55" s="141">
        <f t="shared" ref="C55:N55" si="13">SUM(C56:C60)</f>
        <v>0</v>
      </c>
      <c r="D55" s="141">
        <f t="shared" si="13"/>
        <v>200611.09000000017</v>
      </c>
      <c r="E55" s="141">
        <f t="shared" si="13"/>
        <v>4064700</v>
      </c>
      <c r="F55" s="141">
        <f t="shared" si="13"/>
        <v>4064700</v>
      </c>
      <c r="G55" s="141">
        <f t="shared" si="13"/>
        <v>0</v>
      </c>
      <c r="H55" s="141">
        <f t="shared" si="13"/>
        <v>0</v>
      </c>
      <c r="I55" s="141">
        <f t="shared" si="13"/>
        <v>3994469.6499999994</v>
      </c>
      <c r="J55" s="141">
        <f t="shared" si="13"/>
        <v>3764208.9400000004</v>
      </c>
      <c r="K55" s="141">
        <f t="shared" si="13"/>
        <v>3764208.9400000004</v>
      </c>
      <c r="L55" s="141">
        <f t="shared" si="13"/>
        <v>3764208.9400000004</v>
      </c>
      <c r="M55" s="141">
        <f t="shared" si="13"/>
        <v>0</v>
      </c>
      <c r="N55" s="141">
        <f t="shared" si="13"/>
        <v>0</v>
      </c>
      <c r="O55" s="203">
        <f t="shared" si="12"/>
        <v>430871.79999999888</v>
      </c>
      <c r="P55" s="367"/>
      <c r="Q55" s="366"/>
      <c r="R55" s="371"/>
      <c r="S55" s="364"/>
      <c r="T55" s="227"/>
      <c r="U55" s="377"/>
    </row>
    <row r="56" spans="1:21" s="572" customFormat="1" ht="50.1" customHeight="1">
      <c r="A56" s="786"/>
      <c r="B56" s="157" t="s">
        <v>194</v>
      </c>
      <c r="C56" s="189">
        <v>0</v>
      </c>
      <c r="D56" s="189">
        <v>67615</v>
      </c>
      <c r="E56" s="189">
        <f t="shared" ref="E56:E66" si="14">SUM(F56:H56)</f>
        <v>1211700</v>
      </c>
      <c r="F56" s="189">
        <v>1211700</v>
      </c>
      <c r="G56" s="189">
        <v>0</v>
      </c>
      <c r="H56" s="189">
        <v>0</v>
      </c>
      <c r="I56" s="189">
        <v>1209614.43</v>
      </c>
      <c r="J56" s="189">
        <v>1161433.43</v>
      </c>
      <c r="K56" s="189">
        <f>SUM(L56:M56)</f>
        <v>1161433.43</v>
      </c>
      <c r="L56" s="189">
        <v>1161433.43</v>
      </c>
      <c r="M56" s="189">
        <v>0</v>
      </c>
      <c r="N56" s="189">
        <v>0</v>
      </c>
      <c r="O56" s="189">
        <f t="shared" si="12"/>
        <v>115796</v>
      </c>
      <c r="P56" s="367"/>
      <c r="Q56" s="366"/>
      <c r="R56" s="372"/>
      <c r="S56" s="364"/>
      <c r="T56" s="227"/>
      <c r="U56" s="364"/>
    </row>
    <row r="57" spans="1:21" s="572" customFormat="1" ht="50.1" customHeight="1">
      <c r="A57" s="786"/>
      <c r="B57" s="154" t="s">
        <v>195</v>
      </c>
      <c r="C57" s="195">
        <v>0</v>
      </c>
      <c r="D57" s="195">
        <v>47818.960000000196</v>
      </c>
      <c r="E57" s="195">
        <f t="shared" si="14"/>
        <v>1261000</v>
      </c>
      <c r="F57" s="195">
        <v>1261000</v>
      </c>
      <c r="G57" s="195">
        <v>0</v>
      </c>
      <c r="H57" s="195">
        <v>0</v>
      </c>
      <c r="I57" s="195">
        <v>1242387</v>
      </c>
      <c r="J57" s="195">
        <v>1134754.02</v>
      </c>
      <c r="K57" s="195">
        <f>SUM(L57:M57)</f>
        <v>1134754.02</v>
      </c>
      <c r="L57" s="195">
        <v>1134754.02</v>
      </c>
      <c r="M57" s="195">
        <v>0</v>
      </c>
      <c r="N57" s="195">
        <v>0</v>
      </c>
      <c r="O57" s="195">
        <f t="shared" si="12"/>
        <v>155451.94000000018</v>
      </c>
      <c r="P57" s="367"/>
      <c r="Q57" s="366"/>
      <c r="R57" s="372"/>
      <c r="S57" s="364"/>
      <c r="T57" s="227"/>
      <c r="U57" s="364"/>
    </row>
    <row r="58" spans="1:21" s="572" customFormat="1" ht="50.1" customHeight="1">
      <c r="A58" s="786"/>
      <c r="B58" s="154" t="s">
        <v>196</v>
      </c>
      <c r="C58" s="195">
        <v>0</v>
      </c>
      <c r="D58" s="195">
        <v>18261.259999999951</v>
      </c>
      <c r="E58" s="195">
        <f t="shared" si="14"/>
        <v>550000</v>
      </c>
      <c r="F58" s="195">
        <v>550000</v>
      </c>
      <c r="G58" s="195">
        <v>0</v>
      </c>
      <c r="H58" s="195">
        <v>0</v>
      </c>
      <c r="I58" s="195">
        <v>523877.88</v>
      </c>
      <c r="J58" s="195">
        <v>495342.14</v>
      </c>
      <c r="K58" s="195">
        <f>SUM(L58:M58)</f>
        <v>495342.14</v>
      </c>
      <c r="L58" s="195">
        <v>495342.14</v>
      </c>
      <c r="M58" s="195">
        <v>0</v>
      </c>
      <c r="N58" s="195">
        <v>0</v>
      </c>
      <c r="O58" s="195">
        <f t="shared" si="12"/>
        <v>46796.999999999884</v>
      </c>
      <c r="P58" s="367"/>
      <c r="Q58" s="366"/>
      <c r="R58" s="372"/>
      <c r="S58" s="364"/>
      <c r="T58" s="227"/>
      <c r="U58" s="364"/>
    </row>
    <row r="59" spans="1:21" s="572" customFormat="1" ht="50.1" customHeight="1">
      <c r="A59" s="786"/>
      <c r="B59" s="154" t="s">
        <v>197</v>
      </c>
      <c r="C59" s="195">
        <v>0</v>
      </c>
      <c r="D59" s="195">
        <v>40820.97000000003</v>
      </c>
      <c r="E59" s="195">
        <f t="shared" si="14"/>
        <v>629000</v>
      </c>
      <c r="F59" s="195">
        <v>629000</v>
      </c>
      <c r="G59" s="195">
        <v>0</v>
      </c>
      <c r="H59" s="195">
        <v>0</v>
      </c>
      <c r="I59" s="195">
        <v>621885.92999999993</v>
      </c>
      <c r="J59" s="195">
        <v>595764.46</v>
      </c>
      <c r="K59" s="195">
        <f>SUM(L59:M59)</f>
        <v>595764.46</v>
      </c>
      <c r="L59" s="195">
        <v>595764.46</v>
      </c>
      <c r="M59" s="195">
        <v>0</v>
      </c>
      <c r="N59" s="195">
        <v>0</v>
      </c>
      <c r="O59" s="195">
        <f t="shared" si="12"/>
        <v>66942.439999999944</v>
      </c>
      <c r="P59" s="367"/>
      <c r="Q59" s="366"/>
      <c r="R59" s="372"/>
      <c r="S59" s="364"/>
      <c r="T59" s="227"/>
      <c r="U59" s="364"/>
    </row>
    <row r="60" spans="1:21" s="572" customFormat="1" ht="50.1" customHeight="1">
      <c r="A60" s="787"/>
      <c r="B60" s="165" t="s">
        <v>198</v>
      </c>
      <c r="C60" s="178">
        <v>0</v>
      </c>
      <c r="D60" s="178">
        <v>26094.9</v>
      </c>
      <c r="E60" s="178">
        <f t="shared" si="14"/>
        <v>413000</v>
      </c>
      <c r="F60" s="178">
        <v>413000</v>
      </c>
      <c r="G60" s="178">
        <v>0</v>
      </c>
      <c r="H60" s="178">
        <v>0</v>
      </c>
      <c r="I60" s="178">
        <v>396704.41</v>
      </c>
      <c r="J60" s="178">
        <v>376914.89</v>
      </c>
      <c r="K60" s="178">
        <f>SUM(L60:M60)</f>
        <v>376914.89</v>
      </c>
      <c r="L60" s="178">
        <v>376914.89</v>
      </c>
      <c r="M60" s="178">
        <v>0</v>
      </c>
      <c r="N60" s="178">
        <v>0</v>
      </c>
      <c r="O60" s="178">
        <f t="shared" si="12"/>
        <v>45884.419999999984</v>
      </c>
      <c r="P60" s="367"/>
      <c r="Q60" s="366"/>
      <c r="R60" s="372"/>
      <c r="S60" s="364"/>
      <c r="T60" s="227"/>
      <c r="U60" s="364"/>
    </row>
    <row r="61" spans="1:21" s="173" customFormat="1" ht="140.4" customHeight="1">
      <c r="A61" s="785" t="s">
        <v>214</v>
      </c>
      <c r="B61" s="200" t="s">
        <v>215</v>
      </c>
      <c r="C61" s="198">
        <f>SUM(C62:C66)</f>
        <v>0</v>
      </c>
      <c r="D61" s="141">
        <f>SUM(D62:D66)</f>
        <v>596381.52999999945</v>
      </c>
      <c r="E61" s="141">
        <f t="shared" si="14"/>
        <v>10965100</v>
      </c>
      <c r="F61" s="141">
        <f t="shared" ref="F61:N61" si="15">SUM(F62:F66)</f>
        <v>10965100</v>
      </c>
      <c r="G61" s="141">
        <f t="shared" si="15"/>
        <v>0</v>
      </c>
      <c r="H61" s="141">
        <f t="shared" si="15"/>
        <v>0</v>
      </c>
      <c r="I61" s="141">
        <f t="shared" si="15"/>
        <v>10313912.359999999</v>
      </c>
      <c r="J61" s="141">
        <f t="shared" si="15"/>
        <v>9939722.6099999994</v>
      </c>
      <c r="K61" s="141">
        <f t="shared" si="15"/>
        <v>9939722.6099999994</v>
      </c>
      <c r="L61" s="141">
        <f t="shared" si="15"/>
        <v>9939722.6099999994</v>
      </c>
      <c r="M61" s="141">
        <f t="shared" si="15"/>
        <v>0</v>
      </c>
      <c r="N61" s="141">
        <f t="shared" si="15"/>
        <v>0</v>
      </c>
      <c r="O61" s="203">
        <f t="shared" si="12"/>
        <v>970571.27999999933</v>
      </c>
      <c r="P61" s="367"/>
      <c r="Q61" s="366"/>
      <c r="R61" s="371"/>
      <c r="S61" s="364"/>
      <c r="T61" s="227"/>
      <c r="U61" s="377"/>
    </row>
    <row r="62" spans="1:21" s="130" customFormat="1" ht="50.1" customHeight="1">
      <c r="A62" s="786"/>
      <c r="B62" s="157" t="s">
        <v>194</v>
      </c>
      <c r="C62" s="189">
        <v>0</v>
      </c>
      <c r="D62" s="189">
        <v>217802.22</v>
      </c>
      <c r="E62" s="189">
        <f t="shared" si="14"/>
        <v>3467100</v>
      </c>
      <c r="F62" s="189">
        <v>3467100</v>
      </c>
      <c r="G62" s="189">
        <v>0</v>
      </c>
      <c r="H62" s="189">
        <v>0</v>
      </c>
      <c r="I62" s="189">
        <v>3462970.77</v>
      </c>
      <c r="J62" s="189">
        <v>3355560.66</v>
      </c>
      <c r="K62" s="189">
        <f>SUM(L62:M62)</f>
        <v>3355560.66</v>
      </c>
      <c r="L62" s="189">
        <v>3355560.66</v>
      </c>
      <c r="M62" s="189">
        <v>0</v>
      </c>
      <c r="N62" s="189">
        <v>0</v>
      </c>
      <c r="O62" s="189">
        <f t="shared" si="12"/>
        <v>325212.33000000007</v>
      </c>
      <c r="P62" s="367"/>
      <c r="Q62" s="366"/>
      <c r="R62" s="372"/>
      <c r="S62" s="364"/>
      <c r="T62" s="227"/>
      <c r="U62" s="364"/>
    </row>
    <row r="63" spans="1:21" s="130" customFormat="1" ht="50.1" customHeight="1">
      <c r="A63" s="786"/>
      <c r="B63" s="154" t="s">
        <v>195</v>
      </c>
      <c r="C63" s="195">
        <v>0</v>
      </c>
      <c r="D63" s="195">
        <v>151420.46999999974</v>
      </c>
      <c r="E63" s="195">
        <f t="shared" si="14"/>
        <v>2787900</v>
      </c>
      <c r="F63" s="195">
        <v>2787900</v>
      </c>
      <c r="G63" s="195">
        <v>0</v>
      </c>
      <c r="H63" s="195">
        <v>0</v>
      </c>
      <c r="I63" s="195">
        <v>2642818.7599999998</v>
      </c>
      <c r="J63" s="195">
        <v>2537793.35</v>
      </c>
      <c r="K63" s="195">
        <f>SUM(L63:M63)</f>
        <v>2537793.35</v>
      </c>
      <c r="L63" s="195">
        <v>2537793.35</v>
      </c>
      <c r="M63" s="195">
        <v>0</v>
      </c>
      <c r="N63" s="195">
        <v>0</v>
      </c>
      <c r="O63" s="195">
        <f t="shared" si="12"/>
        <v>256445.87999999942</v>
      </c>
      <c r="P63" s="367"/>
      <c r="Q63" s="366"/>
      <c r="R63" s="372"/>
      <c r="S63" s="364"/>
      <c r="T63" s="227"/>
      <c r="U63" s="364"/>
    </row>
    <row r="64" spans="1:21" s="130" customFormat="1" ht="50.1" customHeight="1">
      <c r="A64" s="786"/>
      <c r="B64" s="154" t="s">
        <v>196</v>
      </c>
      <c r="C64" s="195">
        <v>0</v>
      </c>
      <c r="D64" s="195">
        <v>94128.119999999646</v>
      </c>
      <c r="E64" s="195">
        <f t="shared" si="14"/>
        <v>1930000</v>
      </c>
      <c r="F64" s="195">
        <v>1930000</v>
      </c>
      <c r="G64" s="195">
        <v>0</v>
      </c>
      <c r="H64" s="195">
        <v>0</v>
      </c>
      <c r="I64" s="195">
        <v>1898214.96</v>
      </c>
      <c r="J64" s="195">
        <v>1825088.17</v>
      </c>
      <c r="K64" s="195">
        <f>SUM(L64:M64)</f>
        <v>1825088.17</v>
      </c>
      <c r="L64" s="195">
        <v>1825088.17</v>
      </c>
      <c r="M64" s="195">
        <v>0</v>
      </c>
      <c r="N64" s="195">
        <v>0</v>
      </c>
      <c r="O64" s="195">
        <f t="shared" si="12"/>
        <v>167254.90999999968</v>
      </c>
      <c r="P64" s="367"/>
      <c r="Q64" s="366"/>
      <c r="R64" s="372"/>
      <c r="S64" s="364"/>
      <c r="T64" s="227"/>
      <c r="U64" s="364"/>
    </row>
    <row r="65" spans="1:21" s="130" customFormat="1" ht="50.1" customHeight="1">
      <c r="A65" s="786"/>
      <c r="B65" s="154" t="s">
        <v>197</v>
      </c>
      <c r="C65" s="195">
        <v>0</v>
      </c>
      <c r="D65" s="195">
        <v>81542.860000000102</v>
      </c>
      <c r="E65" s="195">
        <f t="shared" si="14"/>
        <v>1448000</v>
      </c>
      <c r="F65" s="195">
        <v>1448000</v>
      </c>
      <c r="G65" s="195">
        <v>0</v>
      </c>
      <c r="H65" s="195">
        <v>0</v>
      </c>
      <c r="I65" s="195">
        <v>1373398.1</v>
      </c>
      <c r="J65" s="195">
        <v>1323214.82</v>
      </c>
      <c r="K65" s="195">
        <f>SUM(L65:M65)</f>
        <v>1323214.82</v>
      </c>
      <c r="L65" s="195">
        <v>1323214.82</v>
      </c>
      <c r="M65" s="195">
        <v>0</v>
      </c>
      <c r="N65" s="195">
        <v>0</v>
      </c>
      <c r="O65" s="195">
        <f t="shared" si="12"/>
        <v>131726.14000000013</v>
      </c>
      <c r="P65" s="367"/>
      <c r="Q65" s="366"/>
      <c r="R65" s="372"/>
      <c r="S65" s="364"/>
      <c r="T65" s="227"/>
      <c r="U65" s="364"/>
    </row>
    <row r="66" spans="1:21" s="130" customFormat="1" ht="50.1" customHeight="1">
      <c r="A66" s="787"/>
      <c r="B66" s="165" t="s">
        <v>198</v>
      </c>
      <c r="C66" s="178">
        <v>0</v>
      </c>
      <c r="D66" s="178">
        <v>51487.86</v>
      </c>
      <c r="E66" s="178">
        <f t="shared" si="14"/>
        <v>1332100</v>
      </c>
      <c r="F66" s="178">
        <v>1332100</v>
      </c>
      <c r="G66" s="178">
        <v>0</v>
      </c>
      <c r="H66" s="178">
        <v>0</v>
      </c>
      <c r="I66" s="178">
        <v>936509.77</v>
      </c>
      <c r="J66" s="178">
        <v>898065.61</v>
      </c>
      <c r="K66" s="178">
        <f>SUM(L66:M66)</f>
        <v>898065.61</v>
      </c>
      <c r="L66" s="178">
        <v>898065.61</v>
      </c>
      <c r="M66" s="178">
        <v>0</v>
      </c>
      <c r="N66" s="178">
        <v>0</v>
      </c>
      <c r="O66" s="178">
        <f t="shared" si="12"/>
        <v>89932.020000000019</v>
      </c>
      <c r="P66" s="367"/>
      <c r="Q66" s="366"/>
      <c r="R66" s="372"/>
      <c r="S66" s="364"/>
      <c r="T66" s="227"/>
      <c r="U66" s="364"/>
    </row>
    <row r="67" spans="1:21" s="173" customFormat="1" ht="93.75" customHeight="1">
      <c r="A67" s="785" t="s">
        <v>216</v>
      </c>
      <c r="B67" s="199" t="s">
        <v>217</v>
      </c>
      <c r="C67" s="198">
        <f t="shared" ref="C67:N67" si="16">SUM(C68:C72)</f>
        <v>0</v>
      </c>
      <c r="D67" s="141">
        <f t="shared" si="16"/>
        <v>97742.319999999963</v>
      </c>
      <c r="E67" s="141">
        <f t="shared" si="16"/>
        <v>2033800</v>
      </c>
      <c r="F67" s="141">
        <f t="shared" si="16"/>
        <v>2033800</v>
      </c>
      <c r="G67" s="141">
        <f t="shared" si="16"/>
        <v>0</v>
      </c>
      <c r="H67" s="141">
        <f t="shared" si="16"/>
        <v>0</v>
      </c>
      <c r="I67" s="141">
        <f t="shared" si="16"/>
        <v>1659155.56</v>
      </c>
      <c r="J67" s="141">
        <f t="shared" si="16"/>
        <v>1595128.94</v>
      </c>
      <c r="K67" s="141">
        <f t="shared" si="16"/>
        <v>1595128.94</v>
      </c>
      <c r="L67" s="141">
        <f t="shared" si="16"/>
        <v>1595128.94</v>
      </c>
      <c r="M67" s="141">
        <f t="shared" si="16"/>
        <v>0</v>
      </c>
      <c r="N67" s="141">
        <f t="shared" si="16"/>
        <v>0</v>
      </c>
      <c r="O67" s="141">
        <f t="shared" si="12"/>
        <v>161768.94000000018</v>
      </c>
      <c r="P67" s="367"/>
      <c r="Q67" s="366"/>
      <c r="R67" s="371"/>
      <c r="S67" s="364"/>
      <c r="T67" s="227"/>
      <c r="U67" s="377"/>
    </row>
    <row r="68" spans="1:21" s="130" customFormat="1" ht="50.1" customHeight="1">
      <c r="A68" s="786"/>
      <c r="B68" s="157" t="s">
        <v>194</v>
      </c>
      <c r="C68" s="189">
        <v>0</v>
      </c>
      <c r="D68" s="189">
        <v>33077.300000000003</v>
      </c>
      <c r="E68" s="189">
        <f t="shared" ref="E68:E78" si="17">SUM(F68:H68)</f>
        <v>708600</v>
      </c>
      <c r="F68" s="189">
        <v>708600</v>
      </c>
      <c r="G68" s="189">
        <v>0</v>
      </c>
      <c r="H68" s="189">
        <v>0</v>
      </c>
      <c r="I68" s="189">
        <v>490943.01</v>
      </c>
      <c r="J68" s="189">
        <v>478017.23</v>
      </c>
      <c r="K68" s="189">
        <f>SUM(L68:M68)</f>
        <v>478017.23</v>
      </c>
      <c r="L68" s="189">
        <v>478017.23</v>
      </c>
      <c r="M68" s="189">
        <v>0</v>
      </c>
      <c r="N68" s="189">
        <v>0</v>
      </c>
      <c r="O68" s="189">
        <f t="shared" si="12"/>
        <v>46003.080000000016</v>
      </c>
      <c r="P68" s="367"/>
      <c r="Q68" s="366"/>
      <c r="R68" s="372"/>
      <c r="S68" s="364"/>
      <c r="T68" s="227"/>
      <c r="U68" s="364"/>
    </row>
    <row r="69" spans="1:21" s="130" customFormat="1" ht="50.1" customHeight="1">
      <c r="A69" s="786"/>
      <c r="B69" s="154" t="s">
        <v>195</v>
      </c>
      <c r="C69" s="195">
        <v>0</v>
      </c>
      <c r="D69" s="195">
        <v>22947.609999999928</v>
      </c>
      <c r="E69" s="195">
        <f t="shared" si="17"/>
        <v>451600</v>
      </c>
      <c r="F69" s="195">
        <v>451600</v>
      </c>
      <c r="G69" s="195">
        <v>0</v>
      </c>
      <c r="H69" s="195">
        <v>0</v>
      </c>
      <c r="I69" s="195">
        <v>418325.83999999997</v>
      </c>
      <c r="J69" s="195">
        <v>398398.17000000004</v>
      </c>
      <c r="K69" s="195">
        <f>SUM(L69:M69)</f>
        <v>398398.17000000004</v>
      </c>
      <c r="L69" s="195">
        <v>398398.17000000004</v>
      </c>
      <c r="M69" s="195">
        <v>0</v>
      </c>
      <c r="N69" s="195">
        <v>0</v>
      </c>
      <c r="O69" s="195">
        <f t="shared" si="12"/>
        <v>42875.279999999853</v>
      </c>
      <c r="P69" s="367"/>
      <c r="Q69" s="366"/>
      <c r="R69" s="372"/>
      <c r="S69" s="364"/>
      <c r="T69" s="227"/>
      <c r="U69" s="364"/>
    </row>
    <row r="70" spans="1:21" s="130" customFormat="1" ht="50.1" customHeight="1">
      <c r="A70" s="786"/>
      <c r="B70" s="154" t="s">
        <v>196</v>
      </c>
      <c r="C70" s="195">
        <v>0</v>
      </c>
      <c r="D70" s="195">
        <v>12648.630000000063</v>
      </c>
      <c r="E70" s="195">
        <f t="shared" si="17"/>
        <v>300000</v>
      </c>
      <c r="F70" s="195">
        <v>300000</v>
      </c>
      <c r="G70" s="195">
        <v>0</v>
      </c>
      <c r="H70" s="195">
        <v>0</v>
      </c>
      <c r="I70" s="195">
        <v>264619.02</v>
      </c>
      <c r="J70" s="195">
        <v>252697.69</v>
      </c>
      <c r="K70" s="195">
        <f>SUM(L70:M70)</f>
        <v>252697.69</v>
      </c>
      <c r="L70" s="195">
        <v>252697.69</v>
      </c>
      <c r="M70" s="195">
        <v>0</v>
      </c>
      <c r="N70" s="195">
        <v>0</v>
      </c>
      <c r="O70" s="195">
        <f t="shared" si="12"/>
        <v>24569.960000000079</v>
      </c>
      <c r="P70" s="367"/>
      <c r="Q70" s="366"/>
      <c r="R70" s="372"/>
      <c r="S70" s="364"/>
      <c r="T70" s="227"/>
      <c r="U70" s="364"/>
    </row>
    <row r="71" spans="1:21" s="130" customFormat="1" ht="50.1" customHeight="1">
      <c r="A71" s="786"/>
      <c r="B71" s="154" t="s">
        <v>197</v>
      </c>
      <c r="C71" s="195">
        <v>0</v>
      </c>
      <c r="D71" s="195">
        <v>17140.719999999972</v>
      </c>
      <c r="E71" s="195">
        <f t="shared" si="17"/>
        <v>319800</v>
      </c>
      <c r="F71" s="195">
        <v>319800</v>
      </c>
      <c r="G71" s="195">
        <v>0</v>
      </c>
      <c r="H71" s="195">
        <v>0</v>
      </c>
      <c r="I71" s="195">
        <v>274301.94</v>
      </c>
      <c r="J71" s="195">
        <v>263337.40999999997</v>
      </c>
      <c r="K71" s="195">
        <f>SUM(L71:M71)</f>
        <v>263337.40999999997</v>
      </c>
      <c r="L71" s="195">
        <v>263337.40999999997</v>
      </c>
      <c r="M71" s="195">
        <v>0</v>
      </c>
      <c r="N71" s="195">
        <v>0</v>
      </c>
      <c r="O71" s="195">
        <f t="shared" si="12"/>
        <v>28105.25</v>
      </c>
      <c r="P71" s="367"/>
      <c r="Q71" s="366"/>
      <c r="R71" s="372"/>
      <c r="S71" s="364"/>
      <c r="T71" s="227"/>
      <c r="U71" s="364"/>
    </row>
    <row r="72" spans="1:21" s="130" customFormat="1" ht="50.1" customHeight="1">
      <c r="A72" s="787"/>
      <c r="B72" s="165" t="s">
        <v>198</v>
      </c>
      <c r="C72" s="178">
        <v>0</v>
      </c>
      <c r="D72" s="178">
        <v>11928.06</v>
      </c>
      <c r="E72" s="178">
        <f t="shared" si="17"/>
        <v>253800</v>
      </c>
      <c r="F72" s="178">
        <v>253800</v>
      </c>
      <c r="G72" s="178">
        <v>0</v>
      </c>
      <c r="H72" s="178">
        <v>0</v>
      </c>
      <c r="I72" s="178">
        <v>210965.75</v>
      </c>
      <c r="J72" s="178">
        <v>202678.44</v>
      </c>
      <c r="K72" s="178">
        <f>SUM(L72:M72)</f>
        <v>202678.44</v>
      </c>
      <c r="L72" s="178">
        <v>202678.44</v>
      </c>
      <c r="M72" s="178">
        <v>0</v>
      </c>
      <c r="N72" s="178">
        <v>0</v>
      </c>
      <c r="O72" s="178">
        <f t="shared" si="12"/>
        <v>20215.369999999995</v>
      </c>
      <c r="P72" s="367"/>
      <c r="Q72" s="366"/>
      <c r="R72" s="372"/>
      <c r="S72" s="364"/>
      <c r="T72" s="227"/>
      <c r="U72" s="364"/>
    </row>
    <row r="73" spans="1:21" s="173" customFormat="1" ht="93" customHeight="1">
      <c r="A73" s="785" t="s">
        <v>218</v>
      </c>
      <c r="B73" s="199" t="s">
        <v>219</v>
      </c>
      <c r="C73" s="198">
        <f>SUM(C74:C78)</f>
        <v>0</v>
      </c>
      <c r="D73" s="141">
        <f>SUM(D74:D78)</f>
        <v>260351.25000000006</v>
      </c>
      <c r="E73" s="141">
        <f t="shared" si="17"/>
        <v>5159300</v>
      </c>
      <c r="F73" s="141">
        <f t="shared" ref="F73:N73" si="18">SUM(F74:F78)</f>
        <v>5159300</v>
      </c>
      <c r="G73" s="141">
        <f t="shared" si="18"/>
        <v>0</v>
      </c>
      <c r="H73" s="141">
        <f t="shared" si="18"/>
        <v>0</v>
      </c>
      <c r="I73" s="141">
        <f t="shared" si="18"/>
        <v>4998959.6399999997</v>
      </c>
      <c r="J73" s="141">
        <f t="shared" si="18"/>
        <v>4755215.2699999996</v>
      </c>
      <c r="K73" s="141">
        <f t="shared" si="18"/>
        <v>4755215.2699999996</v>
      </c>
      <c r="L73" s="141">
        <f t="shared" si="18"/>
        <v>4755215.2699999996</v>
      </c>
      <c r="M73" s="141">
        <f t="shared" si="18"/>
        <v>0</v>
      </c>
      <c r="N73" s="141">
        <f t="shared" si="18"/>
        <v>0</v>
      </c>
      <c r="O73" s="141">
        <f t="shared" si="12"/>
        <v>504095.62000000011</v>
      </c>
      <c r="P73" s="367"/>
      <c r="Q73" s="366"/>
      <c r="R73" s="371"/>
      <c r="S73" s="364"/>
      <c r="T73" s="227"/>
      <c r="U73" s="377"/>
    </row>
    <row r="74" spans="1:21" s="130" customFormat="1" ht="50.1" customHeight="1">
      <c r="A74" s="786"/>
      <c r="B74" s="157" t="s">
        <v>194</v>
      </c>
      <c r="C74" s="156">
        <v>0</v>
      </c>
      <c r="D74" s="156">
        <v>104845.11</v>
      </c>
      <c r="E74" s="156">
        <f t="shared" si="17"/>
        <v>1766300</v>
      </c>
      <c r="F74" s="156">
        <v>1766300</v>
      </c>
      <c r="G74" s="156">
        <v>0</v>
      </c>
      <c r="H74" s="156">
        <v>0</v>
      </c>
      <c r="I74" s="156">
        <v>1768687.77</v>
      </c>
      <c r="J74" s="156">
        <v>1708247.46</v>
      </c>
      <c r="K74" s="156">
        <f>SUM(L74:M74)</f>
        <v>1708247.46</v>
      </c>
      <c r="L74" s="156">
        <v>1708247.46</v>
      </c>
      <c r="M74" s="156">
        <v>0</v>
      </c>
      <c r="N74" s="156">
        <v>0</v>
      </c>
      <c r="O74" s="156">
        <f t="shared" si="12"/>
        <v>165285.42000000016</v>
      </c>
      <c r="P74" s="367"/>
      <c r="Q74" s="366"/>
      <c r="R74" s="372"/>
      <c r="S74" s="364"/>
      <c r="T74" s="227"/>
      <c r="U74" s="364"/>
    </row>
    <row r="75" spans="1:21" s="130" customFormat="1" ht="50.1" customHeight="1">
      <c r="A75" s="786"/>
      <c r="B75" s="154" t="s">
        <v>195</v>
      </c>
      <c r="C75" s="139">
        <v>0</v>
      </c>
      <c r="D75" s="139">
        <v>63952.830000000075</v>
      </c>
      <c r="E75" s="139">
        <f t="shared" si="17"/>
        <v>1212900</v>
      </c>
      <c r="F75" s="139">
        <v>1212900</v>
      </c>
      <c r="G75" s="139">
        <v>0</v>
      </c>
      <c r="H75" s="139">
        <v>0</v>
      </c>
      <c r="I75" s="139">
        <v>1165905.25</v>
      </c>
      <c r="J75" s="139">
        <v>1099974.72</v>
      </c>
      <c r="K75" s="139">
        <f>SUM(L75:M75)</f>
        <v>1099974.72</v>
      </c>
      <c r="L75" s="139">
        <v>1099974.72</v>
      </c>
      <c r="M75" s="139">
        <v>0</v>
      </c>
      <c r="N75" s="139">
        <v>0</v>
      </c>
      <c r="O75" s="139">
        <f t="shared" si="12"/>
        <v>129883.3600000001</v>
      </c>
      <c r="P75" s="367"/>
      <c r="Q75" s="366"/>
      <c r="R75" s="372"/>
      <c r="S75" s="364"/>
      <c r="T75" s="227"/>
      <c r="U75" s="364"/>
    </row>
    <row r="76" spans="1:21" s="130" customFormat="1" ht="50.1" customHeight="1">
      <c r="A76" s="786"/>
      <c r="B76" s="154" t="s">
        <v>196</v>
      </c>
      <c r="C76" s="139">
        <v>0</v>
      </c>
      <c r="D76" s="139">
        <v>24012.469999999914</v>
      </c>
      <c r="E76" s="139">
        <f t="shared" si="17"/>
        <v>751000</v>
      </c>
      <c r="F76" s="139">
        <v>751000</v>
      </c>
      <c r="G76" s="139">
        <v>0</v>
      </c>
      <c r="H76" s="139">
        <v>0</v>
      </c>
      <c r="I76" s="139">
        <v>741865.41</v>
      </c>
      <c r="J76" s="139">
        <v>688446.88</v>
      </c>
      <c r="K76" s="139">
        <f>SUM(L76:M76)</f>
        <v>688446.88</v>
      </c>
      <c r="L76" s="139">
        <v>688446.88</v>
      </c>
      <c r="M76" s="139">
        <v>0</v>
      </c>
      <c r="N76" s="139">
        <v>0</v>
      </c>
      <c r="O76" s="139">
        <f t="shared" si="12"/>
        <v>77430.999999999884</v>
      </c>
      <c r="P76" s="367"/>
      <c r="Q76" s="366"/>
      <c r="R76" s="372"/>
      <c r="S76" s="364"/>
      <c r="T76" s="227"/>
      <c r="U76" s="364"/>
    </row>
    <row r="77" spans="1:21" s="130" customFormat="1" ht="50.1" customHeight="1">
      <c r="A77" s="786"/>
      <c r="B77" s="154" t="s">
        <v>197</v>
      </c>
      <c r="C77" s="139">
        <v>0</v>
      </c>
      <c r="D77" s="139">
        <v>38029.350000000093</v>
      </c>
      <c r="E77" s="139">
        <f t="shared" si="17"/>
        <v>766000</v>
      </c>
      <c r="F77" s="139">
        <v>766000</v>
      </c>
      <c r="G77" s="139">
        <v>0</v>
      </c>
      <c r="H77" s="139">
        <v>0</v>
      </c>
      <c r="I77" s="139">
        <v>734464.11</v>
      </c>
      <c r="J77" s="139">
        <v>700373.67</v>
      </c>
      <c r="K77" s="139">
        <f>SUM(L77:M77)</f>
        <v>700373.67</v>
      </c>
      <c r="L77" s="139">
        <v>700373.67</v>
      </c>
      <c r="M77" s="139">
        <v>0</v>
      </c>
      <c r="N77" s="139">
        <v>0</v>
      </c>
      <c r="O77" s="139">
        <f t="shared" si="12"/>
        <v>72119.790000000037</v>
      </c>
      <c r="P77" s="367"/>
      <c r="Q77" s="366"/>
      <c r="R77" s="372"/>
      <c r="S77" s="364"/>
      <c r="T77" s="227"/>
      <c r="U77" s="364"/>
    </row>
    <row r="78" spans="1:21" s="130" customFormat="1" ht="50.1" customHeight="1">
      <c r="A78" s="787"/>
      <c r="B78" s="165" t="s">
        <v>198</v>
      </c>
      <c r="C78" s="166">
        <v>0</v>
      </c>
      <c r="D78" s="166">
        <v>29511.49</v>
      </c>
      <c r="E78" s="166">
        <f t="shared" si="17"/>
        <v>663100</v>
      </c>
      <c r="F78" s="166">
        <v>663100</v>
      </c>
      <c r="G78" s="166">
        <v>0</v>
      </c>
      <c r="H78" s="166">
        <v>0</v>
      </c>
      <c r="I78" s="166">
        <v>588037.1</v>
      </c>
      <c r="J78" s="166">
        <v>558172.54</v>
      </c>
      <c r="K78" s="166">
        <f>SUM(L78:M78)</f>
        <v>558172.54</v>
      </c>
      <c r="L78" s="166">
        <v>558172.54</v>
      </c>
      <c r="M78" s="166">
        <v>0</v>
      </c>
      <c r="N78" s="166">
        <v>0</v>
      </c>
      <c r="O78" s="166">
        <f t="shared" si="12"/>
        <v>59376.04999999993</v>
      </c>
      <c r="P78" s="367"/>
      <c r="Q78" s="366"/>
      <c r="R78" s="372"/>
      <c r="S78" s="364"/>
      <c r="T78" s="227"/>
      <c r="U78" s="364"/>
    </row>
    <row r="79" spans="1:21" s="162" customFormat="1" ht="156.6" customHeight="1">
      <c r="A79" s="592" t="s">
        <v>220</v>
      </c>
      <c r="B79" s="197" t="s">
        <v>619</v>
      </c>
      <c r="C79" s="136">
        <f t="shared" ref="C79:N79" si="19">SUM(C80+C86)</f>
        <v>0</v>
      </c>
      <c r="D79" s="136">
        <f t="shared" si="19"/>
        <v>3730555.75</v>
      </c>
      <c r="E79" s="176">
        <f t="shared" si="19"/>
        <v>18037600</v>
      </c>
      <c r="F79" s="176">
        <f t="shared" si="19"/>
        <v>18037600</v>
      </c>
      <c r="G79" s="176">
        <f t="shared" si="19"/>
        <v>0</v>
      </c>
      <c r="H79" s="176">
        <f t="shared" si="19"/>
        <v>0</v>
      </c>
      <c r="I79" s="176">
        <f t="shared" si="19"/>
        <v>19150486.390000001</v>
      </c>
      <c r="J79" s="176">
        <f t="shared" si="19"/>
        <v>17170028.739999998</v>
      </c>
      <c r="K79" s="176">
        <f t="shared" si="19"/>
        <v>17170028.739999998</v>
      </c>
      <c r="L79" s="176">
        <f t="shared" si="19"/>
        <v>17170028.739999998</v>
      </c>
      <c r="M79" s="176">
        <f t="shared" si="19"/>
        <v>0</v>
      </c>
      <c r="N79" s="176">
        <f t="shared" si="19"/>
        <v>0</v>
      </c>
      <c r="O79" s="136">
        <f t="shared" si="12"/>
        <v>5711013.4000000022</v>
      </c>
      <c r="P79" s="367"/>
      <c r="Q79" s="366"/>
      <c r="R79" s="370"/>
      <c r="S79" s="364"/>
      <c r="T79" s="227"/>
      <c r="U79" s="376"/>
    </row>
    <row r="80" spans="1:21" s="187" customFormat="1" ht="152.4" customHeight="1">
      <c r="A80" s="790" t="s">
        <v>221</v>
      </c>
      <c r="B80" s="186" t="s">
        <v>620</v>
      </c>
      <c r="C80" s="176">
        <f>SUM(C81:C85)</f>
        <v>0</v>
      </c>
      <c r="D80" s="136">
        <f>SUM(D81:D85)</f>
        <v>158371.66000000003</v>
      </c>
      <c r="E80" s="136">
        <f>+F80</f>
        <v>3339000</v>
      </c>
      <c r="F80" s="136">
        <v>3339000</v>
      </c>
      <c r="G80" s="136">
        <f t="shared" ref="G80:N80" si="20">SUM(G81:G85)</f>
        <v>0</v>
      </c>
      <c r="H80" s="136">
        <f t="shared" si="20"/>
        <v>0</v>
      </c>
      <c r="I80" s="136">
        <f t="shared" si="20"/>
        <v>2405524.7000000002</v>
      </c>
      <c r="J80" s="136">
        <f t="shared" si="20"/>
        <v>2472677.7399999998</v>
      </c>
      <c r="K80" s="136">
        <f t="shared" si="20"/>
        <v>2472677.7399999998</v>
      </c>
      <c r="L80" s="136">
        <f t="shared" si="20"/>
        <v>2472677.7399999998</v>
      </c>
      <c r="M80" s="136">
        <f t="shared" si="20"/>
        <v>0</v>
      </c>
      <c r="N80" s="136">
        <f t="shared" si="20"/>
        <v>0</v>
      </c>
      <c r="O80" s="136">
        <f t="shared" si="12"/>
        <v>91218.620000000577</v>
      </c>
      <c r="P80" s="367"/>
      <c r="Q80" s="366"/>
      <c r="R80" s="369"/>
      <c r="S80" s="364"/>
      <c r="T80" s="227"/>
      <c r="U80" s="375"/>
    </row>
    <row r="81" spans="1:21" s="187" customFormat="1" ht="50.1" customHeight="1">
      <c r="A81" s="791"/>
      <c r="B81" s="157" t="s">
        <v>194</v>
      </c>
      <c r="C81" s="156">
        <v>0</v>
      </c>
      <c r="D81" s="156">
        <v>97928.92</v>
      </c>
      <c r="E81" s="196">
        <v>0</v>
      </c>
      <c r="F81" s="196">
        <v>0</v>
      </c>
      <c r="G81" s="196">
        <v>0</v>
      </c>
      <c r="H81" s="196">
        <v>0</v>
      </c>
      <c r="I81" s="156">
        <v>1880816.05</v>
      </c>
      <c r="J81" s="156">
        <v>1944537.36</v>
      </c>
      <c r="K81" s="189">
        <f t="shared" ref="K81:K86" si="21">SUM(L81:M81)</f>
        <v>1944537.36</v>
      </c>
      <c r="L81" s="156">
        <v>1944537.36</v>
      </c>
      <c r="M81" s="156">
        <v>0</v>
      </c>
      <c r="N81" s="156">
        <v>0</v>
      </c>
      <c r="O81" s="156">
        <f t="shared" si="12"/>
        <v>34207.60999999987</v>
      </c>
      <c r="P81" s="367"/>
      <c r="Q81" s="366"/>
      <c r="R81" s="369"/>
      <c r="S81" s="364"/>
      <c r="T81" s="227"/>
      <c r="U81" s="375"/>
    </row>
    <row r="82" spans="1:21" s="187" customFormat="1" ht="50.1" customHeight="1">
      <c r="A82" s="791"/>
      <c r="B82" s="154" t="s">
        <v>195</v>
      </c>
      <c r="C82" s="139">
        <v>0</v>
      </c>
      <c r="D82" s="139">
        <v>37770.710000000079</v>
      </c>
      <c r="E82" s="196">
        <v>0</v>
      </c>
      <c r="F82" s="196">
        <v>0</v>
      </c>
      <c r="G82" s="196">
        <v>0</v>
      </c>
      <c r="H82" s="196">
        <v>0</v>
      </c>
      <c r="I82" s="139">
        <v>294277.12</v>
      </c>
      <c r="J82" s="139">
        <v>291548.28999999998</v>
      </c>
      <c r="K82" s="195">
        <f t="shared" si="21"/>
        <v>291548.28999999998</v>
      </c>
      <c r="L82" s="139">
        <v>291548.28999999998</v>
      </c>
      <c r="M82" s="139">
        <v>0</v>
      </c>
      <c r="N82" s="139">
        <v>0</v>
      </c>
      <c r="O82" s="139">
        <f t="shared" si="12"/>
        <v>40499.540000000095</v>
      </c>
      <c r="P82" s="367"/>
      <c r="Q82" s="366"/>
      <c r="R82" s="369"/>
      <c r="S82" s="364"/>
      <c r="T82" s="227"/>
      <c r="U82" s="375"/>
    </row>
    <row r="83" spans="1:21" s="187" customFormat="1" ht="50.1" customHeight="1">
      <c r="A83" s="791"/>
      <c r="B83" s="154" t="s">
        <v>196</v>
      </c>
      <c r="C83" s="139">
        <v>0</v>
      </c>
      <c r="D83" s="139">
        <v>4256.0099999999802</v>
      </c>
      <c r="E83" s="196">
        <v>0</v>
      </c>
      <c r="F83" s="196">
        <v>0</v>
      </c>
      <c r="G83" s="196">
        <v>0</v>
      </c>
      <c r="H83" s="196">
        <v>0</v>
      </c>
      <c r="I83" s="139">
        <v>103401.89</v>
      </c>
      <c r="J83" s="139">
        <v>106082.19</v>
      </c>
      <c r="K83" s="195">
        <f t="shared" si="21"/>
        <v>106082.19</v>
      </c>
      <c r="L83" s="139">
        <v>106082.19</v>
      </c>
      <c r="M83" s="139">
        <v>0</v>
      </c>
      <c r="N83" s="139">
        <v>0</v>
      </c>
      <c r="O83" s="139">
        <f t="shared" si="12"/>
        <v>1575.7099999999773</v>
      </c>
      <c r="P83" s="367"/>
      <c r="Q83" s="366"/>
      <c r="R83" s="369"/>
      <c r="S83" s="364"/>
      <c r="T83" s="227"/>
      <c r="U83" s="375"/>
    </row>
    <row r="84" spans="1:21" s="187" customFormat="1" ht="50.1" customHeight="1">
      <c r="A84" s="791"/>
      <c r="B84" s="194" t="s">
        <v>197</v>
      </c>
      <c r="C84" s="139">
        <v>0</v>
      </c>
      <c r="D84" s="139">
        <v>1637.8499999999913</v>
      </c>
      <c r="E84" s="193">
        <v>0</v>
      </c>
      <c r="F84" s="193">
        <v>0</v>
      </c>
      <c r="G84" s="193">
        <v>0</v>
      </c>
      <c r="H84" s="193">
        <v>0</v>
      </c>
      <c r="I84" s="139">
        <v>65852.290000000008</v>
      </c>
      <c r="J84" s="139">
        <v>60502.9</v>
      </c>
      <c r="K84" s="139">
        <f t="shared" si="21"/>
        <v>60502.9</v>
      </c>
      <c r="L84" s="139">
        <v>60502.9</v>
      </c>
      <c r="M84" s="139">
        <v>0</v>
      </c>
      <c r="N84" s="139">
        <v>0</v>
      </c>
      <c r="O84" s="139">
        <f t="shared" si="12"/>
        <v>6987.239999999998</v>
      </c>
      <c r="P84" s="367"/>
      <c r="Q84" s="366"/>
      <c r="R84" s="369"/>
      <c r="S84" s="364"/>
      <c r="T84" s="227"/>
      <c r="U84" s="375"/>
    </row>
    <row r="85" spans="1:21" s="187" customFormat="1" ht="50.1" customHeight="1">
      <c r="A85" s="792"/>
      <c r="B85" s="165" t="s">
        <v>198</v>
      </c>
      <c r="C85" s="166">
        <v>0</v>
      </c>
      <c r="D85" s="166">
        <v>16778.169999999998</v>
      </c>
      <c r="E85" s="192">
        <v>0</v>
      </c>
      <c r="F85" s="192">
        <v>0</v>
      </c>
      <c r="G85" s="192">
        <v>0</v>
      </c>
      <c r="H85" s="192">
        <v>0</v>
      </c>
      <c r="I85" s="166">
        <v>61177.35</v>
      </c>
      <c r="J85" s="166">
        <v>70007</v>
      </c>
      <c r="K85" s="166">
        <f t="shared" si="21"/>
        <v>70007</v>
      </c>
      <c r="L85" s="166">
        <v>70007</v>
      </c>
      <c r="M85" s="166">
        <v>0</v>
      </c>
      <c r="N85" s="166">
        <v>0</v>
      </c>
      <c r="O85" s="166">
        <f t="shared" si="12"/>
        <v>7948.5199999999895</v>
      </c>
      <c r="P85" s="367"/>
      <c r="Q85" s="366"/>
      <c r="R85" s="369"/>
      <c r="S85" s="364"/>
      <c r="T85" s="227"/>
      <c r="U85" s="375"/>
    </row>
    <row r="86" spans="1:21" s="159" customFormat="1" ht="117.75" customHeight="1">
      <c r="A86" s="593" t="s">
        <v>222</v>
      </c>
      <c r="B86" s="191" t="s">
        <v>223</v>
      </c>
      <c r="C86" s="166">
        <v>0</v>
      </c>
      <c r="D86" s="166">
        <v>3572184.09</v>
      </c>
      <c r="E86" s="166">
        <f>SUM(F86:H86)</f>
        <v>14698600</v>
      </c>
      <c r="F86" s="166">
        <v>14698600</v>
      </c>
      <c r="G86" s="166">
        <v>0</v>
      </c>
      <c r="H86" s="166">
        <v>0</v>
      </c>
      <c r="I86" s="166">
        <v>16744961.689999999</v>
      </c>
      <c r="J86" s="166">
        <v>14697351</v>
      </c>
      <c r="K86" s="166">
        <f t="shared" si="21"/>
        <v>14697351</v>
      </c>
      <c r="L86" s="166">
        <v>14697351</v>
      </c>
      <c r="M86" s="166">
        <v>0</v>
      </c>
      <c r="N86" s="166">
        <v>0</v>
      </c>
      <c r="O86" s="138">
        <f t="shared" si="12"/>
        <v>5619794.7800000012</v>
      </c>
      <c r="P86" s="367"/>
      <c r="Q86" s="366"/>
      <c r="R86" s="369"/>
      <c r="S86" s="364"/>
      <c r="T86" s="227"/>
      <c r="U86" s="374"/>
    </row>
    <row r="87" spans="1:21" s="162" customFormat="1" ht="50.1" customHeight="1">
      <c r="A87" s="594" t="s">
        <v>224</v>
      </c>
      <c r="B87" s="190" t="s">
        <v>225</v>
      </c>
      <c r="C87" s="182">
        <f t="shared" ref="C87:N87" si="22">SUM(C88+C92)</f>
        <v>0</v>
      </c>
      <c r="D87" s="182">
        <f t="shared" si="22"/>
        <v>1015190.5399999984</v>
      </c>
      <c r="E87" s="182">
        <f t="shared" si="22"/>
        <v>28361636.84</v>
      </c>
      <c r="F87" s="182">
        <f t="shared" si="22"/>
        <v>28353800</v>
      </c>
      <c r="G87" s="182">
        <f t="shared" si="22"/>
        <v>0</v>
      </c>
      <c r="H87" s="182">
        <f t="shared" si="22"/>
        <v>7836.84</v>
      </c>
      <c r="I87" s="182">
        <f t="shared" si="22"/>
        <v>24659768.34</v>
      </c>
      <c r="J87" s="182">
        <f t="shared" si="22"/>
        <v>25017140.800000001</v>
      </c>
      <c r="K87" s="182">
        <f t="shared" si="22"/>
        <v>25017140.800000001</v>
      </c>
      <c r="L87" s="182">
        <f t="shared" si="22"/>
        <v>25009303.960000001</v>
      </c>
      <c r="M87" s="182">
        <f t="shared" si="22"/>
        <v>7836.84</v>
      </c>
      <c r="N87" s="182">
        <f t="shared" si="22"/>
        <v>0</v>
      </c>
      <c r="O87" s="136">
        <f t="shared" si="12"/>
        <v>657818.07999999821</v>
      </c>
      <c r="P87" s="367"/>
      <c r="Q87" s="366"/>
      <c r="R87" s="370"/>
      <c r="S87" s="364"/>
      <c r="T87" s="227"/>
    </row>
    <row r="88" spans="1:21" s="162" customFormat="1" ht="112.5" customHeight="1">
      <c r="A88" s="793" t="s">
        <v>226</v>
      </c>
      <c r="B88" s="144" t="s">
        <v>227</v>
      </c>
      <c r="C88" s="143">
        <f t="shared" ref="C88:O88" si="23">SUM(C89:C91)</f>
        <v>0</v>
      </c>
      <c r="D88" s="143">
        <f t="shared" si="23"/>
        <v>989949.99999999837</v>
      </c>
      <c r="E88" s="143">
        <f t="shared" si="23"/>
        <v>28098136.84</v>
      </c>
      <c r="F88" s="143">
        <f t="shared" si="23"/>
        <v>28090300</v>
      </c>
      <c r="G88" s="143">
        <f t="shared" si="23"/>
        <v>0</v>
      </c>
      <c r="H88" s="143">
        <f t="shared" si="23"/>
        <v>7836.84</v>
      </c>
      <c r="I88" s="143">
        <f t="shared" si="23"/>
        <v>24459998.399999999</v>
      </c>
      <c r="J88" s="143">
        <f t="shared" si="23"/>
        <v>24809926.789999999</v>
      </c>
      <c r="K88" s="143">
        <f t="shared" si="23"/>
        <v>24809926.789999999</v>
      </c>
      <c r="L88" s="143">
        <f t="shared" si="23"/>
        <v>24802089.949999999</v>
      </c>
      <c r="M88" s="143">
        <f t="shared" si="23"/>
        <v>7836.84</v>
      </c>
      <c r="N88" s="143">
        <f t="shared" si="23"/>
        <v>0</v>
      </c>
      <c r="O88" s="143">
        <f t="shared" si="23"/>
        <v>640021.60999999661</v>
      </c>
      <c r="P88" s="367"/>
      <c r="Q88" s="366"/>
      <c r="R88" s="370"/>
      <c r="S88" s="364"/>
      <c r="T88" s="227"/>
    </row>
    <row r="89" spans="1:21" s="187" customFormat="1" ht="50.1" customHeight="1">
      <c r="A89" s="794"/>
      <c r="B89" s="181" t="s">
        <v>194</v>
      </c>
      <c r="C89" s="156">
        <v>0</v>
      </c>
      <c r="D89" s="156">
        <v>352282.43</v>
      </c>
      <c r="E89" s="156">
        <f>SUM(F89:H89)</f>
        <v>21792436.84</v>
      </c>
      <c r="F89" s="156">
        <v>21784600</v>
      </c>
      <c r="G89" s="156">
        <v>0</v>
      </c>
      <c r="H89" s="156">
        <v>7836.84</v>
      </c>
      <c r="I89" s="156">
        <v>19034407.399999999</v>
      </c>
      <c r="J89" s="156">
        <v>19199904.050000001</v>
      </c>
      <c r="K89" s="156">
        <f>SUM(L89:M89)</f>
        <v>19199904.050000001</v>
      </c>
      <c r="L89" s="156">
        <v>19192067.210000001</v>
      </c>
      <c r="M89" s="156">
        <v>7836.84</v>
      </c>
      <c r="N89" s="156">
        <v>0</v>
      </c>
      <c r="O89" s="156">
        <v>186785.77999999747</v>
      </c>
      <c r="P89" s="367"/>
      <c r="Q89" s="366"/>
      <c r="R89" s="369"/>
      <c r="S89" s="364"/>
      <c r="T89" s="227"/>
    </row>
    <row r="90" spans="1:21" s="187" customFormat="1">
      <c r="A90" s="794"/>
      <c r="B90" s="180" t="s">
        <v>195</v>
      </c>
      <c r="C90" s="139">
        <v>0</v>
      </c>
      <c r="D90" s="139">
        <v>637667.56999999844</v>
      </c>
      <c r="E90" s="139">
        <f>SUM(F90:H90)</f>
        <v>6291800</v>
      </c>
      <c r="F90" s="139">
        <v>6291800</v>
      </c>
      <c r="G90" s="139">
        <v>0</v>
      </c>
      <c r="H90" s="139">
        <v>0</v>
      </c>
      <c r="I90" s="139">
        <v>5425591</v>
      </c>
      <c r="J90" s="139">
        <v>5610022.7399999993</v>
      </c>
      <c r="K90" s="139">
        <f>SUM(L90:M90)</f>
        <v>5610022.7399999993</v>
      </c>
      <c r="L90" s="139">
        <v>5610022.7399999993</v>
      </c>
      <c r="M90" s="139">
        <v>0</v>
      </c>
      <c r="N90" s="139">
        <v>0</v>
      </c>
      <c r="O90" s="139">
        <v>453235.82999999914</v>
      </c>
      <c r="P90" s="367"/>
      <c r="Q90" s="366"/>
      <c r="R90" s="369"/>
      <c r="S90" s="364"/>
      <c r="T90" s="227"/>
    </row>
    <row r="91" spans="1:21" s="187" customFormat="1" ht="81.75" customHeight="1">
      <c r="A91" s="599"/>
      <c r="B91" s="179" t="s">
        <v>199</v>
      </c>
      <c r="C91" s="166">
        <v>0</v>
      </c>
      <c r="D91" s="166">
        <v>0</v>
      </c>
      <c r="E91" s="166">
        <f>SUM(F91:H91)</f>
        <v>13900</v>
      </c>
      <c r="F91" s="166">
        <v>13900</v>
      </c>
      <c r="G91" s="166">
        <v>0</v>
      </c>
      <c r="H91" s="166">
        <v>0</v>
      </c>
      <c r="I91" s="166">
        <v>0</v>
      </c>
      <c r="J91" s="166">
        <v>0</v>
      </c>
      <c r="K91" s="166">
        <v>0</v>
      </c>
      <c r="L91" s="166">
        <v>0</v>
      </c>
      <c r="M91" s="166">
        <v>0</v>
      </c>
      <c r="N91" s="166">
        <v>0</v>
      </c>
      <c r="O91" s="166">
        <v>0</v>
      </c>
      <c r="P91" s="367"/>
      <c r="Q91" s="366"/>
      <c r="R91" s="369"/>
      <c r="S91" s="364"/>
      <c r="T91" s="227"/>
    </row>
    <row r="92" spans="1:21" s="188" customFormat="1" ht="64.5" customHeight="1">
      <c r="A92" s="795" t="s">
        <v>228</v>
      </c>
      <c r="B92" s="164" t="s">
        <v>229</v>
      </c>
      <c r="C92" s="151">
        <f t="shared" ref="C92:N92" si="24">SUM(C93:C97)</f>
        <v>0</v>
      </c>
      <c r="D92" s="151">
        <f t="shared" si="24"/>
        <v>25240.53999999999</v>
      </c>
      <c r="E92" s="151">
        <f t="shared" si="24"/>
        <v>263500</v>
      </c>
      <c r="F92" s="151">
        <f t="shared" si="24"/>
        <v>263500</v>
      </c>
      <c r="G92" s="151">
        <f t="shared" si="24"/>
        <v>0</v>
      </c>
      <c r="H92" s="151">
        <f t="shared" si="24"/>
        <v>0</v>
      </c>
      <c r="I92" s="151">
        <f t="shared" si="24"/>
        <v>199769.94</v>
      </c>
      <c r="J92" s="151">
        <f t="shared" si="24"/>
        <v>207214.01</v>
      </c>
      <c r="K92" s="151">
        <f t="shared" si="24"/>
        <v>207214.01</v>
      </c>
      <c r="L92" s="151">
        <f t="shared" si="24"/>
        <v>207214.01</v>
      </c>
      <c r="M92" s="151">
        <f t="shared" si="24"/>
        <v>0</v>
      </c>
      <c r="N92" s="151">
        <f t="shared" si="24"/>
        <v>0</v>
      </c>
      <c r="O92" s="171">
        <f t="shared" ref="O92:O112" si="25">SUM(D92+I92-K92+N92-C92)</f>
        <v>17796.469999999972</v>
      </c>
      <c r="P92" s="367"/>
      <c r="Q92" s="366"/>
      <c r="R92" s="373"/>
      <c r="S92" s="364"/>
      <c r="T92" s="227"/>
    </row>
    <row r="93" spans="1:21" s="187" customFormat="1" ht="50.1" customHeight="1">
      <c r="A93" s="796"/>
      <c r="B93" s="181" t="s">
        <v>194</v>
      </c>
      <c r="C93" s="133">
        <v>0</v>
      </c>
      <c r="D93" s="156">
        <v>17220.13</v>
      </c>
      <c r="E93" s="595">
        <f>SUM(F93:H93)</f>
        <v>124000</v>
      </c>
      <c r="F93" s="156">
        <v>124000</v>
      </c>
      <c r="G93" s="156">
        <v>0</v>
      </c>
      <c r="H93" s="156">
        <v>0</v>
      </c>
      <c r="I93" s="156">
        <v>101860.26</v>
      </c>
      <c r="J93" s="156">
        <v>110493.71</v>
      </c>
      <c r="K93" s="133">
        <f>SUM(L93:M93)</f>
        <v>110493.71</v>
      </c>
      <c r="L93" s="156">
        <v>110493.71</v>
      </c>
      <c r="M93" s="156">
        <v>0</v>
      </c>
      <c r="N93" s="156">
        <v>0</v>
      </c>
      <c r="O93" s="581">
        <f t="shared" si="25"/>
        <v>8586.679999999993</v>
      </c>
      <c r="P93" s="367"/>
      <c r="Q93" s="366"/>
      <c r="R93" s="369"/>
      <c r="S93" s="364"/>
      <c r="T93" s="227"/>
    </row>
    <row r="94" spans="1:21" s="159" customFormat="1" ht="50.1" customHeight="1">
      <c r="A94" s="796"/>
      <c r="B94" s="180" t="s">
        <v>195</v>
      </c>
      <c r="C94" s="133">
        <v>0</v>
      </c>
      <c r="D94" s="139">
        <v>8020.4099999999889</v>
      </c>
      <c r="E94" s="595">
        <f>SUM(F94:H94)</f>
        <v>99400</v>
      </c>
      <c r="F94" s="139">
        <v>99400</v>
      </c>
      <c r="G94" s="139">
        <v>0</v>
      </c>
      <c r="H94" s="139">
        <v>0</v>
      </c>
      <c r="I94" s="139">
        <v>77489.84</v>
      </c>
      <c r="J94" s="139">
        <v>77442.16</v>
      </c>
      <c r="K94" s="133">
        <f>SUM(L94:M94)</f>
        <v>77442.16</v>
      </c>
      <c r="L94" s="139">
        <v>77442.16</v>
      </c>
      <c r="M94" s="139">
        <v>0</v>
      </c>
      <c r="N94" s="139">
        <v>0</v>
      </c>
      <c r="O94" s="581">
        <f t="shared" si="25"/>
        <v>8068.089999999982</v>
      </c>
      <c r="P94" s="367"/>
      <c r="Q94" s="366"/>
      <c r="R94" s="369"/>
      <c r="S94" s="364"/>
      <c r="T94" s="227"/>
    </row>
    <row r="95" spans="1:21" s="187" customFormat="1" ht="50.1" customHeight="1">
      <c r="A95" s="796"/>
      <c r="B95" s="180" t="s">
        <v>196</v>
      </c>
      <c r="C95" s="133">
        <v>0</v>
      </c>
      <c r="D95" s="139">
        <v>0</v>
      </c>
      <c r="E95" s="595">
        <f>SUM(F95:H95)</f>
        <v>11000</v>
      </c>
      <c r="F95" s="139">
        <v>11000</v>
      </c>
      <c r="G95" s="139">
        <v>0</v>
      </c>
      <c r="H95" s="139">
        <v>0</v>
      </c>
      <c r="I95" s="139">
        <v>10326.950000000001</v>
      </c>
      <c r="J95" s="139">
        <v>10326.950000000001</v>
      </c>
      <c r="K95" s="133">
        <f>SUM(L95:M95)</f>
        <v>10326.950000000001</v>
      </c>
      <c r="L95" s="139">
        <v>10326.950000000001</v>
      </c>
      <c r="M95" s="139">
        <v>0</v>
      </c>
      <c r="N95" s="139">
        <v>0</v>
      </c>
      <c r="O95" s="581">
        <f t="shared" si="25"/>
        <v>0</v>
      </c>
      <c r="P95" s="367"/>
      <c r="Q95" s="366"/>
      <c r="R95" s="369"/>
      <c r="S95" s="364"/>
      <c r="T95" s="227"/>
    </row>
    <row r="96" spans="1:21" s="187" customFormat="1" ht="50.1" customHeight="1">
      <c r="A96" s="796"/>
      <c r="B96" s="180" t="s">
        <v>197</v>
      </c>
      <c r="C96" s="133">
        <v>0</v>
      </c>
      <c r="D96" s="139">
        <v>0</v>
      </c>
      <c r="E96" s="595">
        <f>SUM(F96:H96)</f>
        <v>15800</v>
      </c>
      <c r="F96" s="139">
        <v>15800</v>
      </c>
      <c r="G96" s="139">
        <v>0</v>
      </c>
      <c r="H96" s="139">
        <v>0</v>
      </c>
      <c r="I96" s="139">
        <v>2890.1</v>
      </c>
      <c r="J96" s="139">
        <v>2890.1</v>
      </c>
      <c r="K96" s="133">
        <f>SUM(L96:M96)</f>
        <v>2890.1</v>
      </c>
      <c r="L96" s="139">
        <v>2890.1</v>
      </c>
      <c r="M96" s="139">
        <v>0</v>
      </c>
      <c r="N96" s="139">
        <v>0</v>
      </c>
      <c r="O96" s="581">
        <f t="shared" si="25"/>
        <v>0</v>
      </c>
      <c r="P96" s="367"/>
      <c r="Q96" s="366"/>
      <c r="R96" s="369"/>
      <c r="S96" s="364"/>
      <c r="T96" s="227"/>
    </row>
    <row r="97" spans="1:20" s="159" customFormat="1" ht="50.1" customHeight="1">
      <c r="A97" s="797"/>
      <c r="B97" s="180" t="s">
        <v>198</v>
      </c>
      <c r="C97" s="133">
        <v>0</v>
      </c>
      <c r="D97" s="166">
        <v>0</v>
      </c>
      <c r="E97" s="595">
        <f>SUM(F97:H97)</f>
        <v>13300</v>
      </c>
      <c r="F97" s="166">
        <v>13300</v>
      </c>
      <c r="G97" s="166">
        <v>0</v>
      </c>
      <c r="H97" s="166">
        <v>0</v>
      </c>
      <c r="I97" s="166">
        <v>7202.79</v>
      </c>
      <c r="J97" s="166">
        <v>6061.09</v>
      </c>
      <c r="K97" s="133">
        <f>SUM(L97:M97)</f>
        <v>6061.09</v>
      </c>
      <c r="L97" s="166">
        <v>6061.09</v>
      </c>
      <c r="M97" s="166">
        <v>0</v>
      </c>
      <c r="N97" s="166">
        <v>0</v>
      </c>
      <c r="O97" s="581">
        <f t="shared" si="25"/>
        <v>1141.6999999999998</v>
      </c>
      <c r="P97" s="367"/>
      <c r="Q97" s="366"/>
      <c r="R97" s="369"/>
      <c r="S97" s="364"/>
      <c r="T97" s="227"/>
    </row>
    <row r="98" spans="1:20" s="162" customFormat="1" ht="50.1" customHeight="1">
      <c r="A98" s="781" t="s">
        <v>230</v>
      </c>
      <c r="B98" s="186" t="s">
        <v>231</v>
      </c>
      <c r="C98" s="176">
        <f>SUM(C99:C103)</f>
        <v>0</v>
      </c>
      <c r="D98" s="176">
        <f>SUM(D99:D103)</f>
        <v>1956642.629999999</v>
      </c>
      <c r="E98" s="176">
        <f>+F98+G98+H98</f>
        <v>40858900</v>
      </c>
      <c r="F98" s="176">
        <v>40858900</v>
      </c>
      <c r="G98" s="176">
        <f>SUM(G99:G103)</f>
        <v>0</v>
      </c>
      <c r="H98" s="176">
        <v>0</v>
      </c>
      <c r="I98" s="176">
        <f t="shared" ref="I98:N98" si="26">SUM(I99:I103)</f>
        <v>36912704.920000002</v>
      </c>
      <c r="J98" s="176">
        <f t="shared" si="26"/>
        <v>35012151.490000002</v>
      </c>
      <c r="K98" s="176">
        <f t="shared" si="26"/>
        <v>35012151.490000002</v>
      </c>
      <c r="L98" s="176">
        <f t="shared" si="26"/>
        <v>35012151.490000002</v>
      </c>
      <c r="M98" s="176">
        <f t="shared" si="26"/>
        <v>0</v>
      </c>
      <c r="N98" s="176">
        <f t="shared" si="26"/>
        <v>0</v>
      </c>
      <c r="O98" s="136">
        <f t="shared" si="25"/>
        <v>3857196.0599999949</v>
      </c>
      <c r="P98" s="367"/>
      <c r="Q98" s="366"/>
      <c r="R98" s="370"/>
      <c r="S98" s="364"/>
      <c r="T98" s="227"/>
    </row>
    <row r="99" spans="1:20" s="159" customFormat="1" ht="50.1" customHeight="1">
      <c r="A99" s="782"/>
      <c r="B99" s="157" t="s">
        <v>194</v>
      </c>
      <c r="C99" s="156">
        <v>0</v>
      </c>
      <c r="D99" s="156">
        <v>592213.16</v>
      </c>
      <c r="E99" s="170">
        <f t="shared" ref="E99:E104" si="27">SUM(F99:H99)</f>
        <v>0</v>
      </c>
      <c r="F99" s="156">
        <v>0</v>
      </c>
      <c r="G99" s="156">
        <v>0</v>
      </c>
      <c r="H99" s="156">
        <v>0</v>
      </c>
      <c r="I99" s="156">
        <v>10337641.949999999</v>
      </c>
      <c r="J99" s="156">
        <v>9809213.1199999992</v>
      </c>
      <c r="K99" s="169">
        <f t="shared" ref="K99:K104" si="28">SUM(L99:M99)</f>
        <v>9809213.1199999992</v>
      </c>
      <c r="L99" s="156">
        <v>9809213.1199999992</v>
      </c>
      <c r="M99" s="156">
        <v>0</v>
      </c>
      <c r="N99" s="156">
        <v>0</v>
      </c>
      <c r="O99" s="208">
        <f t="shared" si="25"/>
        <v>1120641.9900000002</v>
      </c>
      <c r="P99" s="367"/>
      <c r="Q99" s="366"/>
      <c r="R99" s="369"/>
      <c r="S99" s="364"/>
      <c r="T99" s="227"/>
    </row>
    <row r="100" spans="1:20" s="159" customFormat="1" ht="50.1" customHeight="1">
      <c r="A100" s="782"/>
      <c r="B100" s="154" t="s">
        <v>195</v>
      </c>
      <c r="C100" s="139">
        <v>0</v>
      </c>
      <c r="D100" s="139">
        <v>590050.15999999829</v>
      </c>
      <c r="E100" s="595">
        <f t="shared" si="27"/>
        <v>0</v>
      </c>
      <c r="F100" s="139">
        <v>0</v>
      </c>
      <c r="G100" s="139">
        <v>0</v>
      </c>
      <c r="H100" s="139">
        <v>0</v>
      </c>
      <c r="I100" s="139">
        <v>12269893.300000001</v>
      </c>
      <c r="J100" s="139">
        <v>11692924.91</v>
      </c>
      <c r="K100" s="133">
        <f t="shared" si="28"/>
        <v>11692924.91</v>
      </c>
      <c r="L100" s="139">
        <v>11692924.91</v>
      </c>
      <c r="M100" s="139">
        <v>0</v>
      </c>
      <c r="N100" s="139">
        <v>0</v>
      </c>
      <c r="O100" s="581">
        <f t="shared" si="25"/>
        <v>1167018.5499999989</v>
      </c>
      <c r="P100" s="367"/>
      <c r="Q100" s="366"/>
      <c r="R100" s="369"/>
      <c r="S100" s="364"/>
      <c r="T100" s="227"/>
    </row>
    <row r="101" spans="1:20" s="159" customFormat="1" ht="50.1" customHeight="1">
      <c r="A101" s="782"/>
      <c r="B101" s="154" t="s">
        <v>196</v>
      </c>
      <c r="C101" s="139">
        <v>0</v>
      </c>
      <c r="D101" s="139">
        <v>250147.06</v>
      </c>
      <c r="E101" s="595">
        <f t="shared" si="27"/>
        <v>0</v>
      </c>
      <c r="F101" s="139">
        <v>0</v>
      </c>
      <c r="G101" s="139">
        <v>0</v>
      </c>
      <c r="H101" s="139">
        <v>0</v>
      </c>
      <c r="I101" s="139">
        <v>5187536.0100000007</v>
      </c>
      <c r="J101" s="139">
        <v>4891115.16</v>
      </c>
      <c r="K101" s="133">
        <f t="shared" si="28"/>
        <v>4891115.16</v>
      </c>
      <c r="L101" s="139">
        <v>4891115.16</v>
      </c>
      <c r="M101" s="139">
        <v>0</v>
      </c>
      <c r="N101" s="139">
        <v>0</v>
      </c>
      <c r="O101" s="581">
        <f t="shared" si="25"/>
        <v>546567.91000000015</v>
      </c>
      <c r="P101" s="367"/>
      <c r="Q101" s="366"/>
      <c r="R101" s="369"/>
      <c r="S101" s="364"/>
      <c r="T101" s="227"/>
    </row>
    <row r="102" spans="1:20" s="159" customFormat="1" ht="50.1" customHeight="1">
      <c r="A102" s="782"/>
      <c r="B102" s="154" t="s">
        <v>197</v>
      </c>
      <c r="C102" s="139">
        <v>0</v>
      </c>
      <c r="D102" s="139">
        <v>252004.19000000041</v>
      </c>
      <c r="E102" s="595">
        <f t="shared" si="27"/>
        <v>0</v>
      </c>
      <c r="F102" s="139">
        <v>0</v>
      </c>
      <c r="G102" s="139">
        <v>0</v>
      </c>
      <c r="H102" s="139">
        <v>0</v>
      </c>
      <c r="I102" s="139">
        <v>4378393.6499999994</v>
      </c>
      <c r="J102" s="139">
        <v>4158186.49</v>
      </c>
      <c r="K102" s="133">
        <f t="shared" si="28"/>
        <v>4158186.49</v>
      </c>
      <c r="L102" s="139">
        <v>4158186.49</v>
      </c>
      <c r="M102" s="139">
        <v>0</v>
      </c>
      <c r="N102" s="139">
        <v>0</v>
      </c>
      <c r="O102" s="581">
        <f t="shared" si="25"/>
        <v>472211.34999999963</v>
      </c>
      <c r="P102" s="367"/>
      <c r="Q102" s="366"/>
      <c r="R102" s="369"/>
      <c r="S102" s="364"/>
      <c r="T102" s="227"/>
    </row>
    <row r="103" spans="1:20" s="159" customFormat="1" ht="50.1" customHeight="1">
      <c r="A103" s="783"/>
      <c r="B103" s="165" t="s">
        <v>198</v>
      </c>
      <c r="C103" s="166">
        <v>0</v>
      </c>
      <c r="D103" s="166">
        <v>272228.06</v>
      </c>
      <c r="E103" s="168">
        <f t="shared" si="27"/>
        <v>0</v>
      </c>
      <c r="F103" s="166">
        <v>0</v>
      </c>
      <c r="G103" s="166">
        <v>0</v>
      </c>
      <c r="H103" s="166">
        <v>0</v>
      </c>
      <c r="I103" s="166">
        <v>4739240.01</v>
      </c>
      <c r="J103" s="166">
        <v>4460711.8099999996</v>
      </c>
      <c r="K103" s="167">
        <f t="shared" si="28"/>
        <v>4460711.8099999996</v>
      </c>
      <c r="L103" s="166">
        <v>4460711.8099999996</v>
      </c>
      <c r="M103" s="166">
        <v>0</v>
      </c>
      <c r="N103" s="166">
        <v>0</v>
      </c>
      <c r="O103" s="582">
        <f t="shared" si="25"/>
        <v>550756.25999999978</v>
      </c>
      <c r="P103" s="367"/>
      <c r="Q103" s="366"/>
      <c r="R103" s="369"/>
      <c r="S103" s="364"/>
      <c r="T103" s="227"/>
    </row>
    <row r="104" spans="1:20" s="162" customFormat="1" ht="90.75" customHeight="1">
      <c r="A104" s="597" t="s">
        <v>232</v>
      </c>
      <c r="B104" s="185" t="s">
        <v>233</v>
      </c>
      <c r="C104" s="171">
        <v>0</v>
      </c>
      <c r="D104" s="171">
        <v>716307.64</v>
      </c>
      <c r="E104" s="143">
        <f t="shared" si="27"/>
        <v>14000000</v>
      </c>
      <c r="F104" s="171">
        <v>14000000</v>
      </c>
      <c r="G104" s="171">
        <v>0</v>
      </c>
      <c r="H104" s="171">
        <v>0</v>
      </c>
      <c r="I104" s="171">
        <v>13003698.960000001</v>
      </c>
      <c r="J104" s="171">
        <v>13587854.25</v>
      </c>
      <c r="K104" s="136">
        <f t="shared" si="28"/>
        <v>13587854.25</v>
      </c>
      <c r="L104" s="171">
        <v>13587854.25</v>
      </c>
      <c r="M104" s="171">
        <v>0</v>
      </c>
      <c r="N104" s="171">
        <v>0</v>
      </c>
      <c r="O104" s="136">
        <f t="shared" si="25"/>
        <v>132152.35000000149</v>
      </c>
      <c r="P104" s="367"/>
      <c r="Q104" s="366"/>
      <c r="R104" s="370"/>
      <c r="S104" s="364"/>
      <c r="T104" s="227"/>
    </row>
    <row r="105" spans="1:20" s="162" customFormat="1" ht="87" customHeight="1">
      <c r="A105" s="596" t="s">
        <v>234</v>
      </c>
      <c r="B105" s="184" t="s">
        <v>235</v>
      </c>
      <c r="C105" s="171">
        <f t="shared" ref="C105:N105" si="29">SUM(C106+C112)</f>
        <v>0</v>
      </c>
      <c r="D105" s="171">
        <f t="shared" si="29"/>
        <v>0</v>
      </c>
      <c r="E105" s="143">
        <f t="shared" si="29"/>
        <v>7674100</v>
      </c>
      <c r="F105" s="171">
        <f t="shared" si="29"/>
        <v>7674100</v>
      </c>
      <c r="G105" s="171">
        <f t="shared" si="29"/>
        <v>0</v>
      </c>
      <c r="H105" s="171">
        <f t="shared" si="29"/>
        <v>0</v>
      </c>
      <c r="I105" s="171">
        <f t="shared" si="29"/>
        <v>7672381.21</v>
      </c>
      <c r="J105" s="171">
        <f t="shared" si="29"/>
        <v>7672381.21</v>
      </c>
      <c r="K105" s="143">
        <f t="shared" si="29"/>
        <v>7672381.21</v>
      </c>
      <c r="L105" s="171">
        <f t="shared" si="29"/>
        <v>7672381.21</v>
      </c>
      <c r="M105" s="171">
        <f t="shared" si="29"/>
        <v>0</v>
      </c>
      <c r="N105" s="171">
        <f t="shared" si="29"/>
        <v>0</v>
      </c>
      <c r="O105" s="136">
        <f t="shared" si="25"/>
        <v>0</v>
      </c>
      <c r="P105" s="367"/>
      <c r="Q105" s="366"/>
      <c r="R105" s="370"/>
      <c r="S105" s="364"/>
      <c r="T105" s="227"/>
    </row>
    <row r="106" spans="1:20" s="134" customFormat="1" ht="90.75" customHeight="1">
      <c r="A106" s="790" t="s">
        <v>236</v>
      </c>
      <c r="B106" s="183" t="s">
        <v>237</v>
      </c>
      <c r="C106" s="176">
        <f t="shared" ref="C106:N106" si="30">SUM(C107:C111)</f>
        <v>0</v>
      </c>
      <c r="D106" s="136">
        <f t="shared" si="30"/>
        <v>0</v>
      </c>
      <c r="E106" s="136">
        <f t="shared" si="30"/>
        <v>7672400</v>
      </c>
      <c r="F106" s="136">
        <f t="shared" si="30"/>
        <v>7672400</v>
      </c>
      <c r="G106" s="136">
        <f t="shared" si="30"/>
        <v>0</v>
      </c>
      <c r="H106" s="136">
        <f t="shared" si="30"/>
        <v>0</v>
      </c>
      <c r="I106" s="136">
        <f t="shared" si="30"/>
        <v>7672381.21</v>
      </c>
      <c r="J106" s="136">
        <f t="shared" si="30"/>
        <v>7672381.21</v>
      </c>
      <c r="K106" s="136">
        <f t="shared" si="30"/>
        <v>7672381.21</v>
      </c>
      <c r="L106" s="136">
        <f t="shared" si="30"/>
        <v>7672381.21</v>
      </c>
      <c r="M106" s="136">
        <f t="shared" si="30"/>
        <v>0</v>
      </c>
      <c r="N106" s="136">
        <f t="shared" si="30"/>
        <v>0</v>
      </c>
      <c r="O106" s="136">
        <f t="shared" si="25"/>
        <v>0</v>
      </c>
      <c r="P106" s="367"/>
      <c r="Q106" s="366"/>
      <c r="R106" s="370"/>
      <c r="S106" s="364"/>
      <c r="T106" s="227"/>
    </row>
    <row r="107" spans="1:20" s="117" customFormat="1" ht="50.1" customHeight="1">
      <c r="A107" s="794"/>
      <c r="B107" s="157" t="s">
        <v>194</v>
      </c>
      <c r="C107" s="156">
        <v>0</v>
      </c>
      <c r="D107" s="156">
        <v>0</v>
      </c>
      <c r="E107" s="170">
        <f t="shared" ref="E107:E112" si="31">SUM(F107:H107)</f>
        <v>2718800</v>
      </c>
      <c r="F107" s="156">
        <v>2718800</v>
      </c>
      <c r="G107" s="156">
        <v>0</v>
      </c>
      <c r="H107" s="156">
        <v>0</v>
      </c>
      <c r="I107" s="156">
        <v>2718800</v>
      </c>
      <c r="J107" s="156">
        <v>2718800</v>
      </c>
      <c r="K107" s="169">
        <f>SUM(L107:M107)</f>
        <v>2718800</v>
      </c>
      <c r="L107" s="156">
        <v>2718800</v>
      </c>
      <c r="M107" s="156">
        <v>0</v>
      </c>
      <c r="N107" s="156">
        <v>0</v>
      </c>
      <c r="O107" s="156">
        <f t="shared" si="25"/>
        <v>0</v>
      </c>
      <c r="P107" s="367"/>
      <c r="Q107" s="366"/>
      <c r="R107" s="369"/>
      <c r="S107" s="364"/>
      <c r="T107" s="227"/>
    </row>
    <row r="108" spans="1:20" s="117" customFormat="1" ht="50.1" customHeight="1">
      <c r="A108" s="794"/>
      <c r="B108" s="154" t="s">
        <v>195</v>
      </c>
      <c r="C108" s="139">
        <v>0</v>
      </c>
      <c r="D108" s="139">
        <v>0</v>
      </c>
      <c r="E108" s="595">
        <f t="shared" si="31"/>
        <v>1800700</v>
      </c>
      <c r="F108" s="139">
        <v>1800700</v>
      </c>
      <c r="G108" s="139">
        <v>0</v>
      </c>
      <c r="H108" s="139">
        <v>0</v>
      </c>
      <c r="I108" s="139">
        <v>1800700</v>
      </c>
      <c r="J108" s="139">
        <v>1800700</v>
      </c>
      <c r="K108" s="133">
        <f>SUM(L108:M108)</f>
        <v>1800700</v>
      </c>
      <c r="L108" s="139">
        <v>1800700</v>
      </c>
      <c r="M108" s="139">
        <v>0</v>
      </c>
      <c r="N108" s="139">
        <v>0</v>
      </c>
      <c r="O108" s="139">
        <f t="shared" si="25"/>
        <v>0</v>
      </c>
      <c r="P108" s="367"/>
      <c r="Q108" s="366"/>
      <c r="R108" s="369"/>
      <c r="S108" s="364"/>
      <c r="T108" s="227"/>
    </row>
    <row r="109" spans="1:20" s="117" customFormat="1" ht="50.1" customHeight="1">
      <c r="A109" s="794"/>
      <c r="B109" s="154" t="s">
        <v>196</v>
      </c>
      <c r="C109" s="139">
        <v>0</v>
      </c>
      <c r="D109" s="139">
        <v>0</v>
      </c>
      <c r="E109" s="595">
        <f t="shared" si="31"/>
        <v>1115000</v>
      </c>
      <c r="F109" s="139">
        <v>1115000</v>
      </c>
      <c r="G109" s="139">
        <v>0</v>
      </c>
      <c r="H109" s="139">
        <v>0</v>
      </c>
      <c r="I109" s="139">
        <v>1115000</v>
      </c>
      <c r="J109" s="139">
        <v>1115000</v>
      </c>
      <c r="K109" s="133">
        <f>SUM(L109:M109)</f>
        <v>1115000</v>
      </c>
      <c r="L109" s="139">
        <v>1115000</v>
      </c>
      <c r="M109" s="139">
        <v>0</v>
      </c>
      <c r="N109" s="139">
        <v>0</v>
      </c>
      <c r="O109" s="139">
        <f t="shared" si="25"/>
        <v>0</v>
      </c>
      <c r="P109" s="367"/>
      <c r="Q109" s="366"/>
      <c r="R109" s="369"/>
      <c r="S109" s="364"/>
      <c r="T109" s="227"/>
    </row>
    <row r="110" spans="1:20" s="117" customFormat="1" ht="50.1" customHeight="1">
      <c r="A110" s="794"/>
      <c r="B110" s="154" t="s">
        <v>197</v>
      </c>
      <c r="C110" s="139">
        <v>0</v>
      </c>
      <c r="D110" s="139">
        <v>0</v>
      </c>
      <c r="E110" s="595">
        <f t="shared" si="31"/>
        <v>1027500</v>
      </c>
      <c r="F110" s="139">
        <v>1027500</v>
      </c>
      <c r="G110" s="139">
        <v>0</v>
      </c>
      <c r="H110" s="139">
        <v>0</v>
      </c>
      <c r="I110" s="139">
        <v>1027500</v>
      </c>
      <c r="J110" s="139">
        <v>1027500</v>
      </c>
      <c r="K110" s="133">
        <f>SUM(L110:M110)</f>
        <v>1027500</v>
      </c>
      <c r="L110" s="139">
        <v>1027500</v>
      </c>
      <c r="M110" s="139">
        <v>0</v>
      </c>
      <c r="N110" s="139">
        <v>0</v>
      </c>
      <c r="O110" s="139">
        <f t="shared" si="25"/>
        <v>0</v>
      </c>
      <c r="P110" s="367"/>
      <c r="Q110" s="366"/>
      <c r="R110" s="369"/>
      <c r="S110" s="364"/>
      <c r="T110" s="227"/>
    </row>
    <row r="111" spans="1:20" s="117" customFormat="1" ht="50.1" customHeight="1">
      <c r="A111" s="794"/>
      <c r="B111" s="165" t="s">
        <v>198</v>
      </c>
      <c r="C111" s="166">
        <v>0</v>
      </c>
      <c r="D111" s="166">
        <v>0</v>
      </c>
      <c r="E111" s="168">
        <f t="shared" si="31"/>
        <v>1010400</v>
      </c>
      <c r="F111" s="166">
        <v>1010400</v>
      </c>
      <c r="G111" s="166">
        <v>0</v>
      </c>
      <c r="H111" s="166">
        <v>0</v>
      </c>
      <c r="I111" s="166">
        <v>1010381.21</v>
      </c>
      <c r="J111" s="166">
        <v>1010381.21</v>
      </c>
      <c r="K111" s="167">
        <f>SUM(L111:M111)</f>
        <v>1010381.21</v>
      </c>
      <c r="L111" s="166">
        <v>1010381.21</v>
      </c>
      <c r="M111" s="166">
        <v>0</v>
      </c>
      <c r="N111" s="166">
        <v>0</v>
      </c>
      <c r="O111" s="166">
        <f t="shared" si="25"/>
        <v>0</v>
      </c>
      <c r="P111" s="367"/>
      <c r="Q111" s="366"/>
      <c r="R111" s="369"/>
      <c r="S111" s="364"/>
      <c r="T111" s="227"/>
    </row>
    <row r="112" spans="1:20" s="127" customFormat="1" ht="100.5" customHeight="1">
      <c r="A112" s="800" t="s">
        <v>238</v>
      </c>
      <c r="B112" s="172" t="s">
        <v>239</v>
      </c>
      <c r="C112" s="182">
        <v>0</v>
      </c>
      <c r="D112" s="171">
        <v>0</v>
      </c>
      <c r="E112" s="171">
        <f t="shared" si="31"/>
        <v>1700</v>
      </c>
      <c r="F112" s="171">
        <f>SUM(F113:F118)</f>
        <v>1700</v>
      </c>
      <c r="G112" s="171">
        <f>SUM(G113:G118)</f>
        <v>0</v>
      </c>
      <c r="H112" s="171">
        <f>SUM(H113:H118)</f>
        <v>0</v>
      </c>
      <c r="I112" s="171">
        <f>SUM(I113:I118)</f>
        <v>0</v>
      </c>
      <c r="J112" s="171">
        <f>SUM(J113:J118)</f>
        <v>0</v>
      </c>
      <c r="K112" s="171">
        <f>SUM(K113:K117)</f>
        <v>0</v>
      </c>
      <c r="L112" s="171">
        <f>SUM(L113:L117)</f>
        <v>0</v>
      </c>
      <c r="M112" s="171">
        <f>SUM(M113:M117)</f>
        <v>0</v>
      </c>
      <c r="N112" s="171">
        <f>SUM(N113:N117)</f>
        <v>0</v>
      </c>
      <c r="O112" s="136">
        <f t="shared" si="25"/>
        <v>0</v>
      </c>
      <c r="P112" s="367"/>
      <c r="Q112" s="366"/>
      <c r="R112" s="370"/>
      <c r="S112" s="364"/>
      <c r="T112" s="227"/>
    </row>
    <row r="113" spans="1:20" s="127" customFormat="1" ht="50.1" customHeight="1">
      <c r="A113" s="794"/>
      <c r="B113" s="181" t="s">
        <v>194</v>
      </c>
      <c r="C113" s="156">
        <v>0</v>
      </c>
      <c r="D113" s="156">
        <v>0</v>
      </c>
      <c r="E113" s="161">
        <v>0</v>
      </c>
      <c r="F113" s="156">
        <v>0</v>
      </c>
      <c r="G113" s="156">
        <v>0</v>
      </c>
      <c r="H113" s="156">
        <v>0</v>
      </c>
      <c r="I113" s="156">
        <v>0</v>
      </c>
      <c r="J113" s="156">
        <v>0</v>
      </c>
      <c r="K113" s="156">
        <v>0</v>
      </c>
      <c r="L113" s="156">
        <v>0</v>
      </c>
      <c r="M113" s="156">
        <v>0</v>
      </c>
      <c r="N113" s="156">
        <v>0</v>
      </c>
      <c r="O113" s="156">
        <v>0</v>
      </c>
      <c r="P113" s="367"/>
      <c r="Q113" s="366"/>
      <c r="R113" s="370"/>
      <c r="S113" s="364"/>
      <c r="T113" s="227"/>
    </row>
    <row r="114" spans="1:20" s="117" customFormat="1" ht="50.1" customHeight="1">
      <c r="A114" s="794"/>
      <c r="B114" s="180" t="s">
        <v>195</v>
      </c>
      <c r="C114" s="139">
        <v>0</v>
      </c>
      <c r="D114" s="139">
        <v>0</v>
      </c>
      <c r="E114" s="595">
        <f>SUM(F114:H114)</f>
        <v>0</v>
      </c>
      <c r="F114" s="139">
        <v>0</v>
      </c>
      <c r="G114" s="139">
        <v>0</v>
      </c>
      <c r="H114" s="139">
        <v>0</v>
      </c>
      <c r="I114" s="139">
        <v>0</v>
      </c>
      <c r="J114" s="139">
        <v>0</v>
      </c>
      <c r="K114" s="139">
        <f>+L114</f>
        <v>0</v>
      </c>
      <c r="L114" s="139">
        <v>0</v>
      </c>
      <c r="M114" s="139">
        <v>0</v>
      </c>
      <c r="N114" s="139">
        <v>0</v>
      </c>
      <c r="O114" s="139">
        <f>SUM(D114+I114-K114+N114-C114)</f>
        <v>0</v>
      </c>
      <c r="P114" s="367"/>
      <c r="Q114" s="366"/>
      <c r="R114" s="369"/>
      <c r="S114" s="364"/>
      <c r="T114" s="227"/>
    </row>
    <row r="115" spans="1:20" s="117" customFormat="1" ht="50.1" customHeight="1">
      <c r="A115" s="794"/>
      <c r="B115" s="180" t="s">
        <v>196</v>
      </c>
      <c r="C115" s="139">
        <v>0</v>
      </c>
      <c r="D115" s="139">
        <v>0</v>
      </c>
      <c r="E115" s="148">
        <v>0</v>
      </c>
      <c r="F115" s="139">
        <v>0</v>
      </c>
      <c r="G115" s="139">
        <v>0</v>
      </c>
      <c r="H115" s="139">
        <v>0</v>
      </c>
      <c r="I115" s="139">
        <v>0</v>
      </c>
      <c r="J115" s="139">
        <v>0</v>
      </c>
      <c r="K115" s="139">
        <v>0</v>
      </c>
      <c r="L115" s="139">
        <v>0</v>
      </c>
      <c r="M115" s="139">
        <v>0</v>
      </c>
      <c r="N115" s="139">
        <v>0</v>
      </c>
      <c r="O115" s="139">
        <v>0</v>
      </c>
      <c r="P115" s="367"/>
      <c r="Q115" s="366"/>
      <c r="R115" s="369"/>
      <c r="S115" s="364"/>
      <c r="T115" s="227"/>
    </row>
    <row r="116" spans="1:20" s="117" customFormat="1" ht="50.1" customHeight="1">
      <c r="A116" s="794"/>
      <c r="B116" s="180" t="s">
        <v>197</v>
      </c>
      <c r="C116" s="139">
        <v>0</v>
      </c>
      <c r="D116" s="139">
        <v>0</v>
      </c>
      <c r="E116" s="148">
        <v>0</v>
      </c>
      <c r="F116" s="139">
        <v>0</v>
      </c>
      <c r="G116" s="139">
        <v>0</v>
      </c>
      <c r="H116" s="139">
        <v>0</v>
      </c>
      <c r="I116" s="139">
        <v>0</v>
      </c>
      <c r="J116" s="139">
        <v>0</v>
      </c>
      <c r="K116" s="139">
        <v>0</v>
      </c>
      <c r="L116" s="139">
        <v>0</v>
      </c>
      <c r="M116" s="139">
        <v>0</v>
      </c>
      <c r="N116" s="139">
        <v>0</v>
      </c>
      <c r="O116" s="139">
        <v>0</v>
      </c>
      <c r="P116" s="367"/>
      <c r="Q116" s="366"/>
      <c r="R116" s="369"/>
      <c r="S116" s="364"/>
      <c r="T116" s="227"/>
    </row>
    <row r="117" spans="1:20" s="117" customFormat="1" ht="50.1" customHeight="1">
      <c r="A117" s="794"/>
      <c r="B117" s="180" t="s">
        <v>198</v>
      </c>
      <c r="C117" s="139">
        <v>0</v>
      </c>
      <c r="D117" s="139">
        <v>0</v>
      </c>
      <c r="E117" s="148">
        <v>0</v>
      </c>
      <c r="F117" s="139">
        <v>0</v>
      </c>
      <c r="G117" s="139">
        <v>0</v>
      </c>
      <c r="H117" s="139">
        <v>0</v>
      </c>
      <c r="I117" s="139">
        <v>0</v>
      </c>
      <c r="J117" s="139">
        <v>0</v>
      </c>
      <c r="K117" s="139">
        <v>0</v>
      </c>
      <c r="L117" s="139">
        <v>0</v>
      </c>
      <c r="M117" s="139">
        <v>0</v>
      </c>
      <c r="N117" s="139">
        <v>0</v>
      </c>
      <c r="O117" s="139">
        <v>0</v>
      </c>
      <c r="P117" s="367"/>
      <c r="Q117" s="366"/>
      <c r="R117" s="369"/>
      <c r="S117" s="364"/>
      <c r="T117" s="227"/>
    </row>
    <row r="118" spans="1:20" s="117" customFormat="1" ht="65.25" customHeight="1">
      <c r="A118" s="583"/>
      <c r="B118" s="179" t="s">
        <v>199</v>
      </c>
      <c r="C118" s="166">
        <v>0</v>
      </c>
      <c r="D118" s="167">
        <v>0</v>
      </c>
      <c r="E118" s="160">
        <f>SUM(F118:H118)</f>
        <v>1700</v>
      </c>
      <c r="F118" s="167">
        <v>1700</v>
      </c>
      <c r="G118" s="166">
        <v>0</v>
      </c>
      <c r="H118" s="167">
        <v>0</v>
      </c>
      <c r="I118" s="166">
        <v>0</v>
      </c>
      <c r="J118" s="167">
        <v>0</v>
      </c>
      <c r="K118" s="178">
        <v>0</v>
      </c>
      <c r="L118" s="167">
        <v>0</v>
      </c>
      <c r="M118" s="166">
        <v>0</v>
      </c>
      <c r="N118" s="166">
        <v>0</v>
      </c>
      <c r="O118" s="582">
        <v>0</v>
      </c>
      <c r="P118" s="367"/>
      <c r="Q118" s="366"/>
      <c r="R118" s="369"/>
      <c r="S118" s="364"/>
      <c r="T118" s="227"/>
    </row>
    <row r="119" spans="1:20" s="159" customFormat="1" ht="89.25" customHeight="1">
      <c r="A119" s="781" t="s">
        <v>240</v>
      </c>
      <c r="B119" s="144" t="s">
        <v>241</v>
      </c>
      <c r="C119" s="177">
        <f t="shared" ref="C119:O119" si="32">SUM(C120:C122)</f>
        <v>0</v>
      </c>
      <c r="D119" s="177">
        <f t="shared" si="32"/>
        <v>0</v>
      </c>
      <c r="E119" s="177">
        <f t="shared" si="32"/>
        <v>1272000</v>
      </c>
      <c r="F119" s="177">
        <f t="shared" si="32"/>
        <v>1272000</v>
      </c>
      <c r="G119" s="177">
        <f t="shared" si="32"/>
        <v>0</v>
      </c>
      <c r="H119" s="177">
        <f t="shared" si="32"/>
        <v>0</v>
      </c>
      <c r="I119" s="177">
        <f t="shared" si="32"/>
        <v>1042337.4</v>
      </c>
      <c r="J119" s="177">
        <f t="shared" si="32"/>
        <v>1042337.4</v>
      </c>
      <c r="K119" s="177">
        <f t="shared" si="32"/>
        <v>1042337.4</v>
      </c>
      <c r="L119" s="177">
        <f t="shared" si="32"/>
        <v>1042337.4</v>
      </c>
      <c r="M119" s="177">
        <f t="shared" si="32"/>
        <v>0</v>
      </c>
      <c r="N119" s="177">
        <f t="shared" si="32"/>
        <v>0</v>
      </c>
      <c r="O119" s="176">
        <f t="shared" si="32"/>
        <v>0</v>
      </c>
      <c r="P119" s="367"/>
      <c r="Q119" s="366"/>
      <c r="R119" s="369"/>
      <c r="S119" s="364"/>
      <c r="T119" s="227"/>
    </row>
    <row r="120" spans="1:20" s="130" customFormat="1" ht="50.1" customHeight="1">
      <c r="A120" s="812"/>
      <c r="B120" s="181" t="s">
        <v>194</v>
      </c>
      <c r="C120" s="175">
        <v>0</v>
      </c>
      <c r="D120" s="175">
        <v>0</v>
      </c>
      <c r="E120" s="175">
        <f t="shared" ref="E120:E123" si="33">SUM(F120:H120)</f>
        <v>1127928</v>
      </c>
      <c r="F120" s="175">
        <v>1127928</v>
      </c>
      <c r="G120" s="175">
        <v>0</v>
      </c>
      <c r="H120" s="175">
        <v>0</v>
      </c>
      <c r="I120" s="175">
        <v>924436.87</v>
      </c>
      <c r="J120" s="175">
        <v>924436.87</v>
      </c>
      <c r="K120" s="175">
        <f>SUM(L120:M120)</f>
        <v>924436.87</v>
      </c>
      <c r="L120" s="175">
        <v>924436.87</v>
      </c>
      <c r="M120" s="175">
        <v>0</v>
      </c>
      <c r="N120" s="175">
        <v>0</v>
      </c>
      <c r="O120" s="175">
        <f>SUM(D120+I120-K120+N120-C120)</f>
        <v>0</v>
      </c>
      <c r="P120" s="367"/>
      <c r="Q120" s="366"/>
      <c r="R120" s="372"/>
      <c r="S120" s="364"/>
      <c r="T120" s="227"/>
    </row>
    <row r="121" spans="1:20" s="130" customFormat="1" ht="50.1" customHeight="1">
      <c r="A121" s="812"/>
      <c r="B121" s="180" t="s">
        <v>195</v>
      </c>
      <c r="C121" s="580">
        <v>0</v>
      </c>
      <c r="D121" s="580">
        <v>0</v>
      </c>
      <c r="E121" s="580">
        <f t="shared" si="33"/>
        <v>143772</v>
      </c>
      <c r="F121" s="580">
        <v>143772</v>
      </c>
      <c r="G121" s="580">
        <v>0</v>
      </c>
      <c r="H121" s="580">
        <v>0</v>
      </c>
      <c r="I121" s="580">
        <v>117900.53</v>
      </c>
      <c r="J121" s="580">
        <v>117900.53</v>
      </c>
      <c r="K121" s="580">
        <f>SUM(L121:M121)</f>
        <v>117900.53</v>
      </c>
      <c r="L121" s="580">
        <v>117900.53</v>
      </c>
      <c r="M121" s="580">
        <v>0</v>
      </c>
      <c r="N121" s="580">
        <v>0</v>
      </c>
      <c r="O121" s="580">
        <f>SUM(D121+I121-K121+N121-C121)</f>
        <v>0</v>
      </c>
      <c r="P121" s="367"/>
      <c r="Q121" s="366"/>
      <c r="R121" s="372"/>
      <c r="S121" s="364"/>
      <c r="T121" s="227"/>
    </row>
    <row r="122" spans="1:20" s="130" customFormat="1" ht="78.599999999999994" customHeight="1">
      <c r="A122" s="813"/>
      <c r="B122" s="179" t="s">
        <v>199</v>
      </c>
      <c r="C122" s="174">
        <v>0</v>
      </c>
      <c r="D122" s="174">
        <v>0</v>
      </c>
      <c r="E122" s="174">
        <f t="shared" si="33"/>
        <v>300</v>
      </c>
      <c r="F122" s="174">
        <v>300</v>
      </c>
      <c r="G122" s="174">
        <v>0</v>
      </c>
      <c r="H122" s="174">
        <v>0</v>
      </c>
      <c r="I122" s="174">
        <v>0</v>
      </c>
      <c r="J122" s="174">
        <v>0</v>
      </c>
      <c r="K122" s="174">
        <v>0</v>
      </c>
      <c r="L122" s="174">
        <v>0</v>
      </c>
      <c r="M122" s="174">
        <v>0</v>
      </c>
      <c r="N122" s="174">
        <v>0</v>
      </c>
      <c r="O122" s="174">
        <v>0</v>
      </c>
      <c r="P122" s="367"/>
      <c r="Q122" s="366"/>
      <c r="R122" s="372"/>
      <c r="S122" s="364"/>
      <c r="T122" s="227"/>
    </row>
    <row r="123" spans="1:20" s="162" customFormat="1" ht="78.599999999999994" customHeight="1">
      <c r="A123" s="597" t="s">
        <v>242</v>
      </c>
      <c r="B123" s="144" t="s">
        <v>243</v>
      </c>
      <c r="C123" s="142">
        <v>0</v>
      </c>
      <c r="D123" s="142">
        <v>6013.45</v>
      </c>
      <c r="E123" s="143">
        <f t="shared" si="33"/>
        <v>3396000</v>
      </c>
      <c r="F123" s="142">
        <v>3396000</v>
      </c>
      <c r="G123" s="142">
        <v>0</v>
      </c>
      <c r="H123" s="142">
        <v>0</v>
      </c>
      <c r="I123" s="142">
        <v>1303104.56</v>
      </c>
      <c r="J123" s="142">
        <v>1307149.57</v>
      </c>
      <c r="K123" s="142">
        <f>SUM(L123:M123)</f>
        <v>1307149.57</v>
      </c>
      <c r="L123" s="142">
        <v>1307149.57</v>
      </c>
      <c r="M123" s="142">
        <v>0</v>
      </c>
      <c r="N123" s="142">
        <v>0</v>
      </c>
      <c r="O123" s="136">
        <f>SUM(D123+I123-K123+N123-C123)</f>
        <v>1968.4399999999441</v>
      </c>
      <c r="P123" s="367"/>
      <c r="Q123" s="366"/>
      <c r="R123" s="370"/>
      <c r="S123" s="364"/>
      <c r="T123" s="227"/>
    </row>
    <row r="124" spans="1:20" s="162" customFormat="1" ht="240.6" customHeight="1">
      <c r="A124" s="800" t="s">
        <v>244</v>
      </c>
      <c r="B124" s="172" t="s">
        <v>245</v>
      </c>
      <c r="C124" s="182">
        <f t="shared" ref="C124:O124" si="34">SUM(C125:C130)</f>
        <v>0</v>
      </c>
      <c r="D124" s="182">
        <f t="shared" si="34"/>
        <v>6889399.0300000003</v>
      </c>
      <c r="E124" s="182">
        <f t="shared" si="34"/>
        <v>120276997.53</v>
      </c>
      <c r="F124" s="182">
        <f t="shared" si="34"/>
        <v>83104000.000000015</v>
      </c>
      <c r="G124" s="182">
        <f t="shared" si="34"/>
        <v>0</v>
      </c>
      <c r="H124" s="182">
        <f t="shared" si="34"/>
        <v>37172997.530000001</v>
      </c>
      <c r="I124" s="182">
        <f t="shared" si="34"/>
        <v>98122581.189999998</v>
      </c>
      <c r="J124" s="182">
        <f t="shared" si="34"/>
        <v>105011980.22</v>
      </c>
      <c r="K124" s="182">
        <f t="shared" si="34"/>
        <v>105011980.22</v>
      </c>
      <c r="L124" s="182">
        <f t="shared" si="34"/>
        <v>67838982.690000013</v>
      </c>
      <c r="M124" s="182">
        <f t="shared" si="34"/>
        <v>37172997.530000001</v>
      </c>
      <c r="N124" s="182">
        <f t="shared" si="34"/>
        <v>0</v>
      </c>
      <c r="O124" s="182">
        <f t="shared" si="34"/>
        <v>-1.862645149230957E-9</v>
      </c>
      <c r="P124" s="367"/>
      <c r="Q124" s="366"/>
      <c r="R124" s="370"/>
      <c r="S124" s="364"/>
      <c r="T124" s="227"/>
    </row>
    <row r="125" spans="1:20" s="162" customFormat="1" ht="36" customHeight="1">
      <c r="A125" s="791"/>
      <c r="B125" s="181" t="s">
        <v>194</v>
      </c>
      <c r="C125" s="156">
        <v>0</v>
      </c>
      <c r="D125" s="156">
        <v>2013598.67</v>
      </c>
      <c r="E125" s="156">
        <f>+H125+G125+F125</f>
        <v>38627214.07</v>
      </c>
      <c r="F125" s="156">
        <v>23893276.32</v>
      </c>
      <c r="G125" s="156">
        <v>0</v>
      </c>
      <c r="H125" s="156">
        <v>14733937.75</v>
      </c>
      <c r="I125" s="156">
        <v>36613615.399999999</v>
      </c>
      <c r="J125" s="156">
        <v>38627214.07</v>
      </c>
      <c r="K125" s="156">
        <f>SUM(L125:M125)</f>
        <v>38627214.07</v>
      </c>
      <c r="L125" s="156">
        <v>23893276.32</v>
      </c>
      <c r="M125" s="156">
        <v>14733937.75</v>
      </c>
      <c r="N125" s="156">
        <v>0</v>
      </c>
      <c r="O125" s="156">
        <f>SUM(D125+I125-K125+N125-C125)</f>
        <v>0</v>
      </c>
      <c r="P125" s="367"/>
      <c r="Q125" s="366"/>
      <c r="R125" s="370"/>
      <c r="S125" s="364"/>
      <c r="T125" s="227"/>
    </row>
    <row r="126" spans="1:20" s="162" customFormat="1" ht="34.5" customHeight="1">
      <c r="A126" s="791"/>
      <c r="B126" s="180" t="s">
        <v>195</v>
      </c>
      <c r="C126" s="139">
        <v>0</v>
      </c>
      <c r="D126" s="139">
        <v>1518335.620000001</v>
      </c>
      <c r="E126" s="139">
        <v>25300567.490000002</v>
      </c>
      <c r="F126" s="139">
        <v>16222771.77</v>
      </c>
      <c r="G126" s="139">
        <v>0</v>
      </c>
      <c r="H126" s="139">
        <v>9077795.7200000007</v>
      </c>
      <c r="I126" s="139">
        <v>23782231.870000001</v>
      </c>
      <c r="J126" s="139">
        <v>25300567.490000002</v>
      </c>
      <c r="K126" s="139">
        <v>25300567.490000002</v>
      </c>
      <c r="L126" s="139">
        <v>16222771.770000001</v>
      </c>
      <c r="M126" s="139">
        <v>9077795.7200000007</v>
      </c>
      <c r="N126" s="139">
        <v>0</v>
      </c>
      <c r="O126" s="139">
        <v>0</v>
      </c>
      <c r="P126" s="367"/>
      <c r="Q126" s="366"/>
      <c r="R126" s="370"/>
      <c r="S126" s="364"/>
      <c r="T126" s="227"/>
    </row>
    <row r="127" spans="1:20" s="162" customFormat="1" ht="31.5" customHeight="1">
      <c r="A127" s="791"/>
      <c r="B127" s="180" t="s">
        <v>196</v>
      </c>
      <c r="C127" s="139">
        <v>0</v>
      </c>
      <c r="D127" s="139">
        <v>1280661.77</v>
      </c>
      <c r="E127" s="139">
        <v>17355203.030000001</v>
      </c>
      <c r="F127" s="139">
        <v>11676192.75</v>
      </c>
      <c r="G127" s="139">
        <v>0</v>
      </c>
      <c r="H127" s="139">
        <v>5679010.2800000003</v>
      </c>
      <c r="I127" s="139">
        <v>16074541.26</v>
      </c>
      <c r="J127" s="139">
        <v>17355203.030000001</v>
      </c>
      <c r="K127" s="139">
        <v>17355203.030000001</v>
      </c>
      <c r="L127" s="139">
        <v>11676192.75</v>
      </c>
      <c r="M127" s="139">
        <v>5679010.2800000003</v>
      </c>
      <c r="N127" s="139">
        <v>0</v>
      </c>
      <c r="O127" s="139">
        <v>0</v>
      </c>
      <c r="P127" s="367"/>
      <c r="Q127" s="366"/>
      <c r="R127" s="370"/>
      <c r="S127" s="364"/>
      <c r="T127" s="227"/>
    </row>
    <row r="128" spans="1:20" s="162" customFormat="1" ht="30" customHeight="1">
      <c r="A128" s="791"/>
      <c r="B128" s="180" t="s">
        <v>197</v>
      </c>
      <c r="C128" s="139">
        <v>0</v>
      </c>
      <c r="D128" s="139">
        <v>866908.37999999989</v>
      </c>
      <c r="E128" s="139">
        <v>11405220.220000001</v>
      </c>
      <c r="F128" s="139">
        <v>7544680.9500000002</v>
      </c>
      <c r="G128" s="139">
        <v>0</v>
      </c>
      <c r="H128" s="139">
        <v>3860539.27</v>
      </c>
      <c r="I128" s="139">
        <v>10538311.84</v>
      </c>
      <c r="J128" s="139">
        <v>11405220.220000001</v>
      </c>
      <c r="K128" s="139">
        <v>11405220.220000001</v>
      </c>
      <c r="L128" s="139">
        <v>7544680.9500000002</v>
      </c>
      <c r="M128" s="139">
        <v>3860539.27</v>
      </c>
      <c r="N128" s="139">
        <v>0</v>
      </c>
      <c r="O128" s="139">
        <v>-1.862645149230957E-9</v>
      </c>
      <c r="P128" s="367"/>
      <c r="Q128" s="366"/>
      <c r="R128" s="370"/>
      <c r="S128" s="364"/>
      <c r="T128" s="227"/>
    </row>
    <row r="129" spans="1:20" s="162" customFormat="1" ht="30" customHeight="1">
      <c r="A129" s="791"/>
      <c r="B129" s="180" t="s">
        <v>198</v>
      </c>
      <c r="C129" s="139">
        <v>0</v>
      </c>
      <c r="D129" s="139">
        <v>1209894.5900000001</v>
      </c>
      <c r="E129" s="139">
        <v>12323775.41</v>
      </c>
      <c r="F129" s="139">
        <v>8502060.9000000004</v>
      </c>
      <c r="G129" s="139">
        <v>0</v>
      </c>
      <c r="H129" s="139">
        <v>3821714.51</v>
      </c>
      <c r="I129" s="139">
        <v>11113880.82</v>
      </c>
      <c r="J129" s="139">
        <v>12323775.41</v>
      </c>
      <c r="K129" s="139">
        <v>12323775.41</v>
      </c>
      <c r="L129" s="139">
        <v>8502060.9000000004</v>
      </c>
      <c r="M129" s="139">
        <v>3821714.51</v>
      </c>
      <c r="N129" s="139">
        <v>0</v>
      </c>
      <c r="O129" s="139">
        <v>0</v>
      </c>
      <c r="P129" s="367"/>
      <c r="Q129" s="366"/>
      <c r="R129" s="370"/>
      <c r="S129" s="364"/>
      <c r="T129" s="227"/>
    </row>
    <row r="130" spans="1:20" s="162" customFormat="1" ht="84.6" customHeight="1">
      <c r="A130" s="583"/>
      <c r="B130" s="179" t="s">
        <v>199</v>
      </c>
      <c r="C130" s="166">
        <v>0</v>
      </c>
      <c r="D130" s="166">
        <v>0</v>
      </c>
      <c r="E130" s="166">
        <f>SUM(F130:H130)</f>
        <v>15265017.310000001</v>
      </c>
      <c r="F130" s="166">
        <v>15265017.310000001</v>
      </c>
      <c r="G130" s="166">
        <v>0</v>
      </c>
      <c r="H130" s="166">
        <v>0</v>
      </c>
      <c r="I130" s="166">
        <v>0</v>
      </c>
      <c r="J130" s="166">
        <v>0</v>
      </c>
      <c r="K130" s="166">
        <v>0</v>
      </c>
      <c r="L130" s="166">
        <v>0</v>
      </c>
      <c r="M130" s="166">
        <v>0</v>
      </c>
      <c r="N130" s="166">
        <v>0</v>
      </c>
      <c r="O130" s="166">
        <v>0</v>
      </c>
      <c r="P130" s="367"/>
      <c r="Q130" s="366"/>
      <c r="R130" s="370"/>
      <c r="S130" s="364"/>
      <c r="T130" s="227"/>
    </row>
    <row r="131" spans="1:20" s="162" customFormat="1" ht="133.19999999999999" customHeight="1">
      <c r="A131" s="604" t="s">
        <v>246</v>
      </c>
      <c r="B131" s="144" t="s">
        <v>640</v>
      </c>
      <c r="C131" s="142" t="s">
        <v>200</v>
      </c>
      <c r="D131" s="151" t="s">
        <v>200</v>
      </c>
      <c r="E131" s="163">
        <f>SUM(F131:H131)</f>
        <v>1829500</v>
      </c>
      <c r="F131" s="151">
        <v>1829500</v>
      </c>
      <c r="G131" s="151" t="s">
        <v>200</v>
      </c>
      <c r="H131" s="151" t="s">
        <v>200</v>
      </c>
      <c r="I131" s="151" t="s">
        <v>200</v>
      </c>
      <c r="J131" s="151" t="s">
        <v>200</v>
      </c>
      <c r="K131" s="151" t="s">
        <v>200</v>
      </c>
      <c r="L131" s="151" t="s">
        <v>200</v>
      </c>
      <c r="M131" s="151" t="s">
        <v>200</v>
      </c>
      <c r="N131" s="151" t="s">
        <v>200</v>
      </c>
      <c r="O131" s="151" t="s">
        <v>200</v>
      </c>
      <c r="P131" s="605"/>
      <c r="Q131" s="145"/>
      <c r="R131" s="370"/>
      <c r="S131" s="374"/>
      <c r="T131" s="133"/>
    </row>
    <row r="132" spans="1:20" s="162" customFormat="1" ht="121.5" customHeight="1">
      <c r="A132" s="789" t="s">
        <v>74</v>
      </c>
      <c r="B132" s="164" t="s">
        <v>247</v>
      </c>
      <c r="C132" s="163">
        <f>SUM(C133:C138)</f>
        <v>17953.82</v>
      </c>
      <c r="D132" s="163">
        <f>SUM(D133:D138)</f>
        <v>221200.58</v>
      </c>
      <c r="E132" s="163">
        <f>+F132+G132+H132</f>
        <v>24450000</v>
      </c>
      <c r="F132" s="163">
        <f>SUM(F133:F138)</f>
        <v>24450000</v>
      </c>
      <c r="G132" s="163">
        <f>SUM(G133:G138)</f>
        <v>0</v>
      </c>
      <c r="H132" s="163">
        <f>SUM(H133:H138)</f>
        <v>0</v>
      </c>
      <c r="I132" s="163">
        <f>SUM(I133:I138)</f>
        <v>20956218.259999998</v>
      </c>
      <c r="J132" s="163">
        <f>SUM(J133:J138)</f>
        <v>20465223.260000002</v>
      </c>
      <c r="K132" s="163">
        <f>+L132+M132</f>
        <v>20465223.260000002</v>
      </c>
      <c r="L132" s="163">
        <f>SUM(L133:L138)</f>
        <v>20465223.260000002</v>
      </c>
      <c r="M132" s="163">
        <f>SUM(M133:M138)</f>
        <v>0</v>
      </c>
      <c r="N132" s="163">
        <f>SUM(N133:N138)</f>
        <v>14770.51</v>
      </c>
      <c r="O132" s="171">
        <f t="shared" ref="O132:O138" si="35">SUM(D132+I132-K132+N132-C132)</f>
        <v>709012.26999999455</v>
      </c>
      <c r="P132" s="367"/>
      <c r="Q132" s="366"/>
      <c r="R132" s="370"/>
      <c r="S132" s="364"/>
      <c r="T132" s="227"/>
    </row>
    <row r="133" spans="1:20" s="159" customFormat="1" ht="50.1" customHeight="1">
      <c r="A133" s="803"/>
      <c r="B133" s="157" t="s">
        <v>194</v>
      </c>
      <c r="C133" s="155">
        <v>13723.5</v>
      </c>
      <c r="D133" s="155">
        <v>9132.42</v>
      </c>
      <c r="E133" s="161">
        <f t="shared" ref="E133:E138" si="36">SUM(F133:H133)</f>
        <v>2599170</v>
      </c>
      <c r="F133" s="155">
        <v>2599170</v>
      </c>
      <c r="G133" s="155">
        <v>0</v>
      </c>
      <c r="H133" s="155">
        <v>0</v>
      </c>
      <c r="I133" s="147">
        <v>2484180.62</v>
      </c>
      <c r="J133" s="155">
        <v>2478879.85</v>
      </c>
      <c r="K133" s="133">
        <f t="shared" ref="K133:K138" si="37">SUM(L133:M133)</f>
        <v>2478879.85</v>
      </c>
      <c r="L133" s="155">
        <v>2478879.85</v>
      </c>
      <c r="M133" s="155">
        <v>0</v>
      </c>
      <c r="N133" s="155">
        <v>11118.37</v>
      </c>
      <c r="O133" s="156">
        <f t="shared" si="35"/>
        <v>11828.059999999947</v>
      </c>
      <c r="P133" s="367"/>
      <c r="Q133" s="366"/>
      <c r="R133" s="369"/>
      <c r="S133" s="364"/>
      <c r="T133" s="227"/>
    </row>
    <row r="134" spans="1:20" s="159" customFormat="1" ht="50.1" customHeight="1">
      <c r="A134" s="803"/>
      <c r="B134" s="154" t="s">
        <v>195</v>
      </c>
      <c r="C134" s="147">
        <v>241.27</v>
      </c>
      <c r="D134" s="147">
        <v>1954.64</v>
      </c>
      <c r="E134" s="148">
        <f t="shared" si="36"/>
        <v>1702700</v>
      </c>
      <c r="F134" s="147">
        <v>1702700</v>
      </c>
      <c r="G134" s="147">
        <v>0</v>
      </c>
      <c r="H134" s="147">
        <v>0</v>
      </c>
      <c r="I134" s="147">
        <v>1633994.56</v>
      </c>
      <c r="J134" s="147">
        <v>1634159.52</v>
      </c>
      <c r="K134" s="133">
        <f t="shared" si="37"/>
        <v>1634159.52</v>
      </c>
      <c r="L134" s="147">
        <v>1634159.52</v>
      </c>
      <c r="M134" s="147">
        <v>0</v>
      </c>
      <c r="N134" s="147">
        <v>134.63999999999999</v>
      </c>
      <c r="O134" s="139">
        <f t="shared" si="35"/>
        <v>1683.0499999999347</v>
      </c>
      <c r="P134" s="367"/>
      <c r="Q134" s="366"/>
      <c r="R134" s="369"/>
      <c r="S134" s="364"/>
      <c r="T134" s="227"/>
    </row>
    <row r="135" spans="1:20" s="159" customFormat="1" ht="50.1" customHeight="1">
      <c r="A135" s="803"/>
      <c r="B135" s="154" t="s">
        <v>196</v>
      </c>
      <c r="C135" s="147">
        <v>0</v>
      </c>
      <c r="D135" s="147">
        <v>3554.62</v>
      </c>
      <c r="E135" s="148">
        <f t="shared" si="36"/>
        <v>1189320</v>
      </c>
      <c r="F135" s="147">
        <v>1189320</v>
      </c>
      <c r="G135" s="147">
        <v>0</v>
      </c>
      <c r="H135" s="147">
        <v>0</v>
      </c>
      <c r="I135" s="147">
        <v>1136038.5799999998</v>
      </c>
      <c r="J135" s="147">
        <v>1136764.6200000001</v>
      </c>
      <c r="K135" s="133">
        <f t="shared" si="37"/>
        <v>1136764.6200000001</v>
      </c>
      <c r="L135" s="147">
        <v>1136764.6200000001</v>
      </c>
      <c r="M135" s="147">
        <v>0</v>
      </c>
      <c r="N135" s="147">
        <v>0</v>
      </c>
      <c r="O135" s="139">
        <f t="shared" si="35"/>
        <v>2828.5799999998417</v>
      </c>
      <c r="P135" s="367"/>
      <c r="Q135" s="366"/>
      <c r="R135" s="369"/>
      <c r="S135" s="364"/>
      <c r="T135" s="227"/>
    </row>
    <row r="136" spans="1:20" s="159" customFormat="1" ht="50.1" customHeight="1">
      <c r="A136" s="803"/>
      <c r="B136" s="154" t="s">
        <v>197</v>
      </c>
      <c r="C136" s="147">
        <v>126</v>
      </c>
      <c r="D136" s="147">
        <v>6057.2299999999814</v>
      </c>
      <c r="E136" s="148">
        <f t="shared" si="36"/>
        <v>1351400</v>
      </c>
      <c r="F136" s="147">
        <v>1351400</v>
      </c>
      <c r="G136" s="147">
        <v>0</v>
      </c>
      <c r="H136" s="147">
        <v>0</v>
      </c>
      <c r="I136" s="147">
        <v>1251855.97</v>
      </c>
      <c r="J136" s="147">
        <v>1252220.75</v>
      </c>
      <c r="K136" s="133">
        <f t="shared" si="37"/>
        <v>1252220.75</v>
      </c>
      <c r="L136" s="147">
        <v>1252220.75</v>
      </c>
      <c r="M136" s="147">
        <v>0</v>
      </c>
      <c r="N136" s="147">
        <v>126</v>
      </c>
      <c r="O136" s="139">
        <f t="shared" si="35"/>
        <v>5692.4499999999534</v>
      </c>
      <c r="P136" s="367"/>
      <c r="Q136" s="366"/>
      <c r="R136" s="369"/>
      <c r="S136" s="364"/>
      <c r="T136" s="227"/>
    </row>
    <row r="137" spans="1:20" s="159" customFormat="1" ht="50.1" customHeight="1">
      <c r="A137" s="803"/>
      <c r="B137" s="154" t="s">
        <v>198</v>
      </c>
      <c r="C137" s="147">
        <v>323.8</v>
      </c>
      <c r="D137" s="147">
        <v>7163.79</v>
      </c>
      <c r="E137" s="148">
        <f t="shared" si="36"/>
        <v>1341000</v>
      </c>
      <c r="F137" s="147">
        <v>1341000</v>
      </c>
      <c r="G137" s="147">
        <v>0</v>
      </c>
      <c r="H137" s="147">
        <v>0</v>
      </c>
      <c r="I137" s="147">
        <v>1278594.7</v>
      </c>
      <c r="J137" s="147">
        <v>1279946.1100000001</v>
      </c>
      <c r="K137" s="133">
        <f t="shared" si="37"/>
        <v>1279946.1100000001</v>
      </c>
      <c r="L137" s="147">
        <v>1279946.1100000001</v>
      </c>
      <c r="M137" s="147">
        <v>0</v>
      </c>
      <c r="N137" s="147">
        <v>560.1</v>
      </c>
      <c r="O137" s="139">
        <f t="shared" si="35"/>
        <v>6048.6799999998884</v>
      </c>
      <c r="P137" s="367"/>
      <c r="Q137" s="366"/>
      <c r="R137" s="369"/>
      <c r="S137" s="364"/>
      <c r="T137" s="227"/>
    </row>
    <row r="138" spans="1:20" s="159" customFormat="1" ht="50.1" customHeight="1">
      <c r="A138" s="803"/>
      <c r="B138" s="149" t="s">
        <v>248</v>
      </c>
      <c r="C138" s="153">
        <v>3539.25</v>
      </c>
      <c r="D138" s="153">
        <v>193337.88</v>
      </c>
      <c r="E138" s="160">
        <f t="shared" si="36"/>
        <v>16266410</v>
      </c>
      <c r="F138" s="153">
        <v>16266410</v>
      </c>
      <c r="G138" s="153">
        <v>0</v>
      </c>
      <c r="H138" s="153">
        <v>0</v>
      </c>
      <c r="I138" s="153">
        <v>13171553.83</v>
      </c>
      <c r="J138" s="153">
        <v>12683252.41</v>
      </c>
      <c r="K138" s="153">
        <f t="shared" si="37"/>
        <v>12683252.41</v>
      </c>
      <c r="L138" s="153">
        <v>12683252.41</v>
      </c>
      <c r="M138" s="153">
        <v>0</v>
      </c>
      <c r="N138" s="153">
        <v>2831.4</v>
      </c>
      <c r="O138" s="153">
        <f t="shared" si="35"/>
        <v>680931.45000000077</v>
      </c>
      <c r="P138" s="367"/>
      <c r="Q138" s="366"/>
      <c r="R138" s="369"/>
      <c r="S138" s="364"/>
      <c r="T138" s="227"/>
    </row>
    <row r="139" spans="1:20" s="134" customFormat="1" ht="50.1" customHeight="1">
      <c r="A139" s="804" t="s">
        <v>74</v>
      </c>
      <c r="B139" s="158" t="s">
        <v>249</v>
      </c>
      <c r="C139" s="151">
        <f t="shared" ref="C139:O139" si="38">SUM(C140:C145)</f>
        <v>0</v>
      </c>
      <c r="D139" s="142">
        <f t="shared" si="38"/>
        <v>0</v>
      </c>
      <c r="E139" s="142">
        <f t="shared" si="38"/>
        <v>12000000</v>
      </c>
      <c r="F139" s="142">
        <f t="shared" si="38"/>
        <v>12000000</v>
      </c>
      <c r="G139" s="142">
        <f t="shared" si="38"/>
        <v>0</v>
      </c>
      <c r="H139" s="142">
        <f t="shared" si="38"/>
        <v>0</v>
      </c>
      <c r="I139" s="422">
        <f t="shared" si="38"/>
        <v>11596919.719999999</v>
      </c>
      <c r="J139" s="142">
        <f t="shared" si="38"/>
        <v>11596919.719999999</v>
      </c>
      <c r="K139" s="423">
        <f t="shared" si="38"/>
        <v>11596919.719999999</v>
      </c>
      <c r="L139" s="142">
        <f t="shared" si="38"/>
        <v>11596919.719999999</v>
      </c>
      <c r="M139" s="142">
        <f t="shared" si="38"/>
        <v>0</v>
      </c>
      <c r="N139" s="142">
        <f t="shared" si="38"/>
        <v>0</v>
      </c>
      <c r="O139" s="142">
        <f t="shared" si="38"/>
        <v>0</v>
      </c>
      <c r="P139" s="367"/>
      <c r="Q139" s="366"/>
      <c r="R139" s="370"/>
      <c r="S139" s="364"/>
      <c r="T139" s="227"/>
    </row>
    <row r="140" spans="1:20" s="146" customFormat="1" ht="50.1" customHeight="1">
      <c r="A140" s="804"/>
      <c r="B140" s="157" t="s">
        <v>194</v>
      </c>
      <c r="C140" s="155">
        <v>0</v>
      </c>
      <c r="D140" s="155">
        <v>0</v>
      </c>
      <c r="E140" s="148">
        <f t="shared" ref="E140:E145" si="39">SUM(F140:H140)</f>
        <v>2177100</v>
      </c>
      <c r="F140" s="155">
        <v>2177100</v>
      </c>
      <c r="G140" s="155">
        <v>0</v>
      </c>
      <c r="H140" s="155">
        <v>0</v>
      </c>
      <c r="I140" s="147">
        <v>2177018.31</v>
      </c>
      <c r="J140" s="155">
        <v>2177018.31</v>
      </c>
      <c r="K140" s="156">
        <f t="shared" ref="K140:K145" si="40">SUM(L140:M140)</f>
        <v>2177018.31</v>
      </c>
      <c r="L140" s="155">
        <v>2177018.31</v>
      </c>
      <c r="M140" s="155">
        <v>0</v>
      </c>
      <c r="N140" s="155">
        <v>0</v>
      </c>
      <c r="O140" s="139">
        <f t="shared" ref="O140:O151" si="41">SUM(D140+I140-K140+N140-C140)</f>
        <v>0</v>
      </c>
      <c r="P140" s="367"/>
      <c r="Q140" s="366"/>
      <c r="R140" s="369"/>
      <c r="S140" s="364"/>
      <c r="T140" s="227"/>
    </row>
    <row r="141" spans="1:20" s="146" customFormat="1" ht="50.1" customHeight="1">
      <c r="A141" s="804"/>
      <c r="B141" s="154" t="s">
        <v>195</v>
      </c>
      <c r="C141" s="147">
        <v>0</v>
      </c>
      <c r="D141" s="147">
        <v>0</v>
      </c>
      <c r="E141" s="148">
        <f t="shared" si="39"/>
        <v>1439800</v>
      </c>
      <c r="F141" s="147">
        <v>1439800</v>
      </c>
      <c r="G141" s="147">
        <v>0</v>
      </c>
      <c r="H141" s="147">
        <v>0</v>
      </c>
      <c r="I141" s="147">
        <v>1437304.5899999999</v>
      </c>
      <c r="J141" s="147">
        <v>1437304.5899999999</v>
      </c>
      <c r="K141" s="139">
        <f t="shared" si="40"/>
        <v>1437304.5899999999</v>
      </c>
      <c r="L141" s="147">
        <v>1437304.5899999999</v>
      </c>
      <c r="M141" s="147">
        <v>0</v>
      </c>
      <c r="N141" s="147">
        <v>0</v>
      </c>
      <c r="O141" s="139">
        <f t="shared" si="41"/>
        <v>0</v>
      </c>
      <c r="P141" s="367"/>
      <c r="Q141" s="366"/>
      <c r="R141" s="369"/>
      <c r="S141" s="364"/>
      <c r="T141" s="227"/>
    </row>
    <row r="142" spans="1:20" s="146" customFormat="1" ht="50.1" customHeight="1">
      <c r="A142" s="804"/>
      <c r="B142" s="154" t="s">
        <v>196</v>
      </c>
      <c r="C142" s="147">
        <v>0</v>
      </c>
      <c r="D142" s="147">
        <v>0</v>
      </c>
      <c r="E142" s="148">
        <f t="shared" si="39"/>
        <v>1018600</v>
      </c>
      <c r="F142" s="147">
        <v>1018600</v>
      </c>
      <c r="G142" s="147">
        <v>0</v>
      </c>
      <c r="H142" s="147">
        <v>0</v>
      </c>
      <c r="I142" s="147">
        <v>1018456.19</v>
      </c>
      <c r="J142" s="147">
        <v>1018456.19</v>
      </c>
      <c r="K142" s="139">
        <f t="shared" si="40"/>
        <v>1018456.19</v>
      </c>
      <c r="L142" s="147">
        <v>1018456.19</v>
      </c>
      <c r="M142" s="147">
        <v>0</v>
      </c>
      <c r="N142" s="147">
        <v>0</v>
      </c>
      <c r="O142" s="139">
        <f t="shared" si="41"/>
        <v>0</v>
      </c>
      <c r="P142" s="367"/>
      <c r="Q142" s="366"/>
      <c r="R142" s="369"/>
      <c r="S142" s="364"/>
      <c r="T142" s="227"/>
    </row>
    <row r="143" spans="1:20" s="146" customFormat="1" ht="50.1" customHeight="1">
      <c r="A143" s="804"/>
      <c r="B143" s="154" t="s">
        <v>197</v>
      </c>
      <c r="C143" s="147">
        <v>0</v>
      </c>
      <c r="D143" s="147">
        <v>0</v>
      </c>
      <c r="E143" s="148">
        <f t="shared" si="39"/>
        <v>1094400</v>
      </c>
      <c r="F143" s="147">
        <v>1094400</v>
      </c>
      <c r="G143" s="147">
        <v>0</v>
      </c>
      <c r="H143" s="147">
        <v>0</v>
      </c>
      <c r="I143" s="147">
        <v>1092015.8</v>
      </c>
      <c r="J143" s="147">
        <v>1092015.8</v>
      </c>
      <c r="K143" s="139">
        <f t="shared" si="40"/>
        <v>1092015.8</v>
      </c>
      <c r="L143" s="147">
        <v>1092015.8</v>
      </c>
      <c r="M143" s="147">
        <v>0</v>
      </c>
      <c r="N143" s="147">
        <v>0</v>
      </c>
      <c r="O143" s="139">
        <f t="shared" si="41"/>
        <v>0</v>
      </c>
      <c r="P143" s="367"/>
      <c r="Q143" s="366"/>
      <c r="R143" s="369"/>
      <c r="S143" s="364"/>
      <c r="T143" s="227"/>
    </row>
    <row r="144" spans="1:20" s="146" customFormat="1" ht="50.1" customHeight="1">
      <c r="A144" s="804"/>
      <c r="B144" s="154" t="s">
        <v>198</v>
      </c>
      <c r="C144" s="147">
        <v>0</v>
      </c>
      <c r="D144" s="147">
        <v>0</v>
      </c>
      <c r="E144" s="148">
        <f t="shared" si="39"/>
        <v>1104300</v>
      </c>
      <c r="F144" s="147">
        <v>1104300</v>
      </c>
      <c r="G144" s="147">
        <v>0</v>
      </c>
      <c r="H144" s="147">
        <v>0</v>
      </c>
      <c r="I144" s="147">
        <v>1103823.26</v>
      </c>
      <c r="J144" s="147">
        <v>1103823.26</v>
      </c>
      <c r="K144" s="139">
        <f t="shared" si="40"/>
        <v>1103823.26</v>
      </c>
      <c r="L144" s="147">
        <v>1103823.26</v>
      </c>
      <c r="M144" s="147">
        <v>0</v>
      </c>
      <c r="N144" s="147">
        <v>0</v>
      </c>
      <c r="O144" s="139">
        <f t="shared" si="41"/>
        <v>0</v>
      </c>
      <c r="P144" s="367"/>
      <c r="Q144" s="366"/>
      <c r="R144" s="369"/>
      <c r="S144" s="364"/>
      <c r="T144" s="227"/>
    </row>
    <row r="145" spans="1:20" s="146" customFormat="1" ht="50.1" customHeight="1">
      <c r="A145" s="804"/>
      <c r="B145" s="149" t="s">
        <v>248</v>
      </c>
      <c r="C145" s="153">
        <v>0</v>
      </c>
      <c r="D145" s="153">
        <v>0</v>
      </c>
      <c r="E145" s="148">
        <f t="shared" si="39"/>
        <v>5165800</v>
      </c>
      <c r="F145" s="153">
        <v>5165800</v>
      </c>
      <c r="G145" s="153">
        <v>0</v>
      </c>
      <c r="H145" s="153">
        <v>0</v>
      </c>
      <c r="I145" s="153">
        <v>4768301.57</v>
      </c>
      <c r="J145" s="153">
        <v>4768301.57</v>
      </c>
      <c r="K145" s="166">
        <f t="shared" si="40"/>
        <v>4768301.57</v>
      </c>
      <c r="L145" s="153">
        <v>4768301.57</v>
      </c>
      <c r="M145" s="153">
        <v>0</v>
      </c>
      <c r="N145" s="153">
        <v>0</v>
      </c>
      <c r="O145" s="139">
        <f t="shared" si="41"/>
        <v>0</v>
      </c>
      <c r="P145" s="367"/>
      <c r="Q145" s="366"/>
      <c r="R145" s="369"/>
      <c r="S145" s="364"/>
      <c r="T145" s="227"/>
    </row>
    <row r="146" spans="1:20" s="134" customFormat="1" ht="50.1" customHeight="1">
      <c r="A146" s="804"/>
      <c r="B146" s="152" t="s">
        <v>250</v>
      </c>
      <c r="C146" s="151">
        <f t="shared" ref="C146:N146" si="42">SUM(C147:C152)</f>
        <v>0</v>
      </c>
      <c r="D146" s="150">
        <f t="shared" si="42"/>
        <v>0</v>
      </c>
      <c r="E146" s="142">
        <f t="shared" si="42"/>
        <v>4181300</v>
      </c>
      <c r="F146" s="150">
        <f t="shared" si="42"/>
        <v>4181300</v>
      </c>
      <c r="G146" s="142">
        <f t="shared" si="42"/>
        <v>0</v>
      </c>
      <c r="H146" s="150">
        <f t="shared" si="42"/>
        <v>0</v>
      </c>
      <c r="I146" s="142">
        <f t="shared" si="42"/>
        <v>4189386.7299999995</v>
      </c>
      <c r="J146" s="150">
        <f t="shared" si="42"/>
        <v>3638616.51</v>
      </c>
      <c r="K146" s="142">
        <f t="shared" si="42"/>
        <v>3638616.51</v>
      </c>
      <c r="L146" s="142">
        <f t="shared" si="42"/>
        <v>3638616.51</v>
      </c>
      <c r="M146" s="142">
        <f t="shared" si="42"/>
        <v>0</v>
      </c>
      <c r="N146" s="150">
        <f t="shared" si="42"/>
        <v>0</v>
      </c>
      <c r="O146" s="136">
        <f t="shared" si="41"/>
        <v>550770.21999999974</v>
      </c>
      <c r="P146" s="367"/>
      <c r="Q146" s="366"/>
      <c r="R146" s="370"/>
      <c r="S146" s="364"/>
      <c r="T146" s="227"/>
    </row>
    <row r="147" spans="1:20" s="146" customFormat="1" ht="50.1" customHeight="1">
      <c r="A147" s="804"/>
      <c r="B147" s="135" t="s">
        <v>194</v>
      </c>
      <c r="C147" s="147">
        <v>0</v>
      </c>
      <c r="D147" s="147">
        <v>0</v>
      </c>
      <c r="E147" s="148">
        <f t="shared" ref="E147:E154" si="43">SUM(F147:H147)</f>
        <v>19500</v>
      </c>
      <c r="F147" s="147">
        <v>19500</v>
      </c>
      <c r="G147" s="147">
        <v>0</v>
      </c>
      <c r="H147" s="147">
        <v>0</v>
      </c>
      <c r="I147" s="147">
        <v>5448.3</v>
      </c>
      <c r="J147" s="147">
        <v>5448.3</v>
      </c>
      <c r="K147" s="139">
        <f>SUM(L147:M147)</f>
        <v>5448.3</v>
      </c>
      <c r="L147" s="147">
        <v>5448.3</v>
      </c>
      <c r="M147" s="147">
        <v>0</v>
      </c>
      <c r="N147" s="147">
        <v>0</v>
      </c>
      <c r="O147" s="139">
        <f t="shared" si="41"/>
        <v>0</v>
      </c>
      <c r="P147" s="367"/>
      <c r="Q147" s="366"/>
      <c r="R147" s="369"/>
      <c r="S147" s="364"/>
      <c r="T147" s="227"/>
    </row>
    <row r="148" spans="1:20" s="146" customFormat="1" ht="50.1" customHeight="1">
      <c r="A148" s="804"/>
      <c r="B148" s="135" t="s">
        <v>195</v>
      </c>
      <c r="C148" s="147">
        <v>0</v>
      </c>
      <c r="D148" s="147">
        <v>0</v>
      </c>
      <c r="E148" s="148">
        <f t="shared" si="43"/>
        <v>4500</v>
      </c>
      <c r="F148" s="147">
        <v>4500</v>
      </c>
      <c r="G148" s="147">
        <v>0</v>
      </c>
      <c r="H148" s="147">
        <v>0</v>
      </c>
      <c r="I148" s="147">
        <v>4482.7299999999996</v>
      </c>
      <c r="J148" s="147">
        <v>4482.7299999999996</v>
      </c>
      <c r="K148" s="147">
        <v>4482.7299999999996</v>
      </c>
      <c r="L148" s="147">
        <v>4482.7299999999996</v>
      </c>
      <c r="M148" s="147">
        <v>0</v>
      </c>
      <c r="N148" s="147">
        <v>0</v>
      </c>
      <c r="O148" s="139">
        <f t="shared" si="41"/>
        <v>0</v>
      </c>
      <c r="P148" s="367"/>
      <c r="Q148" s="366"/>
      <c r="R148" s="369"/>
      <c r="S148" s="364"/>
      <c r="T148" s="227"/>
    </row>
    <row r="149" spans="1:20" s="146" customFormat="1" ht="50.1" customHeight="1">
      <c r="A149" s="804"/>
      <c r="B149" s="135" t="s">
        <v>196</v>
      </c>
      <c r="C149" s="147">
        <v>0</v>
      </c>
      <c r="D149" s="147">
        <v>0</v>
      </c>
      <c r="E149" s="148">
        <f t="shared" si="43"/>
        <v>10000</v>
      </c>
      <c r="F149" s="147">
        <v>10000</v>
      </c>
      <c r="G149" s="147">
        <v>0</v>
      </c>
      <c r="H149" s="147">
        <v>0</v>
      </c>
      <c r="I149" s="147">
        <v>2395.8000000000002</v>
      </c>
      <c r="J149" s="147">
        <v>2395.8000000000002</v>
      </c>
      <c r="K149" s="139">
        <f t="shared" ref="K149:K154" si="44">SUM(L149:M149)</f>
        <v>2395.8000000000002</v>
      </c>
      <c r="L149" s="147">
        <v>2395.8000000000002</v>
      </c>
      <c r="M149" s="147">
        <v>0</v>
      </c>
      <c r="N149" s="147">
        <v>0</v>
      </c>
      <c r="O149" s="139">
        <f t="shared" si="41"/>
        <v>0</v>
      </c>
      <c r="P149" s="367"/>
      <c r="Q149" s="366"/>
      <c r="R149" s="369"/>
      <c r="S149" s="364"/>
      <c r="T149" s="227"/>
    </row>
    <row r="150" spans="1:20" s="146" customFormat="1" ht="50.1" customHeight="1">
      <c r="A150" s="804"/>
      <c r="B150" s="135" t="s">
        <v>197</v>
      </c>
      <c r="C150" s="147">
        <v>0</v>
      </c>
      <c r="D150" s="147">
        <v>0</v>
      </c>
      <c r="E150" s="148">
        <f t="shared" si="43"/>
        <v>6400</v>
      </c>
      <c r="F150" s="147">
        <v>6400</v>
      </c>
      <c r="G150" s="147">
        <v>0</v>
      </c>
      <c r="H150" s="147">
        <v>0</v>
      </c>
      <c r="I150" s="147">
        <v>6051.8</v>
      </c>
      <c r="J150" s="147">
        <v>6051.8</v>
      </c>
      <c r="K150" s="139">
        <f t="shared" si="44"/>
        <v>6051.8</v>
      </c>
      <c r="L150" s="147">
        <v>6051.8</v>
      </c>
      <c r="M150" s="147">
        <v>0</v>
      </c>
      <c r="N150" s="147">
        <v>0</v>
      </c>
      <c r="O150" s="139">
        <f t="shared" si="41"/>
        <v>0</v>
      </c>
      <c r="P150" s="367"/>
      <c r="Q150" s="366"/>
      <c r="R150" s="369"/>
      <c r="S150" s="364"/>
      <c r="T150" s="227"/>
    </row>
    <row r="151" spans="1:20" s="146" customFormat="1" ht="50.1" customHeight="1">
      <c r="A151" s="804"/>
      <c r="B151" s="135" t="s">
        <v>198</v>
      </c>
      <c r="C151" s="147">
        <v>0</v>
      </c>
      <c r="D151" s="147">
        <v>0</v>
      </c>
      <c r="E151" s="148">
        <f t="shared" si="43"/>
        <v>12300</v>
      </c>
      <c r="F151" s="147">
        <v>12300</v>
      </c>
      <c r="G151" s="147">
        <v>0</v>
      </c>
      <c r="H151" s="147">
        <v>0</v>
      </c>
      <c r="I151" s="147">
        <v>11887.13</v>
      </c>
      <c r="J151" s="147">
        <v>11887.13</v>
      </c>
      <c r="K151" s="139">
        <f t="shared" si="44"/>
        <v>11887.13</v>
      </c>
      <c r="L151" s="147">
        <v>11887.13</v>
      </c>
      <c r="M151" s="147">
        <v>0</v>
      </c>
      <c r="N151" s="147">
        <v>0</v>
      </c>
      <c r="O151" s="139">
        <f t="shared" si="41"/>
        <v>0</v>
      </c>
      <c r="P151" s="367"/>
      <c r="Q151" s="366"/>
      <c r="R151" s="369"/>
      <c r="S151" s="364"/>
      <c r="T151" s="227"/>
    </row>
    <row r="152" spans="1:20" s="146" customFormat="1" ht="50.1" customHeight="1">
      <c r="A152" s="805"/>
      <c r="B152" s="149" t="s">
        <v>248</v>
      </c>
      <c r="C152" s="147">
        <v>0</v>
      </c>
      <c r="D152" s="147">
        <v>0</v>
      </c>
      <c r="E152" s="148">
        <f t="shared" si="43"/>
        <v>4128600</v>
      </c>
      <c r="F152" s="147">
        <v>4128600</v>
      </c>
      <c r="G152" s="147">
        <v>0</v>
      </c>
      <c r="H152" s="147">
        <v>0</v>
      </c>
      <c r="I152" s="147">
        <v>4159120.9699999997</v>
      </c>
      <c r="J152" s="147">
        <v>3608350.75</v>
      </c>
      <c r="K152" s="147">
        <f t="shared" si="44"/>
        <v>3608350.75</v>
      </c>
      <c r="L152" s="147">
        <v>3608350.75</v>
      </c>
      <c r="M152" s="147">
        <v>0</v>
      </c>
      <c r="N152" s="147">
        <v>0</v>
      </c>
      <c r="O152" s="147">
        <f>SUM(D152+I152-K152)</f>
        <v>550770.21999999974</v>
      </c>
      <c r="P152" s="367"/>
      <c r="Q152" s="366"/>
      <c r="R152" s="369"/>
      <c r="S152" s="364"/>
      <c r="T152" s="227"/>
    </row>
    <row r="153" spans="1:20" s="134" customFormat="1" ht="192" customHeight="1">
      <c r="A153" s="589" t="s">
        <v>76</v>
      </c>
      <c r="B153" s="144" t="s">
        <v>251</v>
      </c>
      <c r="C153" s="142">
        <v>0</v>
      </c>
      <c r="D153" s="142">
        <v>527190.37</v>
      </c>
      <c r="E153" s="143">
        <f t="shared" si="43"/>
        <v>2021000</v>
      </c>
      <c r="F153" s="142">
        <v>2021000</v>
      </c>
      <c r="G153" s="142">
        <v>0</v>
      </c>
      <c r="H153" s="142">
        <v>0</v>
      </c>
      <c r="I153" s="142">
        <v>2019000</v>
      </c>
      <c r="J153" s="142">
        <v>2021000</v>
      </c>
      <c r="K153" s="142">
        <f t="shared" si="44"/>
        <v>2021000</v>
      </c>
      <c r="L153" s="142">
        <v>2021000</v>
      </c>
      <c r="M153" s="142">
        <v>0</v>
      </c>
      <c r="N153" s="142">
        <v>0</v>
      </c>
      <c r="O153" s="142">
        <f>SUM(D153+I153-K153)</f>
        <v>525190.37000000011</v>
      </c>
      <c r="P153" s="367"/>
      <c r="Q153" s="145"/>
      <c r="R153" s="365"/>
      <c r="S153" s="364"/>
      <c r="T153" s="227"/>
    </row>
    <row r="154" spans="1:20" s="134" customFormat="1" ht="99" hidden="1" customHeight="1">
      <c r="A154" s="589" t="s">
        <v>252</v>
      </c>
      <c r="B154" s="144" t="s">
        <v>79</v>
      </c>
      <c r="C154" s="142">
        <v>0</v>
      </c>
      <c r="D154" s="142">
        <v>0</v>
      </c>
      <c r="E154" s="143">
        <f t="shared" si="43"/>
        <v>0</v>
      </c>
      <c r="F154" s="142">
        <v>0</v>
      </c>
      <c r="G154" s="142">
        <v>0</v>
      </c>
      <c r="H154" s="142">
        <v>0</v>
      </c>
      <c r="I154" s="142">
        <v>0</v>
      </c>
      <c r="J154" s="142">
        <v>0</v>
      </c>
      <c r="K154" s="142">
        <f t="shared" si="44"/>
        <v>0</v>
      </c>
      <c r="L154" s="142">
        <v>0</v>
      </c>
      <c r="M154" s="142">
        <v>0</v>
      </c>
      <c r="N154" s="142">
        <v>0</v>
      </c>
      <c r="O154" s="142">
        <f>SUM(D154+I154-K154)</f>
        <v>0</v>
      </c>
      <c r="P154" s="367"/>
      <c r="Q154" s="366"/>
      <c r="R154" s="365"/>
      <c r="S154" s="364"/>
      <c r="T154" s="227"/>
    </row>
    <row r="155" spans="1:20" s="129" customFormat="1" ht="50.1" customHeight="1">
      <c r="A155" s="806" t="s">
        <v>191</v>
      </c>
      <c r="B155" s="807"/>
      <c r="C155" s="141">
        <f>SUM(C156+C164)</f>
        <v>17953.82</v>
      </c>
      <c r="D155" s="141">
        <f>SUM(D156+D164)</f>
        <v>204315011.52999997</v>
      </c>
      <c r="E155" s="141">
        <f>SUM(E156+E164+E165)</f>
        <v>2550497879.1399999</v>
      </c>
      <c r="F155" s="141">
        <f>SUM(F156+F164+F165)</f>
        <v>2489496000</v>
      </c>
      <c r="G155" s="141">
        <f t="shared" ref="G155:O155" si="45">SUM(G156+G164)</f>
        <v>0</v>
      </c>
      <c r="H155" s="141">
        <f t="shared" si="45"/>
        <v>61001879.139999993</v>
      </c>
      <c r="I155" s="141">
        <f t="shared" si="45"/>
        <v>2485159390.6299996</v>
      </c>
      <c r="J155" s="141">
        <f t="shared" si="45"/>
        <v>2457980103.0700002</v>
      </c>
      <c r="K155" s="141">
        <f t="shared" si="45"/>
        <v>2457980103.0700006</v>
      </c>
      <c r="L155" s="141">
        <f t="shared" si="45"/>
        <v>2396982403.4800005</v>
      </c>
      <c r="M155" s="141">
        <f t="shared" si="45"/>
        <v>60997699.589999989</v>
      </c>
      <c r="N155" s="141">
        <f t="shared" si="45"/>
        <v>14770.51</v>
      </c>
      <c r="O155" s="141">
        <f t="shared" si="45"/>
        <v>231491115.77999997</v>
      </c>
      <c r="P155" s="367"/>
      <c r="Q155" s="366"/>
      <c r="S155" s="364"/>
      <c r="T155" s="227"/>
    </row>
    <row r="156" spans="1:20" s="127" customFormat="1" ht="77.25" customHeight="1">
      <c r="A156" s="808" t="s">
        <v>253</v>
      </c>
      <c r="B156" s="809"/>
      <c r="C156" s="140">
        <f t="shared" ref="C156:O156" si="46">SUM(C157:C163)</f>
        <v>14414.57</v>
      </c>
      <c r="D156" s="140">
        <f t="shared" si="46"/>
        <v>195632402.41999996</v>
      </c>
      <c r="E156" s="140">
        <f t="shared" si="46"/>
        <v>2384732942.8299999</v>
      </c>
      <c r="F156" s="140">
        <f t="shared" si="46"/>
        <v>2323731063.6900001</v>
      </c>
      <c r="G156" s="140">
        <f t="shared" si="46"/>
        <v>0</v>
      </c>
      <c r="H156" s="140">
        <f t="shared" si="46"/>
        <v>61001879.139999993</v>
      </c>
      <c r="I156" s="140">
        <f t="shared" si="46"/>
        <v>2358945052.4399996</v>
      </c>
      <c r="J156" s="140">
        <f t="shared" si="46"/>
        <v>2335700276.54</v>
      </c>
      <c r="K156" s="140">
        <f t="shared" si="46"/>
        <v>2335700276.5400004</v>
      </c>
      <c r="L156" s="140">
        <f t="shared" si="46"/>
        <v>2274702576.9500003</v>
      </c>
      <c r="M156" s="140">
        <f t="shared" si="46"/>
        <v>60997699.589999989</v>
      </c>
      <c r="N156" s="140">
        <f t="shared" si="46"/>
        <v>11939.11</v>
      </c>
      <c r="O156" s="140">
        <f t="shared" si="46"/>
        <v>218874702.85999995</v>
      </c>
      <c r="P156" s="367"/>
      <c r="Q156" s="366"/>
      <c r="R156" s="368"/>
      <c r="S156" s="364"/>
      <c r="T156" s="227"/>
    </row>
    <row r="157" spans="1:20" s="134" customFormat="1" ht="50.1" customHeight="1">
      <c r="A157" s="810" t="s">
        <v>194</v>
      </c>
      <c r="B157" s="811"/>
      <c r="C157" s="138">
        <f t="shared" ref="C157:O157" si="47">SUM(C24+C32+C41+C50+C56+C62+C68+C74+C81+C89+C93+C99+C107+C113+C120+C125+C133)</f>
        <v>13723.5</v>
      </c>
      <c r="D157" s="138">
        <f t="shared" si="47"/>
        <v>63683455.149999999</v>
      </c>
      <c r="E157" s="138">
        <f t="shared" si="47"/>
        <v>853492415.60000014</v>
      </c>
      <c r="F157" s="138">
        <f t="shared" si="47"/>
        <v>830106750.32000005</v>
      </c>
      <c r="G157" s="138">
        <f t="shared" si="47"/>
        <v>0</v>
      </c>
      <c r="H157" s="138">
        <f t="shared" si="47"/>
        <v>23385665.280000001</v>
      </c>
      <c r="I157" s="138">
        <f t="shared" si="47"/>
        <v>865097835.78999984</v>
      </c>
      <c r="J157" s="138">
        <f t="shared" si="47"/>
        <v>847561165.76000011</v>
      </c>
      <c r="K157" s="138">
        <f t="shared" si="47"/>
        <v>847561165.76000011</v>
      </c>
      <c r="L157" s="138">
        <f t="shared" si="47"/>
        <v>824179132.64000022</v>
      </c>
      <c r="M157" s="138">
        <f t="shared" si="47"/>
        <v>23382033.119999997</v>
      </c>
      <c r="N157" s="138">
        <f t="shared" si="47"/>
        <v>11118.37</v>
      </c>
      <c r="O157" s="138">
        <f t="shared" si="47"/>
        <v>81217520.050000027</v>
      </c>
      <c r="P157" s="367"/>
      <c r="Q157" s="366"/>
      <c r="R157" s="365"/>
      <c r="S157" s="364"/>
      <c r="T157" s="227"/>
    </row>
    <row r="158" spans="1:20" s="134" customFormat="1" ht="50.1" customHeight="1">
      <c r="A158" s="810" t="s">
        <v>195</v>
      </c>
      <c r="B158" s="811"/>
      <c r="C158" s="139">
        <f t="shared" ref="C158:O158" si="48">SUM(C25+C33+C42+C51+C57+C63+C69+C75+C82+C90+C94+C100+C108+C114+C121+C126+C134)</f>
        <v>241.27</v>
      </c>
      <c r="D158" s="139">
        <f t="shared" si="48"/>
        <v>49711991.270000041</v>
      </c>
      <c r="E158" s="139">
        <f t="shared" si="48"/>
        <v>626787326.55999994</v>
      </c>
      <c r="F158" s="139">
        <f t="shared" si="48"/>
        <v>611134929.76999998</v>
      </c>
      <c r="G158" s="139">
        <f t="shared" si="48"/>
        <v>0</v>
      </c>
      <c r="H158" s="139">
        <f t="shared" si="48"/>
        <v>15652396.790000001</v>
      </c>
      <c r="I158" s="139">
        <f t="shared" si="48"/>
        <v>635716635.21999991</v>
      </c>
      <c r="J158" s="139">
        <f t="shared" si="48"/>
        <v>623731120.73999977</v>
      </c>
      <c r="K158" s="139">
        <f t="shared" si="48"/>
        <v>623731120.73999977</v>
      </c>
      <c r="L158" s="139">
        <f t="shared" si="48"/>
        <v>608078907.48999977</v>
      </c>
      <c r="M158" s="139">
        <f t="shared" si="48"/>
        <v>15652213.25</v>
      </c>
      <c r="N158" s="139">
        <f t="shared" si="48"/>
        <v>134.63999999999999</v>
      </c>
      <c r="O158" s="139">
        <f t="shared" si="48"/>
        <v>61697399.120000049</v>
      </c>
      <c r="P158" s="367"/>
      <c r="Q158" s="366"/>
      <c r="R158" s="365"/>
      <c r="S158" s="364"/>
      <c r="T158" s="227"/>
    </row>
    <row r="159" spans="1:20" s="134" customFormat="1" ht="50.1" customHeight="1">
      <c r="A159" s="810" t="s">
        <v>196</v>
      </c>
      <c r="B159" s="811"/>
      <c r="C159" s="138">
        <f t="shared" ref="C159:O159" si="49">SUM(C26+C34+C43+C52+C58+C64+C70+C76+C83+C95+C101+C109+C115+C127+C135)</f>
        <v>0</v>
      </c>
      <c r="D159" s="138">
        <f t="shared" si="49"/>
        <v>28846014.059999939</v>
      </c>
      <c r="E159" s="138">
        <f t="shared" si="49"/>
        <v>354949995.39999998</v>
      </c>
      <c r="F159" s="138">
        <f t="shared" si="49"/>
        <v>345830079.75</v>
      </c>
      <c r="G159" s="138">
        <f t="shared" si="49"/>
        <v>0</v>
      </c>
      <c r="H159" s="138">
        <f t="shared" si="49"/>
        <v>9119915.6500000004</v>
      </c>
      <c r="I159" s="138">
        <f t="shared" si="49"/>
        <v>358419629.13999993</v>
      </c>
      <c r="J159" s="138">
        <f t="shared" si="49"/>
        <v>353774309.02999997</v>
      </c>
      <c r="K159" s="138">
        <f t="shared" si="49"/>
        <v>353774309.03000009</v>
      </c>
      <c r="L159" s="138">
        <f t="shared" si="49"/>
        <v>344654393.38000005</v>
      </c>
      <c r="M159" s="138">
        <f t="shared" si="49"/>
        <v>9119915.6500000004</v>
      </c>
      <c r="N159" s="138">
        <f t="shared" si="49"/>
        <v>0</v>
      </c>
      <c r="O159" s="138">
        <f t="shared" si="49"/>
        <v>33491334.169999897</v>
      </c>
      <c r="P159" s="367"/>
      <c r="Q159" s="366"/>
      <c r="R159" s="365"/>
      <c r="S159" s="364"/>
      <c r="T159" s="227"/>
    </row>
    <row r="160" spans="1:20" s="134" customFormat="1" ht="50.1" customHeight="1">
      <c r="A160" s="810" t="s">
        <v>197</v>
      </c>
      <c r="B160" s="811"/>
      <c r="C160" s="138">
        <f t="shared" ref="C160:O160" si="50">SUM(C27+C35+C44+C53+C59+C65+C71+C77+C84+C96+C102+C110+C116+C128+C136)</f>
        <v>126</v>
      </c>
      <c r="D160" s="138">
        <f t="shared" si="50"/>
        <v>29821374.649999984</v>
      </c>
      <c r="E160" s="138">
        <f t="shared" si="50"/>
        <v>268644606.22000003</v>
      </c>
      <c r="F160" s="138">
        <f t="shared" si="50"/>
        <v>262137866.94999999</v>
      </c>
      <c r="G160" s="138">
        <f t="shared" si="50"/>
        <v>0</v>
      </c>
      <c r="H160" s="138">
        <f t="shared" si="50"/>
        <v>6506739.2699999996</v>
      </c>
      <c r="I160" s="138">
        <f t="shared" si="50"/>
        <v>262879357.63</v>
      </c>
      <c r="J160" s="138">
        <f t="shared" si="50"/>
        <v>271205184</v>
      </c>
      <c r="K160" s="138">
        <f t="shared" si="50"/>
        <v>271205184</v>
      </c>
      <c r="L160" s="138">
        <f t="shared" si="50"/>
        <v>264698444.72999999</v>
      </c>
      <c r="M160" s="138">
        <f t="shared" si="50"/>
        <v>6506739.2699999996</v>
      </c>
      <c r="N160" s="138">
        <f t="shared" si="50"/>
        <v>126</v>
      </c>
      <c r="O160" s="138">
        <f t="shared" si="50"/>
        <v>21495548.279999975</v>
      </c>
      <c r="P160" s="367"/>
      <c r="Q160" s="366"/>
      <c r="R160" s="365"/>
      <c r="S160" s="364"/>
      <c r="T160" s="227"/>
    </row>
    <row r="161" spans="1:20" s="134" customFormat="1" ht="50.1" customHeight="1">
      <c r="A161" s="810" t="s">
        <v>198</v>
      </c>
      <c r="B161" s="811"/>
      <c r="C161" s="138">
        <f t="shared" ref="C161:O161" si="51">SUM(C28+C36+C45+C54+C60+C66+C72+C78+C85+C97+C103+C111+C117+C129+C137)</f>
        <v>323.8</v>
      </c>
      <c r="D161" s="138">
        <f t="shared" si="51"/>
        <v>23569567.289999995</v>
      </c>
      <c r="E161" s="138">
        <f t="shared" si="51"/>
        <v>236660699.04999998</v>
      </c>
      <c r="F161" s="138">
        <f t="shared" si="51"/>
        <v>230323536.90000001</v>
      </c>
      <c r="G161" s="138">
        <f t="shared" si="51"/>
        <v>0</v>
      </c>
      <c r="H161" s="138">
        <f t="shared" si="51"/>
        <v>6337162.1500000004</v>
      </c>
      <c r="I161" s="138">
        <f t="shared" si="51"/>
        <v>236831594.65999994</v>
      </c>
      <c r="J161" s="138">
        <f t="shared" si="51"/>
        <v>239428497.01000005</v>
      </c>
      <c r="K161" s="138">
        <f t="shared" si="51"/>
        <v>239428497.01000002</v>
      </c>
      <c r="L161" s="138">
        <f t="shared" si="51"/>
        <v>233091698.71000004</v>
      </c>
      <c r="M161" s="138">
        <f t="shared" si="51"/>
        <v>6336798.2999999998</v>
      </c>
      <c r="N161" s="138">
        <f t="shared" si="51"/>
        <v>560.1</v>
      </c>
      <c r="O161" s="138">
        <f t="shared" si="51"/>
        <v>20972901.24000001</v>
      </c>
      <c r="P161" s="367"/>
      <c r="Q161" s="366"/>
      <c r="R161" s="365"/>
      <c r="S161" s="364"/>
      <c r="T161" s="227"/>
    </row>
    <row r="162" spans="1:20" s="134" customFormat="1" ht="101.25" customHeight="1">
      <c r="A162" s="801" t="s">
        <v>254</v>
      </c>
      <c r="B162" s="802"/>
      <c r="C162" s="137" t="s">
        <v>200</v>
      </c>
      <c r="D162" s="137" t="s">
        <v>200</v>
      </c>
      <c r="E162" s="137">
        <f>SUM(F162:H162)</f>
        <v>3339000</v>
      </c>
      <c r="F162" s="137">
        <f>SUM(F80)</f>
        <v>3339000</v>
      </c>
      <c r="G162" s="137" t="s">
        <v>200</v>
      </c>
      <c r="H162" s="137" t="s">
        <v>200</v>
      </c>
      <c r="I162" s="137" t="s">
        <v>200</v>
      </c>
      <c r="J162" s="137" t="s">
        <v>200</v>
      </c>
      <c r="K162" s="137" t="s">
        <v>200</v>
      </c>
      <c r="L162" s="137" t="s">
        <v>200</v>
      </c>
      <c r="M162" s="137" t="s">
        <v>200</v>
      </c>
      <c r="N162" s="137" t="s">
        <v>200</v>
      </c>
      <c r="O162" s="137" t="s">
        <v>200</v>
      </c>
      <c r="P162" s="367"/>
      <c r="Q162" s="366"/>
      <c r="R162" s="365"/>
      <c r="S162" s="364"/>
      <c r="T162" s="227"/>
    </row>
    <row r="163" spans="1:20" s="134" customFormat="1" ht="48.75" customHeight="1">
      <c r="A163" s="801" t="s">
        <v>255</v>
      </c>
      <c r="B163" s="802"/>
      <c r="C163" s="137" t="s">
        <v>200</v>
      </c>
      <c r="D163" s="137" t="s">
        <v>200</v>
      </c>
      <c r="E163" s="137">
        <f>+E98</f>
        <v>40858900</v>
      </c>
      <c r="F163" s="137">
        <f>+F98</f>
        <v>40858900</v>
      </c>
      <c r="G163" s="137">
        <f>+G98</f>
        <v>0</v>
      </c>
      <c r="H163" s="137">
        <f>+H98</f>
        <v>0</v>
      </c>
      <c r="I163" s="137" t="s">
        <v>200</v>
      </c>
      <c r="J163" s="137" t="s">
        <v>200</v>
      </c>
      <c r="K163" s="137" t="s">
        <v>200</v>
      </c>
      <c r="L163" s="137" t="s">
        <v>200</v>
      </c>
      <c r="M163" s="137" t="s">
        <v>200</v>
      </c>
      <c r="N163" s="137" t="s">
        <v>200</v>
      </c>
      <c r="O163" s="137" t="s">
        <v>200</v>
      </c>
      <c r="P163" s="367"/>
      <c r="Q163" s="366"/>
      <c r="R163" s="365"/>
      <c r="S163" s="364"/>
      <c r="T163" s="227"/>
    </row>
    <row r="164" spans="1:20" s="134" customFormat="1" ht="50.1" customHeight="1">
      <c r="A164" s="816" t="s">
        <v>248</v>
      </c>
      <c r="B164" s="817"/>
      <c r="C164" s="136">
        <f>SUM(C37+C38+C39+C47+C86+C104+C123+C138+C153+C154)</f>
        <v>3539.25</v>
      </c>
      <c r="D164" s="136">
        <f t="shared" ref="D164:O164" si="52">SUM(D37+D38+D39+D47+D86+D104+D123+D138+D153+D154)</f>
        <v>8682609.1099999994</v>
      </c>
      <c r="E164" s="136">
        <f t="shared" si="52"/>
        <v>132595010</v>
      </c>
      <c r="F164" s="136">
        <f t="shared" si="52"/>
        <v>132595010</v>
      </c>
      <c r="G164" s="136">
        <f t="shared" si="52"/>
        <v>0</v>
      </c>
      <c r="H164" s="136">
        <f t="shared" si="52"/>
        <v>0</v>
      </c>
      <c r="I164" s="136">
        <f t="shared" si="52"/>
        <v>126214338.19000001</v>
      </c>
      <c r="J164" s="136">
        <f t="shared" si="52"/>
        <v>122279826.52999999</v>
      </c>
      <c r="K164" s="136">
        <f t="shared" si="52"/>
        <v>122279826.52999999</v>
      </c>
      <c r="L164" s="136">
        <f t="shared" si="52"/>
        <v>122279826.52999999</v>
      </c>
      <c r="M164" s="136">
        <f t="shared" si="52"/>
        <v>0</v>
      </c>
      <c r="N164" s="136">
        <f t="shared" si="52"/>
        <v>2831.4</v>
      </c>
      <c r="O164" s="136">
        <f t="shared" si="52"/>
        <v>12616412.920000006</v>
      </c>
      <c r="P164" s="367"/>
      <c r="Q164" s="366"/>
      <c r="R164" s="365"/>
      <c r="S164" s="364"/>
      <c r="T164" s="227"/>
    </row>
    <row r="165" spans="1:20" s="134" customFormat="1" ht="50.1" customHeight="1">
      <c r="A165" s="818" t="s">
        <v>641</v>
      </c>
      <c r="B165" s="819"/>
      <c r="C165" s="142" t="s">
        <v>200</v>
      </c>
      <c r="D165" s="142" t="s">
        <v>200</v>
      </c>
      <c r="E165" s="142">
        <f>SUM(F165:H165)</f>
        <v>33169926.310000002</v>
      </c>
      <c r="F165" s="142">
        <f>F131+F46+F91+F118+F130+F29+F122</f>
        <v>33169926.310000002</v>
      </c>
      <c r="G165" s="142" t="s">
        <v>200</v>
      </c>
      <c r="H165" s="142" t="s">
        <v>200</v>
      </c>
      <c r="I165" s="142" t="s">
        <v>200</v>
      </c>
      <c r="J165" s="142" t="s">
        <v>200</v>
      </c>
      <c r="K165" s="142" t="s">
        <v>200</v>
      </c>
      <c r="L165" s="142" t="s">
        <v>200</v>
      </c>
      <c r="M165" s="142" t="s">
        <v>200</v>
      </c>
      <c r="N165" s="142" t="s">
        <v>200</v>
      </c>
      <c r="O165" s="142" t="s">
        <v>200</v>
      </c>
      <c r="P165" s="605"/>
      <c r="Q165" s="145"/>
      <c r="R165" s="365"/>
      <c r="S165" s="374"/>
      <c r="T165" s="133"/>
    </row>
    <row r="166" spans="1:20" s="134" customFormat="1" ht="26.25" customHeight="1">
      <c r="A166" s="135"/>
      <c r="B166" s="135"/>
      <c r="C166" s="133"/>
      <c r="D166" s="133"/>
      <c r="E166" s="133"/>
      <c r="F166" s="133"/>
      <c r="G166" s="133"/>
      <c r="H166" s="133"/>
      <c r="I166" s="133"/>
      <c r="J166" s="133"/>
      <c r="K166" s="133"/>
      <c r="L166" s="133"/>
      <c r="M166" s="133"/>
      <c r="N166" s="133"/>
      <c r="O166" s="133"/>
      <c r="P166" s="133"/>
      <c r="Q166" s="366"/>
      <c r="R166" s="365"/>
      <c r="S166" s="364"/>
      <c r="T166" s="227"/>
    </row>
    <row r="167" spans="1:20" s="117" customFormat="1" ht="24.75" customHeight="1">
      <c r="A167" s="117" t="s">
        <v>256</v>
      </c>
      <c r="B167" s="122"/>
      <c r="C167" s="123"/>
      <c r="D167" s="123"/>
      <c r="E167" s="225"/>
      <c r="F167" s="123"/>
      <c r="G167" s="123"/>
      <c r="H167" s="123"/>
      <c r="I167" s="123"/>
      <c r="J167" s="123"/>
      <c r="K167" s="123"/>
      <c r="L167" s="123"/>
      <c r="M167" s="123"/>
      <c r="N167" s="123"/>
      <c r="O167" s="123"/>
      <c r="P167" s="123"/>
      <c r="Q167" s="123"/>
      <c r="R167" s="123"/>
      <c r="S167" s="364"/>
    </row>
    <row r="168" spans="1:20" s="346" customFormat="1" ht="60" customHeight="1">
      <c r="A168" s="132" t="s">
        <v>257</v>
      </c>
      <c r="B168" s="820" t="s">
        <v>646</v>
      </c>
      <c r="C168" s="821"/>
      <c r="D168" s="821"/>
      <c r="E168" s="821"/>
      <c r="F168" s="821"/>
      <c r="G168" s="821"/>
      <c r="H168" s="821"/>
      <c r="I168" s="821"/>
      <c r="J168" s="821"/>
      <c r="K168" s="822"/>
      <c r="L168" s="822"/>
      <c r="M168" s="822"/>
      <c r="N168" s="822"/>
      <c r="O168" s="822"/>
      <c r="P168" s="571"/>
    </row>
    <row r="169" spans="1:20" s="346" customFormat="1" ht="40.200000000000003" hidden="1" customHeight="1">
      <c r="A169" s="132" t="s">
        <v>258</v>
      </c>
      <c r="B169" s="820" t="s">
        <v>259</v>
      </c>
      <c r="C169" s="820"/>
      <c r="D169" s="820"/>
      <c r="E169" s="820"/>
      <c r="F169" s="820"/>
      <c r="G169" s="820"/>
      <c r="H169" s="820"/>
      <c r="I169" s="820"/>
      <c r="J169" s="570"/>
      <c r="K169" s="571"/>
      <c r="L169" s="571"/>
      <c r="M169" s="571"/>
      <c r="N169" s="571"/>
      <c r="O169" s="571"/>
      <c r="P169" s="571"/>
    </row>
    <row r="170" spans="1:20" s="346" customFormat="1" ht="20.100000000000001" customHeight="1">
      <c r="A170" s="132"/>
      <c r="B170" s="133"/>
      <c r="C170" s="570"/>
      <c r="D170" s="570"/>
      <c r="E170" s="570"/>
      <c r="F170" s="570"/>
      <c r="G170" s="570"/>
      <c r="H170" s="570"/>
      <c r="I170" s="570"/>
      <c r="J170" s="570"/>
      <c r="K170" s="571"/>
      <c r="L170" s="571"/>
      <c r="M170" s="571"/>
      <c r="N170" s="571"/>
      <c r="O170" s="571"/>
      <c r="P170" s="571"/>
    </row>
    <row r="171" spans="1:20" s="346" customFormat="1" ht="20.100000000000001" customHeight="1">
      <c r="A171" s="132"/>
      <c r="B171" s="569"/>
      <c r="C171" s="131"/>
      <c r="D171" s="131"/>
      <c r="E171" s="131"/>
      <c r="F171" s="131"/>
      <c r="G171" s="131"/>
      <c r="H171" s="131"/>
      <c r="I171" s="131"/>
      <c r="J171" s="131"/>
      <c r="K171" s="131"/>
      <c r="L171" s="131"/>
      <c r="M171" s="131"/>
      <c r="N171" s="131"/>
      <c r="O171" s="131"/>
      <c r="P171" s="131"/>
    </row>
    <row r="172" spans="1:20" s="130" customFormat="1" ht="45.75" customHeight="1">
      <c r="A172" s="823" t="s">
        <v>260</v>
      </c>
      <c r="B172" s="823"/>
      <c r="C172" s="823"/>
      <c r="D172" s="823"/>
      <c r="E172" s="823"/>
      <c r="M172" s="824" t="s">
        <v>99</v>
      </c>
      <c r="N172" s="824"/>
      <c r="O172" s="824"/>
      <c r="P172" s="573"/>
      <c r="Q172" s="363"/>
    </row>
    <row r="173" spans="1:20" ht="20.100000000000001" customHeight="1">
      <c r="A173" s="129"/>
      <c r="G173" s="825" t="s">
        <v>100</v>
      </c>
      <c r="H173" s="826"/>
    </row>
    <row r="174" spans="1:20" ht="20.100000000000001" customHeight="1">
      <c r="A174" s="129"/>
    </row>
    <row r="175" spans="1:20" ht="20.100000000000001" customHeight="1">
      <c r="A175" s="827" t="s">
        <v>170</v>
      </c>
      <c r="B175" s="772"/>
      <c r="C175" s="772"/>
      <c r="D175" s="772"/>
      <c r="E175" s="772"/>
      <c r="G175" s="128"/>
      <c r="H175" s="128"/>
      <c r="M175" s="828" t="s">
        <v>102</v>
      </c>
      <c r="N175" s="829"/>
      <c r="O175" s="772"/>
      <c r="P175" s="346"/>
      <c r="Q175" s="346"/>
    </row>
    <row r="176" spans="1:20" s="117" customFormat="1" ht="20.100000000000001" customHeight="1">
      <c r="A176" s="127"/>
      <c r="C176" s="125"/>
      <c r="D176" s="125"/>
      <c r="E176" s="126"/>
      <c r="F176" s="125"/>
      <c r="G176" s="825" t="s">
        <v>100</v>
      </c>
      <c r="H176" s="826"/>
      <c r="I176" s="125"/>
      <c r="J176" s="125"/>
      <c r="K176" s="125"/>
      <c r="L176" s="125"/>
      <c r="M176" s="828"/>
      <c r="N176" s="829"/>
      <c r="O176" s="772"/>
      <c r="P176" s="346"/>
      <c r="Q176" s="125"/>
    </row>
    <row r="177" spans="1:17" s="117" customFormat="1" ht="114.75" customHeight="1">
      <c r="A177" s="814"/>
      <c r="B177" s="815"/>
      <c r="C177" s="815"/>
      <c r="D177" s="815"/>
      <c r="E177" s="815"/>
      <c r="F177" s="815"/>
      <c r="G177" s="815"/>
      <c r="H177" s="815"/>
      <c r="I177" s="815"/>
      <c r="J177" s="118"/>
      <c r="K177" s="118"/>
      <c r="L177" s="118"/>
      <c r="M177" s="118"/>
      <c r="N177" s="118"/>
      <c r="O177" s="118"/>
      <c r="P177" s="118"/>
      <c r="Q177" s="118"/>
    </row>
    <row r="178" spans="1:17" s="123" customFormat="1">
      <c r="A178" s="124"/>
      <c r="C178" s="118"/>
      <c r="D178" s="118"/>
      <c r="E178" s="118"/>
      <c r="F178" s="118"/>
      <c r="G178" s="118"/>
      <c r="H178" s="118"/>
      <c r="I178" s="118"/>
      <c r="J178" s="118"/>
      <c r="K178" s="118"/>
      <c r="L178" s="118"/>
      <c r="M178" s="118"/>
      <c r="N178" s="118"/>
      <c r="O178" s="118"/>
      <c r="P178" s="118"/>
      <c r="Q178" s="118"/>
    </row>
    <row r="179" spans="1:17" s="117" customFormat="1">
      <c r="A179" s="120"/>
      <c r="B179" s="122"/>
      <c r="C179" s="118"/>
      <c r="D179" s="118"/>
      <c r="E179" s="118"/>
      <c r="F179" s="118"/>
      <c r="G179" s="118"/>
      <c r="H179" s="118"/>
      <c r="I179" s="118"/>
      <c r="J179" s="118"/>
      <c r="K179" s="118"/>
      <c r="L179" s="118"/>
      <c r="M179" s="118"/>
      <c r="N179" s="118"/>
      <c r="O179" s="118"/>
      <c r="P179" s="118"/>
      <c r="Q179" s="118"/>
    </row>
    <row r="180" spans="1:17" s="117" customFormat="1">
      <c r="A180" s="120"/>
      <c r="B180" s="122"/>
      <c r="C180" s="118"/>
      <c r="D180" s="118"/>
      <c r="E180" s="118"/>
      <c r="F180" s="118"/>
      <c r="G180" s="118"/>
      <c r="H180" s="118"/>
      <c r="I180" s="118"/>
      <c r="J180" s="118"/>
      <c r="K180" s="118"/>
      <c r="L180" s="118"/>
      <c r="M180" s="118"/>
      <c r="N180" s="118"/>
      <c r="O180" s="118"/>
      <c r="P180" s="118"/>
      <c r="Q180" s="118"/>
    </row>
    <row r="181" spans="1:17" s="117" customFormat="1">
      <c r="A181" s="120"/>
      <c r="B181" s="122"/>
      <c r="C181" s="118"/>
      <c r="D181" s="118"/>
      <c r="E181" s="118"/>
      <c r="F181" s="118"/>
      <c r="G181" s="118"/>
      <c r="H181" s="118"/>
      <c r="I181" s="118"/>
      <c r="J181" s="118"/>
      <c r="K181" s="118"/>
      <c r="L181" s="118"/>
      <c r="M181" s="118"/>
      <c r="N181" s="118"/>
      <c r="O181" s="118"/>
      <c r="P181" s="118"/>
      <c r="Q181" s="118"/>
    </row>
    <row r="182" spans="1:17" s="117" customFormat="1">
      <c r="A182" s="120"/>
      <c r="B182" s="119"/>
      <c r="C182" s="118"/>
      <c r="D182" s="118"/>
      <c r="E182" s="121"/>
      <c r="F182" s="118"/>
      <c r="G182" s="118"/>
      <c r="H182" s="118"/>
      <c r="I182" s="118"/>
      <c r="J182" s="118"/>
      <c r="K182" s="118"/>
      <c r="L182" s="118"/>
      <c r="M182" s="118"/>
      <c r="N182" s="118"/>
      <c r="O182" s="118"/>
      <c r="P182" s="118"/>
      <c r="Q182" s="118"/>
    </row>
    <row r="183" spans="1:17" s="117" customFormat="1">
      <c r="A183" s="120"/>
      <c r="B183" s="119"/>
      <c r="C183" s="118"/>
      <c r="D183" s="118"/>
      <c r="E183" s="118"/>
      <c r="F183" s="118"/>
      <c r="G183" s="118"/>
      <c r="H183" s="118"/>
      <c r="I183" s="118"/>
      <c r="J183" s="118"/>
      <c r="K183" s="118"/>
      <c r="L183" s="118"/>
      <c r="M183" s="118"/>
      <c r="N183" s="118"/>
      <c r="O183" s="118"/>
      <c r="P183" s="118"/>
      <c r="Q183" s="118"/>
    </row>
    <row r="184" spans="1:17" s="117" customFormat="1">
      <c r="A184" s="120"/>
      <c r="B184" s="119"/>
      <c r="C184" s="118"/>
      <c r="D184" s="118"/>
      <c r="E184" s="118"/>
      <c r="F184" s="118"/>
      <c r="G184" s="118"/>
      <c r="H184" s="118"/>
      <c r="I184" s="118"/>
      <c r="J184" s="118"/>
      <c r="K184" s="118"/>
      <c r="L184" s="118"/>
      <c r="M184" s="118"/>
      <c r="N184" s="118"/>
      <c r="O184" s="118"/>
      <c r="P184" s="118"/>
      <c r="Q184" s="118"/>
    </row>
    <row r="185" spans="1:17" s="117" customFormat="1">
      <c r="A185" s="120"/>
      <c r="B185" s="119"/>
      <c r="C185" s="118"/>
      <c r="D185" s="118"/>
      <c r="E185" s="118"/>
      <c r="F185" s="118"/>
      <c r="G185" s="118"/>
      <c r="H185" s="118"/>
      <c r="I185" s="118"/>
      <c r="J185" s="118"/>
      <c r="K185" s="118"/>
      <c r="L185" s="118"/>
      <c r="M185" s="118"/>
      <c r="N185" s="118"/>
      <c r="O185" s="118"/>
      <c r="P185" s="118"/>
      <c r="Q185" s="118"/>
    </row>
    <row r="186" spans="1:17" s="117" customFormat="1">
      <c r="A186" s="120"/>
      <c r="B186" s="119"/>
      <c r="C186" s="118"/>
      <c r="D186" s="118"/>
      <c r="E186" s="118"/>
      <c r="F186" s="118"/>
      <c r="G186" s="118"/>
      <c r="H186" s="118"/>
      <c r="I186" s="118"/>
      <c r="J186" s="118"/>
      <c r="K186" s="118"/>
      <c r="L186" s="118"/>
      <c r="M186" s="118"/>
      <c r="N186" s="118"/>
      <c r="O186" s="118"/>
      <c r="P186" s="118"/>
      <c r="Q186" s="118"/>
    </row>
  </sheetData>
  <mergeCells count="58">
    <mergeCell ref="A177:I177"/>
    <mergeCell ref="A164:B164"/>
    <mergeCell ref="A165:B165"/>
    <mergeCell ref="B168:O168"/>
    <mergeCell ref="B169:I169"/>
    <mergeCell ref="A172:E172"/>
    <mergeCell ref="M172:O172"/>
    <mergeCell ref="G173:H173"/>
    <mergeCell ref="A175:E175"/>
    <mergeCell ref="M175:O175"/>
    <mergeCell ref="G176:H176"/>
    <mergeCell ref="M176:O176"/>
    <mergeCell ref="A106:A111"/>
    <mergeCell ref="A112:A117"/>
    <mergeCell ref="A163:B163"/>
    <mergeCell ref="A124:A129"/>
    <mergeCell ref="A132:A138"/>
    <mergeCell ref="A139:A152"/>
    <mergeCell ref="A155:B155"/>
    <mergeCell ref="A156:B156"/>
    <mergeCell ref="A157:B157"/>
    <mergeCell ref="A158:B158"/>
    <mergeCell ref="A159:B159"/>
    <mergeCell ref="A160:B160"/>
    <mergeCell ref="A161:B161"/>
    <mergeCell ref="A162:B162"/>
    <mergeCell ref="A119:A122"/>
    <mergeCell ref="A98:A103"/>
    <mergeCell ref="J19:J20"/>
    <mergeCell ref="A49:A54"/>
    <mergeCell ref="A55:A60"/>
    <mergeCell ref="A61:A66"/>
    <mergeCell ref="A67:A72"/>
    <mergeCell ref="A73:A78"/>
    <mergeCell ref="A23:A28"/>
    <mergeCell ref="A31:A36"/>
    <mergeCell ref="A80:A85"/>
    <mergeCell ref="A88:A90"/>
    <mergeCell ref="A92:A97"/>
    <mergeCell ref="A40:A46"/>
    <mergeCell ref="A16:O16"/>
    <mergeCell ref="A17:O17"/>
    <mergeCell ref="A18:D18"/>
    <mergeCell ref="A19:B19"/>
    <mergeCell ref="C19:D19"/>
    <mergeCell ref="E19:E20"/>
    <mergeCell ref="F19:H19"/>
    <mergeCell ref="I19:I20"/>
    <mergeCell ref="K19:K20"/>
    <mergeCell ref="L19:M19"/>
    <mergeCell ref="N19:O19"/>
    <mergeCell ref="A15:O15"/>
    <mergeCell ref="A14:O14"/>
    <mergeCell ref="M6:O6"/>
    <mergeCell ref="A7:O7"/>
    <mergeCell ref="A10:O10"/>
    <mergeCell ref="A12:O12"/>
    <mergeCell ref="A8:O8"/>
  </mergeCells>
  <printOptions horizontalCentered="1"/>
  <pageMargins left="0.39370078740157483" right="0.39370078740157483" top="0.59055118110236227" bottom="0.19685039370078741" header="0.31496062992125984" footer="0.23622047244094491"/>
  <pageSetup paperSize="9" scale="35" firstPageNumber="5" fitToHeight="0" orientation="landscape" useFirstPageNumber="1" r:id="rId1"/>
  <headerFooter differentFirst="1" alignWithMargins="0">
    <oddHeader>&amp;C&amp;P</oddHeader>
    <firstHeader>&amp;C&amp;P</firstHeader>
  </headerFooter>
  <rowBreaks count="7" manualBreakCount="7">
    <brk id="36" min="1" max="14" man="1"/>
    <brk id="54" min="1" max="14" man="1"/>
    <brk id="72" min="1" max="14" man="1"/>
    <brk id="86" max="14" man="1"/>
    <brk id="104" max="14" man="1"/>
    <brk id="138" min="1" max="14" man="1"/>
    <brk id="154"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5AE7-BC99-481D-8CD7-A2C37A9C3BA4}">
  <dimension ref="A1:Y115"/>
  <sheetViews>
    <sheetView view="pageBreakPreview" zoomScale="40" zoomScaleNormal="57" zoomScaleSheetLayoutView="40" workbookViewId="0">
      <selection activeCell="B108" sqref="B108:J108"/>
    </sheetView>
  </sheetViews>
  <sheetFormatPr defaultColWidth="9.109375" defaultRowHeight="23.4"/>
  <cols>
    <col min="1" max="1" width="14.109375" style="514" customWidth="1"/>
    <col min="2" max="2" width="9.109375" style="512"/>
    <col min="3" max="3" width="39" style="512" customWidth="1"/>
    <col min="4" max="4" width="27.6640625" style="512" bestFit="1" customWidth="1"/>
    <col min="5" max="5" width="42.5546875" style="512" customWidth="1"/>
    <col min="6" max="6" width="28.88671875" style="513" customWidth="1"/>
    <col min="7" max="7" width="26.88671875" style="512" customWidth="1"/>
    <col min="8" max="8" width="38" style="512" customWidth="1"/>
    <col min="9" max="9" width="26" style="512" customWidth="1"/>
    <col min="10" max="10" width="16.88671875" style="512" customWidth="1"/>
    <col min="11" max="11" width="21.109375" style="511" bestFit="1" customWidth="1"/>
    <col min="12" max="12" width="9.109375" style="511"/>
    <col min="13" max="13" width="28" style="511" bestFit="1" customWidth="1"/>
    <col min="14" max="20" width="9.109375" style="511"/>
    <col min="21" max="21" width="58.88671875" style="511" customWidth="1"/>
    <col min="22" max="22" width="31.33203125" style="511" customWidth="1"/>
    <col min="23" max="23" width="9.109375" style="511"/>
    <col min="24" max="24" width="31" style="511" customWidth="1"/>
    <col min="25" max="25" width="42.6640625" style="511" customWidth="1"/>
    <col min="26" max="16384" width="9.109375" style="511"/>
  </cols>
  <sheetData>
    <row r="1" spans="1:10" s="560" customFormat="1">
      <c r="A1" s="520"/>
      <c r="B1" s="516"/>
      <c r="C1" s="516"/>
      <c r="D1" s="516"/>
      <c r="E1" s="516"/>
      <c r="F1" s="516"/>
      <c r="G1" s="516"/>
      <c r="H1" s="562" t="s">
        <v>261</v>
      </c>
      <c r="I1" s="562"/>
      <c r="J1" s="561"/>
    </row>
    <row r="2" spans="1:10" s="560" customFormat="1">
      <c r="A2" s="520"/>
      <c r="B2" s="516"/>
      <c r="C2" s="516"/>
      <c r="D2" s="516"/>
      <c r="E2" s="516"/>
      <c r="F2" s="516"/>
      <c r="G2" s="516"/>
      <c r="H2" s="562" t="s">
        <v>172</v>
      </c>
      <c r="I2" s="562"/>
      <c r="J2" s="561"/>
    </row>
    <row r="3" spans="1:10" s="560" customFormat="1">
      <c r="A3" s="520"/>
      <c r="B3" s="516"/>
      <c r="C3" s="516"/>
      <c r="D3" s="516"/>
      <c r="E3" s="516"/>
      <c r="F3" s="516"/>
      <c r="G3" s="516"/>
      <c r="H3" s="562" t="s">
        <v>173</v>
      </c>
      <c r="I3" s="562"/>
      <c r="J3" s="561"/>
    </row>
    <row r="4" spans="1:10" s="560" customFormat="1" ht="49.5" customHeight="1">
      <c r="A4" s="520"/>
      <c r="B4" s="516"/>
      <c r="C4" s="516"/>
      <c r="D4" s="516"/>
      <c r="E4" s="516"/>
      <c r="F4" s="516"/>
      <c r="G4" s="516"/>
      <c r="H4" s="832" t="s">
        <v>262</v>
      </c>
      <c r="I4" s="833"/>
      <c r="J4" s="833"/>
    </row>
    <row r="5" spans="1:10" s="560" customFormat="1">
      <c r="A5" s="520"/>
      <c r="B5" s="516"/>
      <c r="C5" s="516"/>
      <c r="D5" s="516"/>
      <c r="E5" s="516"/>
      <c r="F5" s="516"/>
      <c r="G5" s="516"/>
      <c r="H5" s="610"/>
      <c r="I5" s="611"/>
      <c r="J5" s="611"/>
    </row>
    <row r="6" spans="1:10" s="560" customFormat="1">
      <c r="A6" s="834" t="s">
        <v>0</v>
      </c>
      <c r="B6" s="835"/>
      <c r="C6" s="835"/>
      <c r="D6" s="835"/>
      <c r="E6" s="835"/>
      <c r="F6" s="835"/>
      <c r="G6" s="835"/>
      <c r="H6" s="835"/>
      <c r="I6" s="835"/>
      <c r="J6" s="835"/>
    </row>
    <row r="7" spans="1:10" s="560" customFormat="1">
      <c r="A7" s="836" t="s">
        <v>263</v>
      </c>
      <c r="B7" s="837"/>
      <c r="C7" s="837"/>
      <c r="D7" s="837"/>
      <c r="E7" s="837"/>
      <c r="F7" s="837"/>
      <c r="G7" s="837"/>
      <c r="H7" s="837"/>
      <c r="I7" s="837"/>
      <c r="J7" s="837"/>
    </row>
    <row r="8" spans="1:10" s="560" customFormat="1" ht="24" customHeight="1">
      <c r="A8" s="513"/>
      <c r="B8" s="513"/>
      <c r="C8" s="513"/>
      <c r="D8" s="513"/>
      <c r="E8" s="513"/>
      <c r="F8" s="513"/>
      <c r="G8" s="513"/>
      <c r="H8" s="513"/>
      <c r="I8" s="513"/>
      <c r="J8" s="513"/>
    </row>
    <row r="9" spans="1:10" s="560" customFormat="1" ht="42" customHeight="1">
      <c r="A9" s="838" t="s">
        <v>264</v>
      </c>
      <c r="B9" s="838"/>
      <c r="C9" s="838"/>
      <c r="D9" s="838"/>
      <c r="E9" s="838"/>
      <c r="F9" s="838"/>
      <c r="G9" s="838"/>
      <c r="H9" s="838"/>
      <c r="I9" s="838"/>
      <c r="J9" s="838"/>
    </row>
    <row r="10" spans="1:10" s="560" customFormat="1">
      <c r="A10" s="612"/>
      <c r="B10" s="612"/>
      <c r="C10" s="612"/>
      <c r="D10" s="612"/>
      <c r="E10" s="612"/>
      <c r="F10" s="612"/>
      <c r="G10" s="612"/>
      <c r="H10" s="612"/>
      <c r="I10" s="612"/>
      <c r="J10" s="612"/>
    </row>
    <row r="11" spans="1:10" s="560" customFormat="1" ht="25.2" customHeight="1">
      <c r="A11" s="839" t="s">
        <v>265</v>
      </c>
      <c r="B11" s="839"/>
      <c r="C11" s="839"/>
      <c r="D11" s="839"/>
      <c r="E11" s="839"/>
      <c r="F11" s="839"/>
      <c r="G11" s="839"/>
      <c r="H11" s="839"/>
      <c r="I11" s="839"/>
      <c r="J11" s="839"/>
    </row>
    <row r="12" spans="1:10" s="560" customFormat="1">
      <c r="A12" s="840" t="s">
        <v>24</v>
      </c>
      <c r="B12" s="840"/>
      <c r="C12" s="840"/>
      <c r="D12" s="840"/>
      <c r="E12" s="840"/>
      <c r="F12" s="840"/>
      <c r="G12" s="840"/>
      <c r="H12" s="840"/>
      <c r="I12" s="840"/>
      <c r="J12" s="840"/>
    </row>
    <row r="13" spans="1:10" s="560" customFormat="1" ht="23.25" customHeight="1">
      <c r="A13" s="839" t="s">
        <v>25</v>
      </c>
      <c r="B13" s="837"/>
      <c r="C13" s="837"/>
      <c r="D13" s="837"/>
      <c r="E13" s="837"/>
      <c r="F13" s="837"/>
      <c r="G13" s="837"/>
      <c r="H13" s="837"/>
      <c r="I13" s="837"/>
      <c r="J13" s="837"/>
    </row>
    <row r="14" spans="1:10" s="560" customFormat="1" ht="23.25" customHeight="1">
      <c r="A14" s="613"/>
    </row>
    <row r="15" spans="1:10" s="560" customFormat="1">
      <c r="A15" s="841" t="s">
        <v>4</v>
      </c>
      <c r="B15" s="842"/>
      <c r="C15" s="842"/>
      <c r="D15" s="842"/>
      <c r="E15" s="842"/>
      <c r="F15" s="842"/>
      <c r="G15" s="842"/>
      <c r="H15" s="842"/>
      <c r="I15" s="842"/>
      <c r="J15" s="842"/>
    </row>
    <row r="16" spans="1:10" s="560" customFormat="1">
      <c r="A16" s="841" t="s">
        <v>266</v>
      </c>
      <c r="B16" s="842"/>
      <c r="C16" s="842"/>
      <c r="D16" s="842"/>
      <c r="E16" s="842"/>
      <c r="F16" s="842"/>
      <c r="G16" s="842"/>
      <c r="H16" s="842"/>
      <c r="I16" s="842"/>
      <c r="J16" s="842"/>
    </row>
    <row r="17" spans="1:25" s="560" customFormat="1">
      <c r="A17" s="847" t="s">
        <v>177</v>
      </c>
      <c r="B17" s="847"/>
      <c r="C17" s="847"/>
      <c r="D17" s="848"/>
      <c r="E17" s="516"/>
      <c r="F17" s="516"/>
      <c r="G17" s="516"/>
      <c r="H17" s="516"/>
      <c r="I17" s="849" t="s">
        <v>116</v>
      </c>
      <c r="J17" s="837"/>
    </row>
    <row r="18" spans="1:25" s="515" customFormat="1" ht="45.75" customHeight="1">
      <c r="A18" s="850" t="s">
        <v>267</v>
      </c>
      <c r="B18" s="850"/>
      <c r="C18" s="850"/>
      <c r="D18" s="850" t="s">
        <v>268</v>
      </c>
      <c r="E18" s="850" t="s">
        <v>180</v>
      </c>
      <c r="F18" s="850"/>
      <c r="G18" s="850"/>
      <c r="H18" s="850" t="s">
        <v>269</v>
      </c>
      <c r="I18" s="850" t="s">
        <v>270</v>
      </c>
      <c r="J18" s="850"/>
    </row>
    <row r="19" spans="1:25" s="515" customFormat="1" ht="45.6">
      <c r="A19" s="614" t="s">
        <v>31</v>
      </c>
      <c r="B19" s="850" t="s">
        <v>122</v>
      </c>
      <c r="C19" s="850"/>
      <c r="D19" s="850"/>
      <c r="E19" s="614" t="s">
        <v>613</v>
      </c>
      <c r="F19" s="614" t="s">
        <v>187</v>
      </c>
      <c r="G19" s="614" t="s">
        <v>271</v>
      </c>
      <c r="H19" s="850"/>
      <c r="I19" s="559" t="s">
        <v>272</v>
      </c>
      <c r="J19" s="559" t="s">
        <v>273</v>
      </c>
    </row>
    <row r="20" spans="1:25" s="557" customFormat="1" ht="21">
      <c r="A20" s="558">
        <v>1</v>
      </c>
      <c r="B20" s="859">
        <v>2</v>
      </c>
      <c r="C20" s="860"/>
      <c r="D20" s="558">
        <v>3</v>
      </c>
      <c r="E20" s="558">
        <v>4</v>
      </c>
      <c r="F20" s="558">
        <v>5</v>
      </c>
      <c r="G20" s="558">
        <v>6</v>
      </c>
      <c r="H20" s="558">
        <v>7</v>
      </c>
      <c r="I20" s="558">
        <v>8</v>
      </c>
      <c r="J20" s="558">
        <v>9</v>
      </c>
    </row>
    <row r="21" spans="1:25" s="555" customFormat="1" ht="60.75" customHeight="1">
      <c r="A21" s="868" t="s">
        <v>42</v>
      </c>
      <c r="B21" s="861" t="s">
        <v>611</v>
      </c>
      <c r="C21" s="862"/>
      <c r="D21" s="542">
        <f>SUM(D22:D28)</f>
        <v>1697169700</v>
      </c>
      <c r="E21" s="542">
        <f>SUM(E22:E28)</f>
        <v>1673823000</v>
      </c>
      <c r="F21" s="542">
        <f>SUM(F22:F28)</f>
        <v>0</v>
      </c>
      <c r="G21" s="616">
        <f>SUM(G22:G28)</f>
        <v>23346700</v>
      </c>
      <c r="H21" s="616">
        <f>SUM(H22:H28)</f>
        <v>1654772297.74</v>
      </c>
      <c r="I21" s="542">
        <f t="shared" ref="I21:I26" si="0">SUM(H21-D21)</f>
        <v>-42397402.25999999</v>
      </c>
      <c r="J21" s="548">
        <f>SUM(H21/D21*100)</f>
        <v>97.501876078744516</v>
      </c>
      <c r="M21" s="556"/>
      <c r="P21" s="556"/>
      <c r="Q21" s="556"/>
    </row>
    <row r="22" spans="1:25" s="555" customFormat="1" ht="39.9" customHeight="1">
      <c r="A22" s="869"/>
      <c r="B22" s="830" t="s">
        <v>274</v>
      </c>
      <c r="C22" s="831"/>
      <c r="D22" s="536">
        <f t="shared" ref="D22:D28" si="1">SUM(E22:G22)</f>
        <v>559705810</v>
      </c>
      <c r="E22" s="546">
        <f>SUM(E30+E66+E84+E90+E96)</f>
        <v>551800410</v>
      </c>
      <c r="F22" s="540">
        <f>SUM(F30+F66+F84+F90+F96+F102)</f>
        <v>0</v>
      </c>
      <c r="G22" s="617">
        <f>SUM(G30+G66+G84+G90+G96)</f>
        <v>7905400</v>
      </c>
      <c r="H22" s="618">
        <f>SUM(H30+H66+H84+H90+H96+H102)</f>
        <v>596668313.31999993</v>
      </c>
      <c r="I22" s="546">
        <f t="shared" si="0"/>
        <v>36962503.319999933</v>
      </c>
      <c r="J22" s="547">
        <f t="shared" ref="J22:J54" si="2">SUM(H22/D22*100)</f>
        <v>106.60391631811004</v>
      </c>
      <c r="K22" s="556"/>
      <c r="M22" s="556"/>
      <c r="P22" s="556"/>
      <c r="Q22" s="556"/>
    </row>
    <row r="23" spans="1:25" s="555" customFormat="1" ht="39.9" customHeight="1">
      <c r="A23" s="869"/>
      <c r="B23" s="830" t="s">
        <v>275</v>
      </c>
      <c r="C23" s="831"/>
      <c r="D23" s="536">
        <f t="shared" si="1"/>
        <v>431915000</v>
      </c>
      <c r="E23" s="546">
        <f>SUM(E31+E67+E85+E91+E97)</f>
        <v>425801600</v>
      </c>
      <c r="F23" s="536">
        <f>SUM(F31+F67+F85+F91+F97+F103)</f>
        <v>0</v>
      </c>
      <c r="G23" s="617">
        <f>SUM(G31+G67+G85+G91+G97)</f>
        <v>6113400</v>
      </c>
      <c r="H23" s="619">
        <f>SUM(H31+H67+H85+H91+H97+H103)</f>
        <v>455362099.95000005</v>
      </c>
      <c r="I23" s="546">
        <f t="shared" si="0"/>
        <v>23447099.950000048</v>
      </c>
      <c r="J23" s="545">
        <f t="shared" si="2"/>
        <v>105.42863756757697</v>
      </c>
      <c r="M23" s="556"/>
      <c r="P23" s="556"/>
      <c r="Q23" s="556"/>
    </row>
    <row r="24" spans="1:25" s="555" customFormat="1" ht="39.9" customHeight="1">
      <c r="A24" s="869"/>
      <c r="B24" s="830" t="s">
        <v>276</v>
      </c>
      <c r="C24" s="831"/>
      <c r="D24" s="536">
        <f t="shared" si="1"/>
        <v>235920434</v>
      </c>
      <c r="E24" s="546">
        <f>SUM(E32+E68+E86+E92+E98)</f>
        <v>232576634</v>
      </c>
      <c r="F24" s="536">
        <f>SUM(F32+F68+F86+F92+F98+F104)</f>
        <v>0</v>
      </c>
      <c r="G24" s="617">
        <f>SUM(G32+G68+G86+G92+G98)</f>
        <v>3343800</v>
      </c>
      <c r="H24" s="619">
        <f>SUM(H32+H68+H86+H92+H98+H104)</f>
        <v>242167856.68999997</v>
      </c>
      <c r="I24" s="546">
        <f t="shared" si="0"/>
        <v>6247422.6899999678</v>
      </c>
      <c r="J24" s="545">
        <f t="shared" si="2"/>
        <v>102.64810579739776</v>
      </c>
      <c r="M24" s="556"/>
      <c r="P24" s="556"/>
      <c r="Q24" s="556"/>
    </row>
    <row r="25" spans="1:25" s="555" customFormat="1" ht="39.9" customHeight="1">
      <c r="A25" s="869"/>
      <c r="B25" s="830" t="s">
        <v>277</v>
      </c>
      <c r="C25" s="831"/>
      <c r="D25" s="536">
        <f t="shared" si="1"/>
        <v>182781704</v>
      </c>
      <c r="E25" s="546">
        <f>SUM(E33+E69+E87+E93+E99)</f>
        <v>180208704</v>
      </c>
      <c r="F25" s="536">
        <f>SUM(F33+F69+F87+F93+F99+F105)</f>
        <v>0</v>
      </c>
      <c r="G25" s="620">
        <f>SUM(G33+G69+G87+G93+G99)</f>
        <v>2573000</v>
      </c>
      <c r="H25" s="619">
        <f>SUM(H33+H69+H87+H93+H99+H105)</f>
        <v>187849517.09999999</v>
      </c>
      <c r="I25" s="546">
        <f t="shared" si="0"/>
        <v>5067813.099999994</v>
      </c>
      <c r="J25" s="545">
        <f t="shared" si="2"/>
        <v>102.77260414423097</v>
      </c>
      <c r="M25" s="556"/>
      <c r="P25" s="556"/>
      <c r="Q25" s="556"/>
    </row>
    <row r="26" spans="1:25" s="555" customFormat="1" ht="39.9" customHeight="1">
      <c r="A26" s="869"/>
      <c r="B26" s="830" t="s">
        <v>278</v>
      </c>
      <c r="C26" s="831"/>
      <c r="D26" s="536">
        <f t="shared" si="1"/>
        <v>169150752</v>
      </c>
      <c r="E26" s="648">
        <f>SUM(E34+E70+E88+E94+E100)</f>
        <v>166737152</v>
      </c>
      <c r="F26" s="536">
        <f>SUM(F34+F70+F88+F94+F100+F106)</f>
        <v>0</v>
      </c>
      <c r="G26" s="649">
        <f>SUM(G34+G70+G88+G94+G100)</f>
        <v>2413600</v>
      </c>
      <c r="H26" s="619">
        <f>SUM(H34+H70+H88+H94+H100+H106)</f>
        <v>172724510.68000001</v>
      </c>
      <c r="I26" s="648">
        <f t="shared" si="0"/>
        <v>3573758.6800000072</v>
      </c>
      <c r="J26" s="545">
        <f t="shared" si="2"/>
        <v>102.11276546970363</v>
      </c>
      <c r="M26" s="556"/>
      <c r="P26" s="556"/>
      <c r="Q26" s="556"/>
    </row>
    <row r="27" spans="1:25" s="555" customFormat="1" ht="77.400000000000006" customHeight="1">
      <c r="A27" s="869"/>
      <c r="B27" s="830" t="s">
        <v>642</v>
      </c>
      <c r="C27" s="831"/>
      <c r="D27" s="536">
        <f t="shared" si="1"/>
        <v>80312077</v>
      </c>
      <c r="E27" s="648">
        <f>E101</f>
        <v>79314577</v>
      </c>
      <c r="F27" s="536">
        <f t="shared" ref="F27:G28" si="3">F101</f>
        <v>0</v>
      </c>
      <c r="G27" s="649">
        <f t="shared" si="3"/>
        <v>997500</v>
      </c>
      <c r="H27" s="624" t="s">
        <v>246</v>
      </c>
      <c r="I27" s="650" t="s">
        <v>246</v>
      </c>
      <c r="J27" s="545" t="s">
        <v>246</v>
      </c>
      <c r="M27" s="556"/>
      <c r="P27" s="556"/>
      <c r="Q27" s="556"/>
    </row>
    <row r="28" spans="1:25" s="555" customFormat="1" ht="77.400000000000006" customHeight="1">
      <c r="A28" s="870"/>
      <c r="B28" s="830" t="s">
        <v>643</v>
      </c>
      <c r="C28" s="831"/>
      <c r="D28" s="536">
        <f t="shared" si="1"/>
        <v>37383923</v>
      </c>
      <c r="E28" s="546">
        <v>37383923</v>
      </c>
      <c r="F28" s="531">
        <f t="shared" si="3"/>
        <v>0</v>
      </c>
      <c r="G28" s="617">
        <v>0</v>
      </c>
      <c r="H28" s="625" t="s">
        <v>246</v>
      </c>
      <c r="I28" s="537" t="s">
        <v>246</v>
      </c>
      <c r="J28" s="545" t="s">
        <v>246</v>
      </c>
      <c r="M28" s="556"/>
      <c r="P28" s="556"/>
      <c r="Q28" s="556"/>
    </row>
    <row r="29" spans="1:25" ht="64.2" customHeight="1">
      <c r="A29" s="851" t="s">
        <v>44</v>
      </c>
      <c r="B29" s="852" t="s">
        <v>279</v>
      </c>
      <c r="C29" s="845"/>
      <c r="D29" s="542">
        <f t="shared" ref="D29:I29" si="4">SUM(D30:D34)</f>
        <v>327960500</v>
      </c>
      <c r="E29" s="542">
        <f t="shared" si="4"/>
        <v>322594900</v>
      </c>
      <c r="F29" s="542">
        <f t="shared" si="4"/>
        <v>0</v>
      </c>
      <c r="G29" s="616">
        <f t="shared" si="4"/>
        <v>5365600</v>
      </c>
      <c r="H29" s="616">
        <f t="shared" si="4"/>
        <v>319549350.58999997</v>
      </c>
      <c r="I29" s="542">
        <f t="shared" si="4"/>
        <v>-8411149.4100000188</v>
      </c>
      <c r="J29" s="548">
        <f t="shared" si="2"/>
        <v>97.435316323154765</v>
      </c>
      <c r="N29" s="556"/>
      <c r="O29" s="556"/>
      <c r="P29" s="556"/>
      <c r="Q29" s="556"/>
      <c r="R29" s="556"/>
      <c r="S29" s="556"/>
      <c r="T29" s="556"/>
      <c r="U29" s="556"/>
      <c r="V29" s="556"/>
      <c r="W29" s="556"/>
      <c r="X29" s="556"/>
      <c r="Y29" s="556"/>
    </row>
    <row r="30" spans="1:25" ht="39.9" customHeight="1">
      <c r="A30" s="844"/>
      <c r="B30" s="853" t="s">
        <v>194</v>
      </c>
      <c r="C30" s="854"/>
      <c r="D30" s="536">
        <f>SUM(E30:G30)</f>
        <v>107381700</v>
      </c>
      <c r="E30" s="546">
        <f t="shared" ref="E30:H34" si="5">SUM(E36+E42+E48+E54+E60)</f>
        <v>105549700</v>
      </c>
      <c r="F30" s="540">
        <f t="shared" si="5"/>
        <v>0</v>
      </c>
      <c r="G30" s="617">
        <f t="shared" si="5"/>
        <v>1832000</v>
      </c>
      <c r="H30" s="618">
        <f t="shared" si="5"/>
        <v>107154990.16</v>
      </c>
      <c r="I30" s="546">
        <f>SUM(H30-D30)</f>
        <v>-226709.84000000358</v>
      </c>
      <c r="J30" s="547">
        <f t="shared" si="2"/>
        <v>99.78887478965224</v>
      </c>
      <c r="M30" s="556"/>
      <c r="N30" s="555"/>
      <c r="P30" s="556"/>
      <c r="Q30" s="556"/>
    </row>
    <row r="31" spans="1:25" ht="39.9" customHeight="1">
      <c r="A31" s="844"/>
      <c r="B31" s="855" t="s">
        <v>195</v>
      </c>
      <c r="C31" s="856"/>
      <c r="D31" s="536">
        <f>SUM(E31:G31)</f>
        <v>87385700</v>
      </c>
      <c r="E31" s="546">
        <f t="shared" si="5"/>
        <v>85992900</v>
      </c>
      <c r="F31" s="536">
        <f t="shared" si="5"/>
        <v>0</v>
      </c>
      <c r="G31" s="617">
        <f t="shared" si="5"/>
        <v>1392800</v>
      </c>
      <c r="H31" s="619">
        <f t="shared" si="5"/>
        <v>81836852.479999989</v>
      </c>
      <c r="I31" s="546">
        <f>SUM(H31-D31)</f>
        <v>-5548847.5200000107</v>
      </c>
      <c r="J31" s="545">
        <f t="shared" si="2"/>
        <v>93.650165278758408</v>
      </c>
      <c r="M31" s="556"/>
      <c r="N31" s="555"/>
      <c r="P31" s="556"/>
      <c r="Q31" s="556"/>
    </row>
    <row r="32" spans="1:25" ht="39.9" customHeight="1">
      <c r="A32" s="844"/>
      <c r="B32" s="855" t="s">
        <v>196</v>
      </c>
      <c r="C32" s="856"/>
      <c r="D32" s="536">
        <f>SUM(E32:G32)</f>
        <v>48718100</v>
      </c>
      <c r="E32" s="546">
        <f t="shared" si="5"/>
        <v>47933000</v>
      </c>
      <c r="F32" s="536">
        <f t="shared" si="5"/>
        <v>0</v>
      </c>
      <c r="G32" s="617">
        <f t="shared" si="5"/>
        <v>785100</v>
      </c>
      <c r="H32" s="619">
        <f t="shared" si="5"/>
        <v>46561938.390000001</v>
      </c>
      <c r="I32" s="546">
        <f>SUM(H32-D32)</f>
        <v>-2156161.6099999994</v>
      </c>
      <c r="J32" s="545">
        <f t="shared" si="2"/>
        <v>95.57420833324781</v>
      </c>
      <c r="M32" s="556"/>
      <c r="N32" s="555"/>
      <c r="P32" s="556"/>
      <c r="Q32" s="556"/>
    </row>
    <row r="33" spans="1:17" ht="39.9" customHeight="1">
      <c r="A33" s="844"/>
      <c r="B33" s="855" t="s">
        <v>197</v>
      </c>
      <c r="C33" s="856"/>
      <c r="D33" s="536">
        <f>SUM(E33:G33)</f>
        <v>46108000</v>
      </c>
      <c r="E33" s="546">
        <f t="shared" si="5"/>
        <v>45402100</v>
      </c>
      <c r="F33" s="536">
        <f t="shared" si="5"/>
        <v>0</v>
      </c>
      <c r="G33" s="617">
        <f t="shared" si="5"/>
        <v>705900</v>
      </c>
      <c r="H33" s="619">
        <f t="shared" si="5"/>
        <v>46088019.269999996</v>
      </c>
      <c r="I33" s="546">
        <f>SUM(H33-D33)</f>
        <v>-19980.730000004172</v>
      </c>
      <c r="J33" s="545">
        <f t="shared" si="2"/>
        <v>99.956665372603453</v>
      </c>
      <c r="M33" s="556"/>
      <c r="N33" s="555"/>
      <c r="P33" s="556"/>
      <c r="Q33" s="556"/>
    </row>
    <row r="34" spans="1:17" ht="39.9" customHeight="1">
      <c r="A34" s="844"/>
      <c r="B34" s="857" t="s">
        <v>198</v>
      </c>
      <c r="C34" s="858"/>
      <c r="D34" s="536">
        <f>SUM(E34:G34)</f>
        <v>38367000</v>
      </c>
      <c r="E34" s="546">
        <f t="shared" si="5"/>
        <v>37717200</v>
      </c>
      <c r="F34" s="531">
        <f t="shared" si="5"/>
        <v>0</v>
      </c>
      <c r="G34" s="617">
        <f t="shared" si="5"/>
        <v>649800</v>
      </c>
      <c r="H34" s="621">
        <f t="shared" si="5"/>
        <v>37907550.289999999</v>
      </c>
      <c r="I34" s="546">
        <f>SUM(H34-D34)</f>
        <v>-459449.71000000089</v>
      </c>
      <c r="J34" s="545">
        <f t="shared" si="2"/>
        <v>98.802487267704009</v>
      </c>
      <c r="M34" s="556"/>
      <c r="N34" s="555"/>
      <c r="P34" s="556"/>
      <c r="Q34" s="556"/>
    </row>
    <row r="35" spans="1:17" ht="114" customHeight="1">
      <c r="A35" s="843" t="s">
        <v>280</v>
      </c>
      <c r="B35" s="845" t="s">
        <v>281</v>
      </c>
      <c r="C35" s="846"/>
      <c r="D35" s="542">
        <f t="shared" ref="D35:I35" si="6">SUM(D36:D40)</f>
        <v>250667200</v>
      </c>
      <c r="E35" s="542">
        <f t="shared" si="6"/>
        <v>246660900</v>
      </c>
      <c r="F35" s="542">
        <f t="shared" si="6"/>
        <v>0</v>
      </c>
      <c r="G35" s="616">
        <f t="shared" si="6"/>
        <v>4006300</v>
      </c>
      <c r="H35" s="616">
        <f t="shared" si="6"/>
        <v>249746302.25</v>
      </c>
      <c r="I35" s="542">
        <f t="shared" si="6"/>
        <v>-920897.75000000745</v>
      </c>
      <c r="J35" s="548">
        <f t="shared" si="2"/>
        <v>99.632621360114129</v>
      </c>
      <c r="M35" s="556"/>
      <c r="N35" s="555"/>
      <c r="P35" s="556"/>
      <c r="Q35" s="556"/>
    </row>
    <row r="36" spans="1:17" ht="39.9" customHeight="1">
      <c r="A36" s="844"/>
      <c r="B36" s="830" t="s">
        <v>194</v>
      </c>
      <c r="C36" s="831"/>
      <c r="D36" s="540">
        <f>SUM(E36:G36)</f>
        <v>83538400</v>
      </c>
      <c r="E36" s="551">
        <v>82200400</v>
      </c>
      <c r="F36" s="540">
        <v>0</v>
      </c>
      <c r="G36" s="617">
        <v>1338000</v>
      </c>
      <c r="H36" s="618">
        <v>83451169.079999998</v>
      </c>
      <c r="I36" s="551">
        <f>SUM(H36-D36)</f>
        <v>-87230.920000001788</v>
      </c>
      <c r="J36" s="547">
        <f t="shared" si="2"/>
        <v>99.895579853097487</v>
      </c>
      <c r="M36" s="556"/>
      <c r="N36" s="555"/>
      <c r="P36" s="556"/>
      <c r="Q36" s="556"/>
    </row>
    <row r="37" spans="1:17" ht="39.9" customHeight="1">
      <c r="A37" s="844"/>
      <c r="B37" s="830" t="s">
        <v>195</v>
      </c>
      <c r="C37" s="831"/>
      <c r="D37" s="536">
        <f>SUM(E37:G37)</f>
        <v>64223600</v>
      </c>
      <c r="E37" s="546">
        <v>63201900</v>
      </c>
      <c r="F37" s="536">
        <v>0</v>
      </c>
      <c r="G37" s="617">
        <v>1021700</v>
      </c>
      <c r="H37" s="619">
        <v>63579162.379999995</v>
      </c>
      <c r="I37" s="546">
        <f>SUM(H37-D37)</f>
        <v>-644437.62000000477</v>
      </c>
      <c r="J37" s="545">
        <f t="shared" si="2"/>
        <v>98.996571945515342</v>
      </c>
      <c r="M37" s="556"/>
      <c r="N37" s="555"/>
      <c r="P37" s="556"/>
      <c r="Q37" s="556"/>
    </row>
    <row r="38" spans="1:17" ht="39.9" customHeight="1">
      <c r="A38" s="844"/>
      <c r="B38" s="830" t="s">
        <v>196</v>
      </c>
      <c r="C38" s="831"/>
      <c r="D38" s="536">
        <f>SUM(E38:G38)</f>
        <v>37075600</v>
      </c>
      <c r="E38" s="546">
        <v>36485800</v>
      </c>
      <c r="F38" s="536">
        <v>0</v>
      </c>
      <c r="G38" s="617">
        <v>589800</v>
      </c>
      <c r="H38" s="619">
        <v>36907348.520000003</v>
      </c>
      <c r="I38" s="546">
        <f>SUM(H38-D38)</f>
        <v>-168251.47999999672</v>
      </c>
      <c r="J38" s="545">
        <f t="shared" si="2"/>
        <v>99.546193507320197</v>
      </c>
      <c r="M38" s="556"/>
      <c r="N38" s="555"/>
      <c r="P38" s="556"/>
      <c r="Q38" s="556"/>
    </row>
    <row r="39" spans="1:17" ht="39.9" customHeight="1">
      <c r="A39" s="844"/>
      <c r="B39" s="830" t="s">
        <v>197</v>
      </c>
      <c r="C39" s="831"/>
      <c r="D39" s="536">
        <f>SUM(E39:G39)</f>
        <v>35374100</v>
      </c>
      <c r="E39" s="546">
        <v>34807400</v>
      </c>
      <c r="F39" s="536">
        <v>0</v>
      </c>
      <c r="G39" s="617">
        <v>566700</v>
      </c>
      <c r="H39" s="619">
        <v>35364525.409999996</v>
      </c>
      <c r="I39" s="546">
        <f>SUM(H39-D39)</f>
        <v>-9574.5900000035763</v>
      </c>
      <c r="J39" s="545">
        <f t="shared" si="2"/>
        <v>99.972933332579473</v>
      </c>
      <c r="M39" s="556"/>
      <c r="N39" s="555"/>
      <c r="P39" s="556"/>
      <c r="Q39" s="556"/>
    </row>
    <row r="40" spans="1:17" ht="39.9" customHeight="1">
      <c r="A40" s="844"/>
      <c r="B40" s="830" t="s">
        <v>198</v>
      </c>
      <c r="C40" s="831"/>
      <c r="D40" s="531">
        <f>SUM(E40:G40)</f>
        <v>30455500</v>
      </c>
      <c r="E40" s="550">
        <v>29965400</v>
      </c>
      <c r="F40" s="531">
        <v>0</v>
      </c>
      <c r="G40" s="617">
        <v>490100</v>
      </c>
      <c r="H40" s="621">
        <v>30444096.859999999</v>
      </c>
      <c r="I40" s="550">
        <f>SUM(H40-D40)</f>
        <v>-11403.140000000596</v>
      </c>
      <c r="J40" s="549">
        <f t="shared" si="2"/>
        <v>99.962558027285709</v>
      </c>
      <c r="M40" s="556"/>
      <c r="N40" s="555"/>
      <c r="P40" s="556"/>
      <c r="Q40" s="556"/>
    </row>
    <row r="41" spans="1:17" ht="105" customHeight="1">
      <c r="A41" s="843" t="s">
        <v>282</v>
      </c>
      <c r="B41" s="845" t="s">
        <v>283</v>
      </c>
      <c r="C41" s="846"/>
      <c r="D41" s="542">
        <f t="shared" ref="D41:I41" si="7">SUM(D42:D46)</f>
        <v>33374600</v>
      </c>
      <c r="E41" s="542">
        <f t="shared" si="7"/>
        <v>32714000</v>
      </c>
      <c r="F41" s="542">
        <f t="shared" si="7"/>
        <v>0</v>
      </c>
      <c r="G41" s="616">
        <f t="shared" si="7"/>
        <v>660600</v>
      </c>
      <c r="H41" s="616">
        <f t="shared" si="7"/>
        <v>25885447.789999999</v>
      </c>
      <c r="I41" s="542">
        <f t="shared" si="7"/>
        <v>-7489152.2100000028</v>
      </c>
      <c r="J41" s="548">
        <f t="shared" si="2"/>
        <v>77.560323689272678</v>
      </c>
      <c r="M41" s="556"/>
      <c r="N41" s="555"/>
      <c r="P41" s="556"/>
      <c r="Q41" s="556"/>
    </row>
    <row r="42" spans="1:17" ht="39.9" customHeight="1">
      <c r="A42" s="844"/>
      <c r="B42" s="853" t="s">
        <v>194</v>
      </c>
      <c r="C42" s="863"/>
      <c r="D42" s="540">
        <f>SUM(E42:G42)</f>
        <v>8411600</v>
      </c>
      <c r="E42" s="551">
        <v>8161000</v>
      </c>
      <c r="F42" s="540">
        <v>0</v>
      </c>
      <c r="G42" s="617">
        <v>250600</v>
      </c>
      <c r="H42" s="618">
        <v>8272242.4599999981</v>
      </c>
      <c r="I42" s="554">
        <f>SUM(H42-D42)</f>
        <v>-139357.5400000019</v>
      </c>
      <c r="J42" s="547">
        <f t="shared" si="2"/>
        <v>98.343269532550266</v>
      </c>
      <c r="M42" s="556"/>
      <c r="N42" s="555"/>
      <c r="P42" s="556"/>
      <c r="Q42" s="556"/>
    </row>
    <row r="43" spans="1:17" ht="39.9" customHeight="1">
      <c r="A43" s="844"/>
      <c r="B43" s="855" t="s">
        <v>195</v>
      </c>
      <c r="C43" s="864"/>
      <c r="D43" s="536">
        <f>SUM(E43:G43)</f>
        <v>11578600</v>
      </c>
      <c r="E43" s="546">
        <v>11393600</v>
      </c>
      <c r="F43" s="536">
        <v>0</v>
      </c>
      <c r="G43" s="617">
        <v>185000</v>
      </c>
      <c r="H43" s="619">
        <v>6674037.3599999994</v>
      </c>
      <c r="I43" s="553">
        <f>SUM(H43-D43)</f>
        <v>-4904562.6400000006</v>
      </c>
      <c r="J43" s="545">
        <f t="shared" si="2"/>
        <v>57.641142797920295</v>
      </c>
      <c r="M43" s="556"/>
      <c r="N43" s="555"/>
      <c r="P43" s="556"/>
      <c r="Q43" s="556"/>
    </row>
    <row r="44" spans="1:17" ht="39.9" customHeight="1">
      <c r="A44" s="844"/>
      <c r="B44" s="855" t="s">
        <v>196</v>
      </c>
      <c r="C44" s="864"/>
      <c r="D44" s="536">
        <f>SUM(E44:G44)</f>
        <v>5952100</v>
      </c>
      <c r="E44" s="546">
        <v>5845600</v>
      </c>
      <c r="F44" s="536">
        <v>0</v>
      </c>
      <c r="G44" s="617">
        <v>106500</v>
      </c>
      <c r="H44" s="619">
        <v>3964189.87</v>
      </c>
      <c r="I44" s="553">
        <f>SUM(H44-D44)</f>
        <v>-1987910.13</v>
      </c>
      <c r="J44" s="545">
        <f t="shared" si="2"/>
        <v>66.601533408376881</v>
      </c>
      <c r="M44" s="556"/>
      <c r="N44" s="555"/>
      <c r="P44" s="556"/>
      <c r="Q44" s="556"/>
    </row>
    <row r="45" spans="1:17" ht="39.9" customHeight="1">
      <c r="A45" s="844"/>
      <c r="B45" s="855" t="s">
        <v>197</v>
      </c>
      <c r="C45" s="864"/>
      <c r="D45" s="536">
        <f>SUM(E45:G45)</f>
        <v>4207200</v>
      </c>
      <c r="E45" s="546">
        <v>4174100</v>
      </c>
      <c r="F45" s="536">
        <v>0</v>
      </c>
      <c r="G45" s="617">
        <v>33100</v>
      </c>
      <c r="H45" s="619">
        <v>4197654.03</v>
      </c>
      <c r="I45" s="553">
        <f>SUM(H45-D45)</f>
        <v>-9545.9699999997392</v>
      </c>
      <c r="J45" s="545">
        <f t="shared" si="2"/>
        <v>99.773103964632071</v>
      </c>
      <c r="M45" s="556"/>
      <c r="N45" s="555"/>
      <c r="P45" s="556"/>
      <c r="Q45" s="556"/>
    </row>
    <row r="46" spans="1:17" ht="34.5" customHeight="1">
      <c r="A46" s="844"/>
      <c r="B46" s="857" t="s">
        <v>198</v>
      </c>
      <c r="C46" s="865"/>
      <c r="D46" s="531">
        <f>SUM(E46:G46)</f>
        <v>3225100</v>
      </c>
      <c r="E46" s="550">
        <v>3139700</v>
      </c>
      <c r="F46" s="531">
        <v>0</v>
      </c>
      <c r="G46" s="622">
        <v>85400</v>
      </c>
      <c r="H46" s="621">
        <v>2777324.07</v>
      </c>
      <c r="I46" s="552">
        <f>SUM(H46-D46)</f>
        <v>-447775.93000000017</v>
      </c>
      <c r="J46" s="549">
        <f t="shared" si="2"/>
        <v>86.115905553316168</v>
      </c>
      <c r="M46" s="556"/>
      <c r="N46" s="555"/>
      <c r="P46" s="556"/>
      <c r="Q46" s="556"/>
    </row>
    <row r="47" spans="1:17" ht="79.95" customHeight="1">
      <c r="A47" s="843" t="s">
        <v>284</v>
      </c>
      <c r="B47" s="845" t="s">
        <v>285</v>
      </c>
      <c r="C47" s="846"/>
      <c r="D47" s="542">
        <f t="shared" ref="D47:I47" si="8">SUM(D48:D52)</f>
        <v>41723000</v>
      </c>
      <c r="E47" s="542">
        <f t="shared" si="8"/>
        <v>41059200</v>
      </c>
      <c r="F47" s="542">
        <f t="shared" si="8"/>
        <v>0</v>
      </c>
      <c r="G47" s="616">
        <f t="shared" si="8"/>
        <v>663800</v>
      </c>
      <c r="H47" s="616">
        <f t="shared" si="8"/>
        <v>41722217.359999999</v>
      </c>
      <c r="I47" s="542">
        <f t="shared" si="8"/>
        <v>-782.63999999500811</v>
      </c>
      <c r="J47" s="548">
        <f t="shared" si="2"/>
        <v>99.998124200081477</v>
      </c>
      <c r="M47" s="556"/>
      <c r="N47" s="555"/>
      <c r="P47" s="556"/>
      <c r="Q47" s="556"/>
    </row>
    <row r="48" spans="1:17" ht="39.9" customHeight="1">
      <c r="A48" s="844"/>
      <c r="B48" s="830" t="s">
        <v>194</v>
      </c>
      <c r="C48" s="831"/>
      <c r="D48" s="540">
        <f>SUM(E48:G48)</f>
        <v>14819400</v>
      </c>
      <c r="E48" s="551">
        <v>14585600</v>
      </c>
      <c r="F48" s="540">
        <v>0</v>
      </c>
      <c r="G48" s="617">
        <v>233800</v>
      </c>
      <c r="H48" s="618">
        <v>14819383.760000002</v>
      </c>
      <c r="I48" s="551">
        <f>SUM(H48-D48)</f>
        <v>-16.239999998360872</v>
      </c>
      <c r="J48" s="547">
        <f t="shared" si="2"/>
        <v>99.999890413916901</v>
      </c>
      <c r="M48" s="556"/>
      <c r="N48" s="555"/>
      <c r="P48" s="556"/>
      <c r="Q48" s="556"/>
    </row>
    <row r="49" spans="1:17" ht="39.9" customHeight="1">
      <c r="A49" s="844"/>
      <c r="B49" s="830" t="s">
        <v>195</v>
      </c>
      <c r="C49" s="831"/>
      <c r="D49" s="536">
        <f>SUM(E49:G49)</f>
        <v>11017500</v>
      </c>
      <c r="E49" s="546">
        <v>10840300</v>
      </c>
      <c r="F49" s="536">
        <v>0</v>
      </c>
      <c r="G49" s="617">
        <v>177200</v>
      </c>
      <c r="H49" s="619">
        <v>11017640.620000005</v>
      </c>
      <c r="I49" s="546">
        <f>SUM(H49-D49)</f>
        <v>140.62000000476837</v>
      </c>
      <c r="J49" s="545">
        <f t="shared" si="2"/>
        <v>100.00127633310647</v>
      </c>
      <c r="M49" s="556"/>
      <c r="N49" s="555"/>
      <c r="P49" s="556"/>
      <c r="Q49" s="556"/>
    </row>
    <row r="50" spans="1:17" ht="39.9" customHeight="1">
      <c r="A50" s="844"/>
      <c r="B50" s="830" t="s">
        <v>196</v>
      </c>
      <c r="C50" s="831"/>
      <c r="D50" s="536">
        <f>SUM(E50:G50)</f>
        <v>5344700</v>
      </c>
      <c r="E50" s="546">
        <v>5261300</v>
      </c>
      <c r="F50" s="536">
        <v>0</v>
      </c>
      <c r="G50" s="617">
        <v>83400</v>
      </c>
      <c r="H50" s="619">
        <v>5344699.9999999991</v>
      </c>
      <c r="I50" s="546">
        <f>SUM(H50-D50)</f>
        <v>-9.3132257461547852E-10</v>
      </c>
      <c r="J50" s="545">
        <f t="shared" si="2"/>
        <v>99.999999999999972</v>
      </c>
      <c r="M50" s="556"/>
      <c r="N50" s="555"/>
      <c r="P50" s="556"/>
      <c r="Q50" s="556"/>
    </row>
    <row r="51" spans="1:17" ht="39.9" customHeight="1">
      <c r="A51" s="844"/>
      <c r="B51" s="830" t="s">
        <v>197</v>
      </c>
      <c r="C51" s="831"/>
      <c r="D51" s="536">
        <f>SUM(E51:G51)</f>
        <v>6149600</v>
      </c>
      <c r="E51" s="546">
        <v>6049600</v>
      </c>
      <c r="F51" s="536">
        <v>0</v>
      </c>
      <c r="G51" s="617">
        <v>100000</v>
      </c>
      <c r="H51" s="619">
        <v>6148790.6399999997</v>
      </c>
      <c r="I51" s="546">
        <f>SUM(H51-D51)</f>
        <v>-809.36000000033528</v>
      </c>
      <c r="J51" s="545">
        <f t="shared" si="2"/>
        <v>99.986838818784946</v>
      </c>
      <c r="M51" s="556"/>
      <c r="N51" s="555"/>
      <c r="P51" s="556"/>
      <c r="Q51" s="556"/>
    </row>
    <row r="52" spans="1:17" ht="39.9" customHeight="1">
      <c r="A52" s="844"/>
      <c r="B52" s="830" t="s">
        <v>198</v>
      </c>
      <c r="C52" s="831"/>
      <c r="D52" s="531">
        <f>SUM(E52:G52)</f>
        <v>4391800</v>
      </c>
      <c r="E52" s="546">
        <v>4322400</v>
      </c>
      <c r="F52" s="536">
        <v>0</v>
      </c>
      <c r="G52" s="617">
        <v>69400</v>
      </c>
      <c r="H52" s="619">
        <v>4391702.34</v>
      </c>
      <c r="I52" s="550">
        <f>SUM(H52-D52)</f>
        <v>-97.660000000149012</v>
      </c>
      <c r="J52" s="549">
        <f t="shared" si="2"/>
        <v>99.997776310396645</v>
      </c>
      <c r="M52" s="556"/>
      <c r="N52" s="555"/>
      <c r="P52" s="556"/>
      <c r="Q52" s="556"/>
    </row>
    <row r="53" spans="1:17" ht="81.75" customHeight="1">
      <c r="A53" s="843" t="s">
        <v>286</v>
      </c>
      <c r="B53" s="845" t="s">
        <v>287</v>
      </c>
      <c r="C53" s="846"/>
      <c r="D53" s="542">
        <f t="shared" ref="D53:I53" si="9">SUM(D54:D58)</f>
        <v>1572900</v>
      </c>
      <c r="E53" s="542">
        <f t="shared" si="9"/>
        <v>1547900</v>
      </c>
      <c r="F53" s="542">
        <f t="shared" si="9"/>
        <v>0</v>
      </c>
      <c r="G53" s="616">
        <f t="shared" si="9"/>
        <v>25000</v>
      </c>
      <c r="H53" s="616">
        <f t="shared" si="9"/>
        <v>1572683.91</v>
      </c>
      <c r="I53" s="542">
        <f t="shared" si="9"/>
        <v>-216.09000000002561</v>
      </c>
      <c r="J53" s="548">
        <f t="shared" si="2"/>
        <v>99.986261682242983</v>
      </c>
      <c r="M53" s="556"/>
      <c r="N53" s="555"/>
      <c r="P53" s="556"/>
      <c r="Q53" s="556"/>
    </row>
    <row r="54" spans="1:17" ht="39.9" customHeight="1">
      <c r="A54" s="844"/>
      <c r="B54" s="830" t="s">
        <v>194</v>
      </c>
      <c r="C54" s="831"/>
      <c r="D54" s="536">
        <f>SUM(E54:G54)</f>
        <v>475500</v>
      </c>
      <c r="E54" s="546">
        <v>468000</v>
      </c>
      <c r="F54" s="540">
        <v>0</v>
      </c>
      <c r="G54" s="617">
        <v>7500</v>
      </c>
      <c r="H54" s="618">
        <v>475417.50999999995</v>
      </c>
      <c r="I54" s="546">
        <f>SUM(H54-D54)</f>
        <v>-82.490000000048894</v>
      </c>
      <c r="J54" s="547">
        <f t="shared" si="2"/>
        <v>99.982651945320697</v>
      </c>
      <c r="M54" s="556"/>
      <c r="N54" s="555"/>
      <c r="P54" s="556"/>
      <c r="Q54" s="556"/>
    </row>
    <row r="55" spans="1:17" ht="39.9" customHeight="1">
      <c r="A55" s="844"/>
      <c r="B55" s="830" t="s">
        <v>195</v>
      </c>
      <c r="C55" s="831"/>
      <c r="D55" s="536">
        <f>SUM(E55:G55)</f>
        <v>418100</v>
      </c>
      <c r="E55" s="546">
        <v>411500</v>
      </c>
      <c r="F55" s="536">
        <v>0</v>
      </c>
      <c r="G55" s="617">
        <v>6600</v>
      </c>
      <c r="H55" s="619">
        <v>418075.96000000008</v>
      </c>
      <c r="I55" s="546">
        <f>SUM(H55-D55)</f>
        <v>-24.039999999920838</v>
      </c>
      <c r="J55" s="545">
        <f t="shared" ref="J55:J86" si="10">SUM(H55/D55*100)</f>
        <v>99.994250179382931</v>
      </c>
      <c r="M55" s="556"/>
      <c r="N55" s="555"/>
      <c r="P55" s="556"/>
      <c r="Q55" s="556"/>
    </row>
    <row r="56" spans="1:17" ht="39.9" customHeight="1">
      <c r="A56" s="844"/>
      <c r="B56" s="830" t="s">
        <v>196</v>
      </c>
      <c r="C56" s="831"/>
      <c r="D56" s="536">
        <f>SUM(E56:G56)</f>
        <v>212500</v>
      </c>
      <c r="E56" s="546">
        <v>209400</v>
      </c>
      <c r="F56" s="536">
        <v>0</v>
      </c>
      <c r="G56" s="617">
        <v>3100</v>
      </c>
      <c r="H56" s="619">
        <v>212500</v>
      </c>
      <c r="I56" s="546">
        <f>SUM(H56-D56)</f>
        <v>0</v>
      </c>
      <c r="J56" s="545">
        <f t="shared" si="10"/>
        <v>100</v>
      </c>
      <c r="M56" s="556"/>
      <c r="N56" s="555"/>
      <c r="P56" s="556"/>
      <c r="Q56" s="556"/>
    </row>
    <row r="57" spans="1:17" ht="39.9" customHeight="1">
      <c r="A57" s="844"/>
      <c r="B57" s="830" t="s">
        <v>197</v>
      </c>
      <c r="C57" s="831"/>
      <c r="D57" s="536">
        <f>SUM(E57:G57)</f>
        <v>241900</v>
      </c>
      <c r="E57" s="546">
        <v>237900</v>
      </c>
      <c r="F57" s="536">
        <v>0</v>
      </c>
      <c r="G57" s="617">
        <v>4000</v>
      </c>
      <c r="H57" s="619">
        <v>241888.65999999995</v>
      </c>
      <c r="I57" s="546">
        <f>SUM(H57-D57)</f>
        <v>-11.340000000054715</v>
      </c>
      <c r="J57" s="545">
        <f t="shared" si="10"/>
        <v>99.995312112443131</v>
      </c>
      <c r="M57" s="556"/>
      <c r="N57" s="555"/>
      <c r="P57" s="556"/>
      <c r="Q57" s="556"/>
    </row>
    <row r="58" spans="1:17" ht="39.9" customHeight="1">
      <c r="A58" s="844"/>
      <c r="B58" s="830" t="s">
        <v>198</v>
      </c>
      <c r="C58" s="831"/>
      <c r="D58" s="536">
        <f>SUM(E58:G58)</f>
        <v>224900</v>
      </c>
      <c r="E58" s="546">
        <v>221100</v>
      </c>
      <c r="F58" s="531">
        <v>0</v>
      </c>
      <c r="G58" s="617">
        <v>3800</v>
      </c>
      <c r="H58" s="621">
        <v>224801.78</v>
      </c>
      <c r="I58" s="546">
        <f>SUM(H58-D58)</f>
        <v>-98.220000000001164</v>
      </c>
      <c r="J58" s="545">
        <f t="shared" si="10"/>
        <v>99.956327256558481</v>
      </c>
      <c r="M58" s="556"/>
      <c r="N58" s="555"/>
      <c r="P58" s="556"/>
      <c r="Q58" s="556"/>
    </row>
    <row r="59" spans="1:17" ht="107.4" customHeight="1">
      <c r="A59" s="843" t="s">
        <v>288</v>
      </c>
      <c r="B59" s="845" t="s">
        <v>289</v>
      </c>
      <c r="C59" s="846"/>
      <c r="D59" s="542">
        <f t="shared" ref="D59:I59" si="11">SUM(D60:D64)</f>
        <v>622800</v>
      </c>
      <c r="E59" s="542">
        <f t="shared" si="11"/>
        <v>612900</v>
      </c>
      <c r="F59" s="542">
        <f t="shared" si="11"/>
        <v>0</v>
      </c>
      <c r="G59" s="616">
        <f t="shared" si="11"/>
        <v>9900</v>
      </c>
      <c r="H59" s="616">
        <f t="shared" si="11"/>
        <v>622699.28</v>
      </c>
      <c r="I59" s="542">
        <f t="shared" si="11"/>
        <v>-100.72000000001572</v>
      </c>
      <c r="J59" s="548">
        <f t="shared" si="10"/>
        <v>99.983827874116898</v>
      </c>
      <c r="M59" s="556"/>
      <c r="N59" s="555"/>
      <c r="P59" s="556"/>
      <c r="Q59" s="556"/>
    </row>
    <row r="60" spans="1:17" ht="39.9" customHeight="1">
      <c r="A60" s="844"/>
      <c r="B60" s="830" t="s">
        <v>194</v>
      </c>
      <c r="C60" s="831"/>
      <c r="D60" s="536">
        <f>SUM(E60:G60)</f>
        <v>136800</v>
      </c>
      <c r="E60" s="546">
        <v>134700</v>
      </c>
      <c r="F60" s="540">
        <v>0</v>
      </c>
      <c r="G60" s="617">
        <v>2100</v>
      </c>
      <c r="H60" s="618">
        <v>136777.34999999998</v>
      </c>
      <c r="I60" s="546">
        <f>SUM(H60-D60)</f>
        <v>-22.650000000023283</v>
      </c>
      <c r="J60" s="547">
        <f t="shared" si="10"/>
        <v>99.983442982456125</v>
      </c>
      <c r="M60" s="556"/>
      <c r="N60" s="555"/>
      <c r="P60" s="556"/>
      <c r="Q60" s="556"/>
    </row>
    <row r="61" spans="1:17" ht="39.9" customHeight="1">
      <c r="A61" s="844"/>
      <c r="B61" s="830" t="s">
        <v>195</v>
      </c>
      <c r="C61" s="831"/>
      <c r="D61" s="536">
        <f>SUM(E61:G61)</f>
        <v>147900</v>
      </c>
      <c r="E61" s="546">
        <v>145600</v>
      </c>
      <c r="F61" s="536">
        <v>0</v>
      </c>
      <c r="G61" s="617">
        <v>2300</v>
      </c>
      <c r="H61" s="619">
        <v>147936.15999999997</v>
      </c>
      <c r="I61" s="546">
        <f>SUM(H61-D61)</f>
        <v>36.159999999974389</v>
      </c>
      <c r="J61" s="545">
        <f t="shared" si="10"/>
        <v>100.02444895199459</v>
      </c>
      <c r="M61" s="556"/>
      <c r="N61" s="555"/>
      <c r="P61" s="556"/>
      <c r="Q61" s="556"/>
    </row>
    <row r="62" spans="1:17" ht="39.9" customHeight="1">
      <c r="A62" s="844"/>
      <c r="B62" s="830" t="s">
        <v>196</v>
      </c>
      <c r="C62" s="831"/>
      <c r="D62" s="536">
        <f>SUM(E62:G62)</f>
        <v>133200</v>
      </c>
      <c r="E62" s="546">
        <v>130900</v>
      </c>
      <c r="F62" s="536">
        <v>0</v>
      </c>
      <c r="G62" s="617">
        <v>2300</v>
      </c>
      <c r="H62" s="619">
        <v>133200.00000000003</v>
      </c>
      <c r="I62" s="546">
        <f>SUM(H62-D62)</f>
        <v>2.9103830456733704E-11</v>
      </c>
      <c r="J62" s="545">
        <f t="shared" si="10"/>
        <v>100.00000000000003</v>
      </c>
      <c r="M62" s="556"/>
      <c r="N62" s="555"/>
      <c r="P62" s="556"/>
      <c r="Q62" s="556"/>
    </row>
    <row r="63" spans="1:17" ht="39.9" customHeight="1">
      <c r="A63" s="844"/>
      <c r="B63" s="830" t="s">
        <v>197</v>
      </c>
      <c r="C63" s="831"/>
      <c r="D63" s="536">
        <f>SUM(E63:G63)</f>
        <v>135200</v>
      </c>
      <c r="E63" s="546">
        <v>133100</v>
      </c>
      <c r="F63" s="536">
        <v>0</v>
      </c>
      <c r="G63" s="617">
        <v>2100</v>
      </c>
      <c r="H63" s="619">
        <v>135160.53</v>
      </c>
      <c r="I63" s="546">
        <f>SUM(H63-D63)</f>
        <v>-39.470000000001164</v>
      </c>
      <c r="J63" s="545">
        <f t="shared" si="10"/>
        <v>99.970806213017752</v>
      </c>
      <c r="M63" s="556"/>
      <c r="N63" s="555"/>
      <c r="P63" s="556"/>
      <c r="Q63" s="556"/>
    </row>
    <row r="64" spans="1:17" ht="39.9" customHeight="1">
      <c r="A64" s="844"/>
      <c r="B64" s="830" t="s">
        <v>198</v>
      </c>
      <c r="C64" s="831"/>
      <c r="D64" s="536">
        <f>SUM(E64:G64)</f>
        <v>69700</v>
      </c>
      <c r="E64" s="546">
        <v>68600</v>
      </c>
      <c r="F64" s="531">
        <v>0</v>
      </c>
      <c r="G64" s="617">
        <v>1100</v>
      </c>
      <c r="H64" s="621">
        <v>69625.240000000005</v>
      </c>
      <c r="I64" s="546">
        <f>SUM(H64-D64)</f>
        <v>-74.759999999994761</v>
      </c>
      <c r="J64" s="545">
        <f t="shared" si="10"/>
        <v>99.892740315638463</v>
      </c>
      <c r="M64" s="556"/>
      <c r="N64" s="555"/>
      <c r="P64" s="556"/>
      <c r="Q64" s="556"/>
    </row>
    <row r="65" spans="1:17" ht="66" customHeight="1">
      <c r="A65" s="851" t="s">
        <v>46</v>
      </c>
      <c r="B65" s="845" t="s">
        <v>290</v>
      </c>
      <c r="C65" s="846"/>
      <c r="D65" s="542">
        <f t="shared" ref="D65:I65" si="12">SUM(D66:D70)</f>
        <v>77551500</v>
      </c>
      <c r="E65" s="542">
        <f t="shared" si="12"/>
        <v>76353200</v>
      </c>
      <c r="F65" s="542">
        <f t="shared" si="12"/>
        <v>0</v>
      </c>
      <c r="G65" s="616">
        <f t="shared" si="12"/>
        <v>1198300</v>
      </c>
      <c r="H65" s="616">
        <f t="shared" si="12"/>
        <v>77507034.479999989</v>
      </c>
      <c r="I65" s="542">
        <f t="shared" si="12"/>
        <v>-44465.519999999553</v>
      </c>
      <c r="J65" s="548">
        <f t="shared" si="10"/>
        <v>99.942663236687864</v>
      </c>
      <c r="M65" s="556"/>
      <c r="N65" s="555"/>
      <c r="P65" s="556"/>
      <c r="Q65" s="556"/>
    </row>
    <row r="66" spans="1:17" ht="39.9" customHeight="1">
      <c r="A66" s="844"/>
      <c r="B66" s="830" t="s">
        <v>194</v>
      </c>
      <c r="C66" s="831"/>
      <c r="D66" s="536">
        <f>SUM(E66:G66)</f>
        <v>24883700</v>
      </c>
      <c r="E66" s="546">
        <f t="shared" ref="E66:H70" si="13">SUM(E72+E78)</f>
        <v>24501800</v>
      </c>
      <c r="F66" s="540">
        <f t="shared" si="13"/>
        <v>0</v>
      </c>
      <c r="G66" s="617">
        <f t="shared" si="13"/>
        <v>381900</v>
      </c>
      <c r="H66" s="618">
        <f t="shared" si="13"/>
        <v>24860657.140000001</v>
      </c>
      <c r="I66" s="546">
        <f>SUM(H66-D66)</f>
        <v>-23042.859999999404</v>
      </c>
      <c r="J66" s="547">
        <f t="shared" si="10"/>
        <v>99.907397774446721</v>
      </c>
      <c r="M66" s="556"/>
      <c r="N66" s="555"/>
      <c r="P66" s="556"/>
      <c r="Q66" s="556"/>
    </row>
    <row r="67" spans="1:17" ht="39.9" customHeight="1">
      <c r="A67" s="844"/>
      <c r="B67" s="830" t="s">
        <v>195</v>
      </c>
      <c r="C67" s="831"/>
      <c r="D67" s="536">
        <f>SUM(E67:G67)</f>
        <v>19428500</v>
      </c>
      <c r="E67" s="546">
        <f t="shared" si="13"/>
        <v>19123900</v>
      </c>
      <c r="F67" s="536">
        <f t="shared" si="13"/>
        <v>0</v>
      </c>
      <c r="G67" s="617">
        <f t="shared" si="13"/>
        <v>304600</v>
      </c>
      <c r="H67" s="619">
        <f t="shared" si="13"/>
        <v>19417931.509999998</v>
      </c>
      <c r="I67" s="546">
        <f>SUM(H67-D67)</f>
        <v>-10568.490000002086</v>
      </c>
      <c r="J67" s="545">
        <f t="shared" si="10"/>
        <v>99.945603160305723</v>
      </c>
      <c r="M67" s="556"/>
      <c r="N67" s="555"/>
      <c r="P67" s="556"/>
      <c r="Q67" s="556"/>
    </row>
    <row r="68" spans="1:17" ht="39.9" customHeight="1">
      <c r="A68" s="844"/>
      <c r="B68" s="830" t="s">
        <v>196</v>
      </c>
      <c r="C68" s="831"/>
      <c r="D68" s="536">
        <f>SUM(E68:G68)</f>
        <v>11718500</v>
      </c>
      <c r="E68" s="546">
        <f t="shared" si="13"/>
        <v>11536700</v>
      </c>
      <c r="F68" s="536">
        <f t="shared" si="13"/>
        <v>0</v>
      </c>
      <c r="G68" s="617">
        <f t="shared" si="13"/>
        <v>181800</v>
      </c>
      <c r="H68" s="619">
        <f t="shared" si="13"/>
        <v>11720680.180000002</v>
      </c>
      <c r="I68" s="546">
        <f>SUM(H68-D68)</f>
        <v>2180.1800000015646</v>
      </c>
      <c r="J68" s="545">
        <f t="shared" si="10"/>
        <v>100.0186045995648</v>
      </c>
      <c r="M68" s="556"/>
      <c r="N68" s="555"/>
      <c r="P68" s="556"/>
      <c r="Q68" s="556"/>
    </row>
    <row r="69" spans="1:17" ht="39.9" customHeight="1">
      <c r="A69" s="844"/>
      <c r="B69" s="830" t="s">
        <v>197</v>
      </c>
      <c r="C69" s="831"/>
      <c r="D69" s="536">
        <f>SUM(E69:G69)</f>
        <v>11268100</v>
      </c>
      <c r="E69" s="546">
        <f t="shared" si="13"/>
        <v>11094900</v>
      </c>
      <c r="F69" s="536">
        <f t="shared" si="13"/>
        <v>0</v>
      </c>
      <c r="G69" s="617">
        <f t="shared" si="13"/>
        <v>173200</v>
      </c>
      <c r="H69" s="619">
        <f t="shared" si="13"/>
        <v>11260370.210000001</v>
      </c>
      <c r="I69" s="546">
        <f>SUM(H69-D69)</f>
        <v>-7729.7899999991059</v>
      </c>
      <c r="J69" s="545">
        <f t="shared" si="10"/>
        <v>99.931401123525703</v>
      </c>
      <c r="M69" s="556"/>
      <c r="N69" s="555"/>
      <c r="P69" s="556"/>
      <c r="Q69" s="556"/>
    </row>
    <row r="70" spans="1:17" ht="39.9" customHeight="1">
      <c r="A70" s="844"/>
      <c r="B70" s="830" t="s">
        <v>198</v>
      </c>
      <c r="C70" s="831"/>
      <c r="D70" s="536">
        <f>SUM(E70:G70)</f>
        <v>10252700</v>
      </c>
      <c r="E70" s="546">
        <f t="shared" si="13"/>
        <v>10095900</v>
      </c>
      <c r="F70" s="531">
        <f t="shared" si="13"/>
        <v>0</v>
      </c>
      <c r="G70" s="617">
        <f t="shared" si="13"/>
        <v>156800</v>
      </c>
      <c r="H70" s="621">
        <f t="shared" si="13"/>
        <v>10247395.439999999</v>
      </c>
      <c r="I70" s="546">
        <f>SUM(H70-D70)</f>
        <v>-5304.5600000005215</v>
      </c>
      <c r="J70" s="545">
        <f t="shared" si="10"/>
        <v>99.948261823714716</v>
      </c>
      <c r="M70" s="556"/>
      <c r="N70" s="555"/>
      <c r="P70" s="556"/>
      <c r="Q70" s="556"/>
    </row>
    <row r="71" spans="1:17" ht="63" customHeight="1">
      <c r="A71" s="843" t="s">
        <v>291</v>
      </c>
      <c r="B71" s="845" t="s">
        <v>292</v>
      </c>
      <c r="C71" s="846"/>
      <c r="D71" s="542">
        <f t="shared" ref="D71:I71" si="14">SUM(D72:D76)</f>
        <v>75066900</v>
      </c>
      <c r="E71" s="542">
        <f t="shared" si="14"/>
        <v>73907700</v>
      </c>
      <c r="F71" s="542">
        <f t="shared" si="14"/>
        <v>0</v>
      </c>
      <c r="G71" s="616">
        <f t="shared" si="14"/>
        <v>1159200</v>
      </c>
      <c r="H71" s="616">
        <f t="shared" si="14"/>
        <v>75022687.170000002</v>
      </c>
      <c r="I71" s="542">
        <f t="shared" si="14"/>
        <v>-44212.830000000075</v>
      </c>
      <c r="J71" s="548">
        <f t="shared" si="10"/>
        <v>99.941102096929541</v>
      </c>
      <c r="M71" s="556"/>
      <c r="N71" s="555"/>
      <c r="P71" s="556"/>
      <c r="Q71" s="556"/>
    </row>
    <row r="72" spans="1:17" ht="39.9" customHeight="1">
      <c r="A72" s="844"/>
      <c r="B72" s="830" t="s">
        <v>194</v>
      </c>
      <c r="C72" s="831"/>
      <c r="D72" s="536">
        <f>SUM(E72:G72)</f>
        <v>24406100</v>
      </c>
      <c r="E72" s="546">
        <v>24030700</v>
      </c>
      <c r="F72" s="540">
        <v>0</v>
      </c>
      <c r="G72" s="617">
        <v>375400</v>
      </c>
      <c r="H72" s="618">
        <v>24383151.16</v>
      </c>
      <c r="I72" s="546">
        <f>SUM(H72-D72)</f>
        <v>-22948.839999999851</v>
      </c>
      <c r="J72" s="547">
        <f t="shared" si="10"/>
        <v>99.905970884328099</v>
      </c>
      <c r="M72" s="556"/>
      <c r="N72" s="555"/>
      <c r="P72" s="556"/>
      <c r="Q72" s="556"/>
    </row>
    <row r="73" spans="1:17" ht="39.9" customHeight="1">
      <c r="A73" s="844"/>
      <c r="B73" s="830" t="s">
        <v>195</v>
      </c>
      <c r="C73" s="831"/>
      <c r="D73" s="536">
        <f>SUM(E73:G73)</f>
        <v>18671000</v>
      </c>
      <c r="E73" s="546">
        <v>18378100</v>
      </c>
      <c r="F73" s="536">
        <v>0</v>
      </c>
      <c r="G73" s="617">
        <v>292900</v>
      </c>
      <c r="H73" s="619">
        <v>18660489.649999999</v>
      </c>
      <c r="I73" s="546">
        <f>SUM(H73-D73)</f>
        <v>-10510.35000000149</v>
      </c>
      <c r="J73" s="545">
        <f t="shared" si="10"/>
        <v>99.943707621445014</v>
      </c>
      <c r="M73" s="556"/>
      <c r="N73" s="555"/>
      <c r="P73" s="556"/>
      <c r="Q73" s="556"/>
    </row>
    <row r="74" spans="1:17" ht="39.9" customHeight="1">
      <c r="A74" s="844"/>
      <c r="B74" s="830" t="s">
        <v>196</v>
      </c>
      <c r="C74" s="831"/>
      <c r="D74" s="536">
        <f>SUM(E74:G74)</f>
        <v>11325000</v>
      </c>
      <c r="E74" s="546">
        <v>11149400</v>
      </c>
      <c r="F74" s="536">
        <v>0</v>
      </c>
      <c r="G74" s="617">
        <v>175600</v>
      </c>
      <c r="H74" s="619">
        <v>11327180.210000001</v>
      </c>
      <c r="I74" s="546">
        <f>SUM(H74-D74)</f>
        <v>2180.2100000008941</v>
      </c>
      <c r="J74" s="545">
        <f t="shared" si="10"/>
        <v>100.01925130242826</v>
      </c>
      <c r="M74" s="556"/>
      <c r="N74" s="555"/>
      <c r="P74" s="556"/>
      <c r="Q74" s="556"/>
    </row>
    <row r="75" spans="1:17" ht="39.9" customHeight="1">
      <c r="A75" s="844"/>
      <c r="B75" s="830" t="s">
        <v>197</v>
      </c>
      <c r="C75" s="831"/>
      <c r="D75" s="536">
        <f>SUM(E75:G75)</f>
        <v>11018100</v>
      </c>
      <c r="E75" s="546">
        <v>10849200</v>
      </c>
      <c r="F75" s="536">
        <v>0</v>
      </c>
      <c r="G75" s="617">
        <v>168900</v>
      </c>
      <c r="H75" s="619">
        <v>11010445.49</v>
      </c>
      <c r="I75" s="546">
        <f>SUM(H75-D75)</f>
        <v>-7654.5099999997765</v>
      </c>
      <c r="J75" s="545">
        <f t="shared" si="10"/>
        <v>99.930527858705219</v>
      </c>
      <c r="M75" s="556"/>
      <c r="N75" s="555"/>
      <c r="P75" s="556"/>
      <c r="Q75" s="556"/>
    </row>
    <row r="76" spans="1:17" ht="39.9" customHeight="1">
      <c r="A76" s="844"/>
      <c r="B76" s="866" t="s">
        <v>198</v>
      </c>
      <c r="C76" s="867"/>
      <c r="D76" s="531">
        <f>SUM(E76:G76)</f>
        <v>9646700</v>
      </c>
      <c r="E76" s="550">
        <v>9500300</v>
      </c>
      <c r="F76" s="531">
        <v>0</v>
      </c>
      <c r="G76" s="622">
        <v>146400</v>
      </c>
      <c r="H76" s="621">
        <v>9641420.6600000001</v>
      </c>
      <c r="I76" s="550">
        <f>SUM(H76-D76)</f>
        <v>-5279.339999999851</v>
      </c>
      <c r="J76" s="549">
        <f t="shared" si="10"/>
        <v>99.945273098572571</v>
      </c>
      <c r="M76" s="556"/>
      <c r="N76" s="555"/>
      <c r="P76" s="556"/>
      <c r="Q76" s="556"/>
    </row>
    <row r="77" spans="1:17" ht="94.5" customHeight="1">
      <c r="A77" s="843" t="s">
        <v>293</v>
      </c>
      <c r="B77" s="845" t="s">
        <v>294</v>
      </c>
      <c r="C77" s="846"/>
      <c r="D77" s="542">
        <f t="shared" ref="D77:I77" si="15">SUM(D78:D82)</f>
        <v>2484600</v>
      </c>
      <c r="E77" s="542">
        <f t="shared" si="15"/>
        <v>2445500</v>
      </c>
      <c r="F77" s="542">
        <f t="shared" si="15"/>
        <v>0</v>
      </c>
      <c r="G77" s="616">
        <f t="shared" si="15"/>
        <v>39100</v>
      </c>
      <c r="H77" s="616">
        <f t="shared" si="15"/>
        <v>2484347.31</v>
      </c>
      <c r="I77" s="542">
        <f t="shared" si="15"/>
        <v>-252.68999999991502</v>
      </c>
      <c r="J77" s="548">
        <f t="shared" si="10"/>
        <v>99.989829751267806</v>
      </c>
      <c r="M77" s="556"/>
      <c r="N77" s="555"/>
      <c r="P77" s="556"/>
      <c r="Q77" s="556"/>
    </row>
    <row r="78" spans="1:17" ht="39.9" customHeight="1">
      <c r="A78" s="844"/>
      <c r="B78" s="830" t="s">
        <v>194</v>
      </c>
      <c r="C78" s="831"/>
      <c r="D78" s="536">
        <f>SUM(E78:G78)</f>
        <v>477600</v>
      </c>
      <c r="E78" s="546">
        <v>471100</v>
      </c>
      <c r="F78" s="540">
        <v>0</v>
      </c>
      <c r="G78" s="617">
        <v>6500</v>
      </c>
      <c r="H78" s="618">
        <v>477505.98</v>
      </c>
      <c r="I78" s="546">
        <f>SUM(H78-D78)</f>
        <v>-94.020000000018626</v>
      </c>
      <c r="J78" s="545">
        <f t="shared" si="10"/>
        <v>99.980314070351753</v>
      </c>
      <c r="M78" s="556"/>
      <c r="N78" s="555"/>
      <c r="P78" s="556"/>
      <c r="Q78" s="556"/>
    </row>
    <row r="79" spans="1:17" ht="39.9" customHeight="1">
      <c r="A79" s="844"/>
      <c r="B79" s="830" t="s">
        <v>195</v>
      </c>
      <c r="C79" s="831"/>
      <c r="D79" s="536">
        <f>SUM(E79:G79)</f>
        <v>757500</v>
      </c>
      <c r="E79" s="546">
        <v>745800</v>
      </c>
      <c r="F79" s="536">
        <v>0</v>
      </c>
      <c r="G79" s="617">
        <v>11700</v>
      </c>
      <c r="H79" s="619">
        <v>757441.86</v>
      </c>
      <c r="I79" s="546">
        <f>SUM(H79-D79)</f>
        <v>-58.14000000001397</v>
      </c>
      <c r="J79" s="545">
        <f t="shared" si="10"/>
        <v>99.992324752475241</v>
      </c>
      <c r="M79" s="556"/>
      <c r="N79" s="555"/>
      <c r="P79" s="556"/>
      <c r="Q79" s="556"/>
    </row>
    <row r="80" spans="1:17" ht="39.9" customHeight="1">
      <c r="A80" s="844"/>
      <c r="B80" s="830" t="s">
        <v>196</v>
      </c>
      <c r="C80" s="831"/>
      <c r="D80" s="536">
        <f>SUM(E80:G80)</f>
        <v>393500</v>
      </c>
      <c r="E80" s="546">
        <v>387300</v>
      </c>
      <c r="F80" s="536">
        <v>0</v>
      </c>
      <c r="G80" s="617">
        <v>6200</v>
      </c>
      <c r="H80" s="619">
        <v>393499.97000000009</v>
      </c>
      <c r="I80" s="546">
        <f>SUM(H80-D80)</f>
        <v>-2.9999999911524355E-2</v>
      </c>
      <c r="J80" s="545">
        <f t="shared" si="10"/>
        <v>99.999992376111834</v>
      </c>
      <c r="M80" s="556"/>
      <c r="N80" s="555"/>
      <c r="P80" s="556"/>
      <c r="Q80" s="556"/>
    </row>
    <row r="81" spans="1:17" ht="39.9" customHeight="1">
      <c r="A81" s="844"/>
      <c r="B81" s="830" t="s">
        <v>197</v>
      </c>
      <c r="C81" s="831"/>
      <c r="D81" s="536">
        <f>SUM(E81:G81)</f>
        <v>250000</v>
      </c>
      <c r="E81" s="546">
        <v>245700</v>
      </c>
      <c r="F81" s="536">
        <v>0</v>
      </c>
      <c r="G81" s="617">
        <v>4300</v>
      </c>
      <c r="H81" s="619">
        <v>249924.72</v>
      </c>
      <c r="I81" s="546">
        <f>SUM(H81-D81)</f>
        <v>-75.279999999998836</v>
      </c>
      <c r="J81" s="545">
        <f t="shared" si="10"/>
        <v>99.969887999999997</v>
      </c>
      <c r="M81" s="556"/>
      <c r="N81" s="555"/>
      <c r="P81" s="556"/>
      <c r="Q81" s="556"/>
    </row>
    <row r="82" spans="1:17" ht="39.9" customHeight="1">
      <c r="A82" s="844"/>
      <c r="B82" s="830" t="s">
        <v>198</v>
      </c>
      <c r="C82" s="831"/>
      <c r="D82" s="536">
        <f>SUM(E82:G82)</f>
        <v>606000</v>
      </c>
      <c r="E82" s="546">
        <v>595600</v>
      </c>
      <c r="F82" s="531">
        <v>0</v>
      </c>
      <c r="G82" s="617">
        <v>10400</v>
      </c>
      <c r="H82" s="621">
        <v>605974.78</v>
      </c>
      <c r="I82" s="546">
        <f>SUM(H82-D82)</f>
        <v>-25.21999999997206</v>
      </c>
      <c r="J82" s="545">
        <f t="shared" si="10"/>
        <v>99.995838283828391</v>
      </c>
      <c r="M82" s="556"/>
      <c r="N82" s="555"/>
      <c r="P82" s="556"/>
      <c r="Q82" s="556"/>
    </row>
    <row r="83" spans="1:17" ht="39.9" customHeight="1">
      <c r="A83" s="851" t="s">
        <v>135</v>
      </c>
      <c r="B83" s="845" t="s">
        <v>295</v>
      </c>
      <c r="C83" s="846"/>
      <c r="D83" s="542">
        <f t="shared" ref="D83:I83" si="16">SUM(D84:D88)</f>
        <v>105570900</v>
      </c>
      <c r="E83" s="542">
        <f t="shared" si="16"/>
        <v>104086800</v>
      </c>
      <c r="F83" s="542">
        <f t="shared" si="16"/>
        <v>0</v>
      </c>
      <c r="G83" s="616">
        <f t="shared" si="16"/>
        <v>1484100</v>
      </c>
      <c r="H83" s="616">
        <f t="shared" si="16"/>
        <v>105446588.11999999</v>
      </c>
      <c r="I83" s="542">
        <f t="shared" si="16"/>
        <v>-124311.88000000268</v>
      </c>
      <c r="J83" s="548">
        <f t="shared" si="10"/>
        <v>99.88224796795329</v>
      </c>
      <c r="M83" s="556"/>
      <c r="N83" s="555"/>
      <c r="P83" s="556"/>
      <c r="Q83" s="556"/>
    </row>
    <row r="84" spans="1:17" ht="39.9" customHeight="1">
      <c r="A84" s="844"/>
      <c r="B84" s="830" t="s">
        <v>194</v>
      </c>
      <c r="C84" s="831"/>
      <c r="D84" s="536">
        <f>SUM(E84:G84)</f>
        <v>32365300</v>
      </c>
      <c r="E84" s="546">
        <v>31885800</v>
      </c>
      <c r="F84" s="540">
        <v>0</v>
      </c>
      <c r="G84" s="617">
        <v>479500</v>
      </c>
      <c r="H84" s="618">
        <v>33309784.869999997</v>
      </c>
      <c r="I84" s="546">
        <f>SUM(H84-D84)</f>
        <v>944484.86999999732</v>
      </c>
      <c r="J84" s="547">
        <f t="shared" si="10"/>
        <v>102.91820211770013</v>
      </c>
      <c r="M84" s="556"/>
      <c r="N84" s="555"/>
      <c r="P84" s="556"/>
      <c r="Q84" s="556"/>
    </row>
    <row r="85" spans="1:17" ht="39.9" customHeight="1">
      <c r="A85" s="844"/>
      <c r="B85" s="830" t="s">
        <v>195</v>
      </c>
      <c r="C85" s="831"/>
      <c r="D85" s="536">
        <f>SUM(E85:G85)</f>
        <v>25607800</v>
      </c>
      <c r="E85" s="546">
        <v>25228400</v>
      </c>
      <c r="F85" s="536">
        <v>0</v>
      </c>
      <c r="G85" s="617">
        <v>379400</v>
      </c>
      <c r="H85" s="619">
        <v>23980012.680000003</v>
      </c>
      <c r="I85" s="546">
        <f>SUM(H85-D85)</f>
        <v>-1627787.3199999966</v>
      </c>
      <c r="J85" s="545">
        <f t="shared" si="10"/>
        <v>93.643392560079363</v>
      </c>
      <c r="M85" s="556"/>
      <c r="N85" s="555"/>
      <c r="P85" s="556"/>
      <c r="Q85" s="556"/>
    </row>
    <row r="86" spans="1:17" ht="39.9" customHeight="1">
      <c r="A86" s="844"/>
      <c r="B86" s="830" t="s">
        <v>196</v>
      </c>
      <c r="C86" s="831"/>
      <c r="D86" s="536">
        <f>SUM(E86:G86)</f>
        <v>16128800</v>
      </c>
      <c r="E86" s="546">
        <v>15912500</v>
      </c>
      <c r="F86" s="536">
        <v>0</v>
      </c>
      <c r="G86" s="617">
        <v>216300</v>
      </c>
      <c r="H86" s="619">
        <v>16181627.779999999</v>
      </c>
      <c r="I86" s="546">
        <f>SUM(H86-D86)</f>
        <v>52827.779999999329</v>
      </c>
      <c r="J86" s="545">
        <f t="shared" si="10"/>
        <v>100.32753695253211</v>
      </c>
      <c r="M86" s="556"/>
      <c r="N86" s="555"/>
      <c r="P86" s="556"/>
      <c r="Q86" s="556"/>
    </row>
    <row r="87" spans="1:17" ht="39.9" customHeight="1">
      <c r="A87" s="844"/>
      <c r="B87" s="830" t="s">
        <v>197</v>
      </c>
      <c r="C87" s="831"/>
      <c r="D87" s="536">
        <f>SUM(E87:G87)</f>
        <v>17050800</v>
      </c>
      <c r="E87" s="546">
        <v>16835800</v>
      </c>
      <c r="F87" s="536">
        <v>0</v>
      </c>
      <c r="G87" s="617">
        <v>215000</v>
      </c>
      <c r="H87" s="619">
        <v>17715067.379999999</v>
      </c>
      <c r="I87" s="546">
        <f>SUM(H87-D87)</f>
        <v>664267.37999999896</v>
      </c>
      <c r="J87" s="545">
        <f t="shared" ref="J87:J101" si="17">SUM(H87/D87*100)</f>
        <v>103.8958135688648</v>
      </c>
      <c r="M87" s="556"/>
      <c r="N87" s="555"/>
      <c r="P87" s="556"/>
      <c r="Q87" s="556"/>
    </row>
    <row r="88" spans="1:17" ht="39.9" customHeight="1">
      <c r="A88" s="844"/>
      <c r="B88" s="830" t="s">
        <v>198</v>
      </c>
      <c r="C88" s="831"/>
      <c r="D88" s="536">
        <f>SUM(E88:G88)</f>
        <v>14418200</v>
      </c>
      <c r="E88" s="546">
        <v>14224300</v>
      </c>
      <c r="F88" s="531">
        <v>0</v>
      </c>
      <c r="G88" s="617">
        <v>193900</v>
      </c>
      <c r="H88" s="621">
        <v>14260095.409999998</v>
      </c>
      <c r="I88" s="546">
        <f>SUM(H88-D88)</f>
        <v>-158104.59000000171</v>
      </c>
      <c r="J88" s="545">
        <f t="shared" si="17"/>
        <v>98.903437391630007</v>
      </c>
      <c r="M88" s="556"/>
      <c r="N88" s="555"/>
      <c r="P88" s="556"/>
      <c r="Q88" s="556"/>
    </row>
    <row r="89" spans="1:17" ht="75.75" customHeight="1">
      <c r="A89" s="851" t="s">
        <v>296</v>
      </c>
      <c r="B89" s="845" t="s">
        <v>297</v>
      </c>
      <c r="C89" s="846"/>
      <c r="D89" s="542">
        <f t="shared" ref="D89:I89" si="18">SUM(D90:D94)</f>
        <v>354441300</v>
      </c>
      <c r="E89" s="542">
        <f t="shared" si="18"/>
        <v>348920000</v>
      </c>
      <c r="F89" s="542">
        <f t="shared" si="18"/>
        <v>0</v>
      </c>
      <c r="G89" s="616">
        <f t="shared" si="18"/>
        <v>5521300</v>
      </c>
      <c r="H89" s="616">
        <f t="shared" si="18"/>
        <v>365147528.77000004</v>
      </c>
      <c r="I89" s="542">
        <f t="shared" si="18"/>
        <v>10706228.769999992</v>
      </c>
      <c r="J89" s="548">
        <f t="shared" si="17"/>
        <v>103.02059290776782</v>
      </c>
      <c r="M89" s="556"/>
      <c r="N89" s="555"/>
      <c r="P89" s="556"/>
      <c r="Q89" s="556"/>
    </row>
    <row r="90" spans="1:17" ht="39.9" customHeight="1">
      <c r="A90" s="844"/>
      <c r="B90" s="830" t="s">
        <v>194</v>
      </c>
      <c r="C90" s="831"/>
      <c r="D90" s="536">
        <f>SUM(E90:G90)</f>
        <v>124570410</v>
      </c>
      <c r="E90" s="546">
        <v>122630410</v>
      </c>
      <c r="F90" s="540">
        <v>0</v>
      </c>
      <c r="G90" s="617">
        <v>1940000</v>
      </c>
      <c r="H90" s="618">
        <v>134026019.89</v>
      </c>
      <c r="I90" s="546">
        <f>SUM(H90-D90)</f>
        <v>9455609.8900000006</v>
      </c>
      <c r="J90" s="547">
        <f t="shared" si="17"/>
        <v>107.59057459151013</v>
      </c>
      <c r="M90" s="556"/>
      <c r="N90" s="555"/>
      <c r="P90" s="556"/>
      <c r="Q90" s="556"/>
    </row>
    <row r="91" spans="1:17" ht="39.9" customHeight="1">
      <c r="A91" s="844"/>
      <c r="B91" s="830" t="s">
        <v>195</v>
      </c>
      <c r="C91" s="831"/>
      <c r="D91" s="536">
        <f>SUM(E91:G91)</f>
        <v>99942400</v>
      </c>
      <c r="E91" s="546">
        <v>98377400</v>
      </c>
      <c r="F91" s="536">
        <v>0</v>
      </c>
      <c r="G91" s="617">
        <v>1565000</v>
      </c>
      <c r="H91" s="619">
        <v>100654791.83</v>
      </c>
      <c r="I91" s="546">
        <f>SUM(H91-D91)</f>
        <v>712391.82999999821</v>
      </c>
      <c r="J91" s="545">
        <f t="shared" si="17"/>
        <v>100.71280240418481</v>
      </c>
      <c r="M91" s="556"/>
      <c r="N91" s="555"/>
      <c r="P91" s="556"/>
      <c r="Q91" s="556"/>
    </row>
    <row r="92" spans="1:17" ht="39.9" customHeight="1">
      <c r="A92" s="844"/>
      <c r="B92" s="830" t="s">
        <v>196</v>
      </c>
      <c r="C92" s="831"/>
      <c r="D92" s="536">
        <f>SUM(E92:G92)</f>
        <v>55140034</v>
      </c>
      <c r="E92" s="546">
        <v>54297634</v>
      </c>
      <c r="F92" s="536">
        <v>0</v>
      </c>
      <c r="G92" s="617">
        <v>842400</v>
      </c>
      <c r="H92" s="619">
        <v>55147486.079999998</v>
      </c>
      <c r="I92" s="546">
        <f>SUM(H92-D92)</f>
        <v>7452.0799999982119</v>
      </c>
      <c r="J92" s="545">
        <f t="shared" si="17"/>
        <v>100.01351482663212</v>
      </c>
      <c r="M92" s="556"/>
      <c r="N92" s="555"/>
      <c r="P92" s="556"/>
      <c r="Q92" s="556"/>
    </row>
    <row r="93" spans="1:17" ht="39.9" customHeight="1">
      <c r="A93" s="844"/>
      <c r="B93" s="830" t="s">
        <v>197</v>
      </c>
      <c r="C93" s="831"/>
      <c r="D93" s="536">
        <f>SUM(E93:G93)</f>
        <v>42284604</v>
      </c>
      <c r="E93" s="546">
        <v>41626204</v>
      </c>
      <c r="F93" s="536">
        <v>0</v>
      </c>
      <c r="G93" s="617">
        <v>658400</v>
      </c>
      <c r="H93" s="619">
        <v>43096823.989999995</v>
      </c>
      <c r="I93" s="546">
        <f>SUM(H93-D93)</f>
        <v>812219.98999999464</v>
      </c>
      <c r="J93" s="545">
        <f t="shared" si="17"/>
        <v>101.92084095194551</v>
      </c>
      <c r="M93" s="556"/>
      <c r="N93" s="555"/>
      <c r="P93" s="556"/>
      <c r="Q93" s="556"/>
    </row>
    <row r="94" spans="1:17" ht="39.9" customHeight="1">
      <c r="A94" s="844"/>
      <c r="B94" s="830" t="s">
        <v>198</v>
      </c>
      <c r="C94" s="831"/>
      <c r="D94" s="536">
        <f>SUM(E94:G94)</f>
        <v>32503852</v>
      </c>
      <c r="E94" s="546">
        <v>31988352</v>
      </c>
      <c r="F94" s="536">
        <v>0</v>
      </c>
      <c r="G94" s="617">
        <v>515500</v>
      </c>
      <c r="H94" s="621">
        <v>32222406.98</v>
      </c>
      <c r="I94" s="546">
        <f>SUM(H94-D94)</f>
        <v>-281445.01999999955</v>
      </c>
      <c r="J94" s="545">
        <f t="shared" si="17"/>
        <v>99.13411795008173</v>
      </c>
      <c r="M94" s="556"/>
      <c r="N94" s="555"/>
      <c r="P94" s="556"/>
      <c r="Q94" s="556"/>
    </row>
    <row r="95" spans="1:17" ht="88.2" customHeight="1">
      <c r="A95" s="851" t="s">
        <v>298</v>
      </c>
      <c r="B95" s="845" t="s">
        <v>299</v>
      </c>
      <c r="C95" s="846"/>
      <c r="D95" s="542">
        <f t="shared" ref="D95:I95" si="19">SUM(D96:D100)</f>
        <v>713949500</v>
      </c>
      <c r="E95" s="542">
        <f t="shared" si="19"/>
        <v>705169600</v>
      </c>
      <c r="F95" s="542">
        <f t="shared" si="19"/>
        <v>0</v>
      </c>
      <c r="G95" s="616">
        <f t="shared" si="19"/>
        <v>8779900</v>
      </c>
      <c r="H95" s="616">
        <f t="shared" si="19"/>
        <v>702058870.8499999</v>
      </c>
      <c r="I95" s="542">
        <f t="shared" si="19"/>
        <v>-11890629.150000028</v>
      </c>
      <c r="J95" s="548">
        <f t="shared" si="17"/>
        <v>98.33452798132079</v>
      </c>
      <c r="M95" s="556"/>
      <c r="N95" s="555"/>
      <c r="P95" s="556"/>
      <c r="Q95" s="556"/>
    </row>
    <row r="96" spans="1:17" ht="39.9" customHeight="1">
      <c r="A96" s="844"/>
      <c r="B96" s="830" t="s">
        <v>194</v>
      </c>
      <c r="C96" s="831"/>
      <c r="D96" s="536">
        <f t="shared" ref="D96:D101" si="20">SUM(E96:G96)</f>
        <v>270504700</v>
      </c>
      <c r="E96" s="546">
        <v>267232700</v>
      </c>
      <c r="F96" s="540">
        <v>0</v>
      </c>
      <c r="G96" s="617">
        <v>3272000</v>
      </c>
      <c r="H96" s="618">
        <v>261497749.19999999</v>
      </c>
      <c r="I96" s="546">
        <f>SUM(H96-D96)</f>
        <v>-9006950.8000000119</v>
      </c>
      <c r="J96" s="547">
        <f t="shared" si="17"/>
        <v>96.670316338311309</v>
      </c>
      <c r="M96" s="556"/>
      <c r="N96" s="555"/>
      <c r="P96" s="556"/>
      <c r="Q96" s="556"/>
    </row>
    <row r="97" spans="1:17" ht="39.9" customHeight="1">
      <c r="A97" s="844"/>
      <c r="B97" s="830" t="s">
        <v>195</v>
      </c>
      <c r="C97" s="831"/>
      <c r="D97" s="536">
        <f t="shared" si="20"/>
        <v>199550600</v>
      </c>
      <c r="E97" s="546">
        <v>197079000</v>
      </c>
      <c r="F97" s="536">
        <v>0</v>
      </c>
      <c r="G97" s="617">
        <v>2471600</v>
      </c>
      <c r="H97" s="619">
        <v>199140871.22999999</v>
      </c>
      <c r="I97" s="546">
        <f>SUM(H97-D97)</f>
        <v>-409728.77000001073</v>
      </c>
      <c r="J97" s="545">
        <f t="shared" si="17"/>
        <v>99.794674248035335</v>
      </c>
      <c r="M97" s="556"/>
      <c r="N97" s="555"/>
      <c r="P97" s="556"/>
      <c r="Q97" s="556"/>
    </row>
    <row r="98" spans="1:17" ht="39.9" customHeight="1">
      <c r="A98" s="844"/>
      <c r="B98" s="830" t="s">
        <v>196</v>
      </c>
      <c r="C98" s="831"/>
      <c r="D98" s="536">
        <f t="shared" si="20"/>
        <v>104215000</v>
      </c>
      <c r="E98" s="546">
        <v>102896800</v>
      </c>
      <c r="F98" s="536">
        <v>0</v>
      </c>
      <c r="G98" s="617">
        <v>1318200</v>
      </c>
      <c r="H98" s="619">
        <v>104155503.05999999</v>
      </c>
      <c r="I98" s="546">
        <f>SUM(H98-D98)</f>
        <v>-59496.940000012517</v>
      </c>
      <c r="J98" s="545">
        <f t="shared" si="17"/>
        <v>99.942909427625565</v>
      </c>
      <c r="M98" s="556"/>
      <c r="N98" s="555"/>
      <c r="P98" s="556"/>
      <c r="Q98" s="556"/>
    </row>
    <row r="99" spans="1:17" ht="39.9" customHeight="1">
      <c r="A99" s="844"/>
      <c r="B99" s="830" t="s">
        <v>197</v>
      </c>
      <c r="C99" s="831"/>
      <c r="D99" s="536">
        <f t="shared" si="20"/>
        <v>66070200</v>
      </c>
      <c r="E99" s="546">
        <v>65249700</v>
      </c>
      <c r="F99" s="536">
        <v>0</v>
      </c>
      <c r="G99" s="617">
        <v>820500</v>
      </c>
      <c r="H99" s="619">
        <v>63998972.259999998</v>
      </c>
      <c r="I99" s="546">
        <f>SUM(H99-D99)</f>
        <v>-2071227.7400000021</v>
      </c>
      <c r="J99" s="545">
        <f t="shared" si="17"/>
        <v>96.865110533947217</v>
      </c>
      <c r="M99" s="556"/>
      <c r="N99" s="555"/>
      <c r="P99" s="556"/>
      <c r="Q99" s="556"/>
    </row>
    <row r="100" spans="1:17" ht="39.9" customHeight="1">
      <c r="A100" s="844"/>
      <c r="B100" s="830" t="s">
        <v>198</v>
      </c>
      <c r="C100" s="831"/>
      <c r="D100" s="536">
        <f t="shared" si="20"/>
        <v>73609000</v>
      </c>
      <c r="E100" s="546">
        <v>72711400</v>
      </c>
      <c r="F100" s="536">
        <v>0</v>
      </c>
      <c r="G100" s="617">
        <v>897600</v>
      </c>
      <c r="H100" s="619">
        <v>73265775.100000009</v>
      </c>
      <c r="I100" s="546">
        <f>SUM(H100-D100)</f>
        <v>-343224.89999999106</v>
      </c>
      <c r="J100" s="545">
        <f t="shared" si="17"/>
        <v>99.533718838728973</v>
      </c>
      <c r="M100" s="556"/>
      <c r="N100" s="555"/>
      <c r="P100" s="556"/>
      <c r="Q100" s="556"/>
    </row>
    <row r="101" spans="1:17" ht="88.2" customHeight="1">
      <c r="A101" s="885" t="s">
        <v>300</v>
      </c>
      <c r="B101" s="887" t="s">
        <v>301</v>
      </c>
      <c r="C101" s="846"/>
      <c r="D101" s="544">
        <f t="shared" si="20"/>
        <v>80312077</v>
      </c>
      <c r="E101" s="542">
        <v>79314577</v>
      </c>
      <c r="F101" s="543">
        <f>SUM(F102:F106)</f>
        <v>0</v>
      </c>
      <c r="G101" s="616">
        <v>997500</v>
      </c>
      <c r="H101" s="623">
        <f>SUM(H102:H106)</f>
        <v>85062924.929999992</v>
      </c>
      <c r="I101" s="542">
        <f>SUM(D101-H101)</f>
        <v>-4750847.9299999923</v>
      </c>
      <c r="J101" s="541">
        <f t="shared" si="17"/>
        <v>105.91548383190239</v>
      </c>
      <c r="M101" s="556"/>
      <c r="N101" s="555"/>
      <c r="P101" s="556"/>
      <c r="Q101" s="556"/>
    </row>
    <row r="102" spans="1:17" ht="39.9" customHeight="1">
      <c r="A102" s="886"/>
      <c r="B102" s="855" t="s">
        <v>194</v>
      </c>
      <c r="C102" s="864"/>
      <c r="D102" s="538" t="s">
        <v>246</v>
      </c>
      <c r="E102" s="535" t="s">
        <v>246</v>
      </c>
      <c r="F102" s="537">
        <v>0</v>
      </c>
      <c r="G102" s="624" t="s">
        <v>246</v>
      </c>
      <c r="H102" s="618">
        <v>35819112.060000002</v>
      </c>
      <c r="I102" s="535" t="s">
        <v>246</v>
      </c>
      <c r="J102" s="539" t="s">
        <v>246</v>
      </c>
      <c r="M102" s="556"/>
      <c r="N102" s="555"/>
      <c r="P102" s="556"/>
      <c r="Q102" s="556"/>
    </row>
    <row r="103" spans="1:17" ht="39.9" customHeight="1">
      <c r="A103" s="886"/>
      <c r="B103" s="855" t="s">
        <v>195</v>
      </c>
      <c r="C103" s="864"/>
      <c r="D103" s="538" t="s">
        <v>246</v>
      </c>
      <c r="E103" s="535" t="s">
        <v>246</v>
      </c>
      <c r="F103" s="537">
        <v>0</v>
      </c>
      <c r="G103" s="624" t="s">
        <v>246</v>
      </c>
      <c r="H103" s="619">
        <v>30331640.220000003</v>
      </c>
      <c r="I103" s="535" t="s">
        <v>246</v>
      </c>
      <c r="J103" s="534" t="s">
        <v>246</v>
      </c>
      <c r="M103" s="556"/>
      <c r="N103" s="555"/>
      <c r="P103" s="556"/>
      <c r="Q103" s="556"/>
    </row>
    <row r="104" spans="1:17" ht="39.9" customHeight="1">
      <c r="A104" s="886"/>
      <c r="B104" s="855" t="s">
        <v>196</v>
      </c>
      <c r="C104" s="864"/>
      <c r="D104" s="538" t="s">
        <v>246</v>
      </c>
      <c r="E104" s="535" t="s">
        <v>246</v>
      </c>
      <c r="F104" s="537">
        <v>0</v>
      </c>
      <c r="G104" s="624" t="s">
        <v>246</v>
      </c>
      <c r="H104" s="619">
        <v>8400621.2000000011</v>
      </c>
      <c r="I104" s="535" t="s">
        <v>246</v>
      </c>
      <c r="J104" s="534" t="s">
        <v>246</v>
      </c>
      <c r="M104" s="556"/>
      <c r="N104" s="555"/>
      <c r="P104" s="556"/>
      <c r="Q104" s="556"/>
    </row>
    <row r="105" spans="1:17" ht="39.9" customHeight="1">
      <c r="A105" s="886"/>
      <c r="B105" s="855" t="s">
        <v>197</v>
      </c>
      <c r="C105" s="864"/>
      <c r="D105" s="538" t="s">
        <v>246</v>
      </c>
      <c r="E105" s="535" t="s">
        <v>246</v>
      </c>
      <c r="F105" s="537">
        <v>0</v>
      </c>
      <c r="G105" s="624" t="s">
        <v>246</v>
      </c>
      <c r="H105" s="619">
        <v>5690263.9900000002</v>
      </c>
      <c r="I105" s="535" t="s">
        <v>246</v>
      </c>
      <c r="J105" s="534" t="s">
        <v>246</v>
      </c>
      <c r="M105" s="556"/>
      <c r="N105" s="555"/>
      <c r="P105" s="556"/>
      <c r="Q105" s="556"/>
    </row>
    <row r="106" spans="1:17" ht="39.9" customHeight="1">
      <c r="A106" s="886"/>
      <c r="B106" s="857" t="s">
        <v>198</v>
      </c>
      <c r="C106" s="865"/>
      <c r="D106" s="533" t="s">
        <v>246</v>
      </c>
      <c r="E106" s="530" t="s">
        <v>246</v>
      </c>
      <c r="F106" s="532">
        <v>0</v>
      </c>
      <c r="G106" s="625" t="s">
        <v>246</v>
      </c>
      <c r="H106" s="621">
        <v>4821287.459999999</v>
      </c>
      <c r="I106" s="530" t="s">
        <v>246</v>
      </c>
      <c r="J106" s="529" t="s">
        <v>246</v>
      </c>
      <c r="M106" s="556"/>
      <c r="N106" s="555"/>
      <c r="P106" s="556"/>
      <c r="Q106" s="556"/>
    </row>
    <row r="107" spans="1:17" s="515" customFormat="1">
      <c r="A107" s="528" t="s">
        <v>302</v>
      </c>
      <c r="B107" s="880" t="s">
        <v>614</v>
      </c>
      <c r="C107" s="880"/>
      <c r="D107" s="880"/>
      <c r="E107" s="880"/>
      <c r="F107" s="880"/>
      <c r="G107" s="880"/>
      <c r="H107" s="880"/>
      <c r="I107" s="880"/>
      <c r="J107" s="880"/>
      <c r="P107" s="556"/>
      <c r="Q107" s="556"/>
    </row>
    <row r="108" spans="1:17" s="526" customFormat="1" ht="40.200000000000003" customHeight="1">
      <c r="A108" s="527" t="s">
        <v>257</v>
      </c>
      <c r="B108" s="880" t="s">
        <v>610</v>
      </c>
      <c r="C108" s="880"/>
      <c r="D108" s="880"/>
      <c r="E108" s="880"/>
      <c r="F108" s="880"/>
      <c r="G108" s="880"/>
      <c r="H108" s="880"/>
      <c r="I108" s="880"/>
      <c r="J108" s="880"/>
    </row>
    <row r="109" spans="1:17" s="515" customFormat="1" ht="70.2" customHeight="1">
      <c r="A109" s="525" t="s">
        <v>258</v>
      </c>
      <c r="B109" s="880" t="s">
        <v>638</v>
      </c>
      <c r="C109" s="880"/>
      <c r="D109" s="880"/>
      <c r="E109" s="880"/>
      <c r="F109" s="880"/>
      <c r="G109" s="880"/>
      <c r="H109" s="880"/>
      <c r="I109" s="880"/>
      <c r="J109" s="880"/>
    </row>
    <row r="110" spans="1:17" s="522" customFormat="1" ht="67.95" customHeight="1">
      <c r="A110" s="525" t="s">
        <v>303</v>
      </c>
      <c r="B110" s="880" t="s">
        <v>612</v>
      </c>
      <c r="C110" s="831"/>
      <c r="D110" s="831"/>
      <c r="E110" s="831"/>
      <c r="F110" s="831"/>
      <c r="G110" s="831"/>
      <c r="H110" s="831"/>
      <c r="I110" s="831"/>
      <c r="J110" s="831"/>
    </row>
    <row r="111" spans="1:17" s="522" customFormat="1" ht="36.75" customHeight="1">
      <c r="A111" s="881" t="s">
        <v>260</v>
      </c>
      <c r="B111" s="881"/>
      <c r="C111" s="881"/>
      <c r="D111" s="881"/>
      <c r="E111" s="524"/>
      <c r="F111" s="882"/>
      <c r="G111" s="883"/>
      <c r="H111" s="523"/>
      <c r="I111" s="884" t="s">
        <v>99</v>
      </c>
      <c r="J111" s="884"/>
    </row>
    <row r="112" spans="1:17" s="515" customFormat="1" ht="22.5" customHeight="1">
      <c r="A112" s="521"/>
      <c r="B112" s="516"/>
      <c r="C112" s="516"/>
      <c r="D112" s="608"/>
      <c r="F112" s="871" t="s">
        <v>100</v>
      </c>
      <c r="G112" s="872"/>
      <c r="H112" s="516"/>
      <c r="I112" s="873"/>
      <c r="J112" s="873"/>
    </row>
    <row r="113" spans="1:10" s="515" customFormat="1">
      <c r="A113" s="520"/>
      <c r="B113" s="516"/>
      <c r="C113" s="516"/>
      <c r="D113" s="608"/>
      <c r="E113" s="519"/>
      <c r="F113" s="519"/>
      <c r="G113" s="516"/>
      <c r="H113" s="516"/>
      <c r="I113" s="609"/>
      <c r="J113" s="609"/>
    </row>
    <row r="114" spans="1:10" s="515" customFormat="1">
      <c r="A114" s="874" t="s">
        <v>170</v>
      </c>
      <c r="B114" s="875"/>
      <c r="C114" s="875"/>
      <c r="D114" s="876"/>
      <c r="E114" s="518"/>
      <c r="F114" s="877"/>
      <c r="G114" s="878"/>
      <c r="H114" s="516"/>
      <c r="I114" s="879" t="s">
        <v>102</v>
      </c>
      <c r="J114" s="879"/>
    </row>
    <row r="115" spans="1:10" s="515" customFormat="1" ht="25.8">
      <c r="A115" s="517"/>
      <c r="B115" s="483"/>
      <c r="C115" s="516"/>
      <c r="D115" s="516"/>
      <c r="F115" s="871" t="s">
        <v>100</v>
      </c>
      <c r="G115" s="872"/>
      <c r="H115" s="516"/>
      <c r="I115" s="873"/>
      <c r="J115" s="873"/>
    </row>
  </sheetData>
  <mergeCells count="132">
    <mergeCell ref="B27:C27"/>
    <mergeCell ref="A21:A28"/>
    <mergeCell ref="B28:C28"/>
    <mergeCell ref="F112:G112"/>
    <mergeCell ref="I112:J112"/>
    <mergeCell ref="A114:D114"/>
    <mergeCell ref="F114:G114"/>
    <mergeCell ref="I114:J114"/>
    <mergeCell ref="F115:G115"/>
    <mergeCell ref="I115:J115"/>
    <mergeCell ref="B107:J107"/>
    <mergeCell ref="B108:J108"/>
    <mergeCell ref="B109:J109"/>
    <mergeCell ref="B110:J110"/>
    <mergeCell ref="A111:D111"/>
    <mergeCell ref="F111:G111"/>
    <mergeCell ref="I111:J111"/>
    <mergeCell ref="A101:A106"/>
    <mergeCell ref="B101:C101"/>
    <mergeCell ref="B102:C102"/>
    <mergeCell ref="B103:C103"/>
    <mergeCell ref="B104:C104"/>
    <mergeCell ref="B105:C105"/>
    <mergeCell ref="B106:C106"/>
    <mergeCell ref="A95:A100"/>
    <mergeCell ref="B95:C95"/>
    <mergeCell ref="B96:C96"/>
    <mergeCell ref="B97:C97"/>
    <mergeCell ref="B98:C98"/>
    <mergeCell ref="B99:C99"/>
    <mergeCell ref="B100:C100"/>
    <mergeCell ref="A89:A94"/>
    <mergeCell ref="B89:C89"/>
    <mergeCell ref="B90:C90"/>
    <mergeCell ref="B91:C91"/>
    <mergeCell ref="B92:C92"/>
    <mergeCell ref="B93:C93"/>
    <mergeCell ref="B94:C94"/>
    <mergeCell ref="A83:A88"/>
    <mergeCell ref="B83:C83"/>
    <mergeCell ref="B84:C84"/>
    <mergeCell ref="B85:C85"/>
    <mergeCell ref="B86:C86"/>
    <mergeCell ref="B87:C87"/>
    <mergeCell ref="B88:C88"/>
    <mergeCell ref="A77:A82"/>
    <mergeCell ref="B77:C77"/>
    <mergeCell ref="B78:C78"/>
    <mergeCell ref="B79:C79"/>
    <mergeCell ref="B80:C80"/>
    <mergeCell ref="B81:C81"/>
    <mergeCell ref="B82:C82"/>
    <mergeCell ref="A71:A76"/>
    <mergeCell ref="B71:C71"/>
    <mergeCell ref="B72:C72"/>
    <mergeCell ref="B73:C73"/>
    <mergeCell ref="B74:C74"/>
    <mergeCell ref="B75:C75"/>
    <mergeCell ref="B76:C76"/>
    <mergeCell ref="A65:A70"/>
    <mergeCell ref="B65:C65"/>
    <mergeCell ref="B66:C66"/>
    <mergeCell ref="B67:C67"/>
    <mergeCell ref="B68:C68"/>
    <mergeCell ref="B69:C69"/>
    <mergeCell ref="B70:C70"/>
    <mergeCell ref="A59:A64"/>
    <mergeCell ref="B59:C59"/>
    <mergeCell ref="B60:C60"/>
    <mergeCell ref="B61:C61"/>
    <mergeCell ref="B62:C62"/>
    <mergeCell ref="B63:C63"/>
    <mergeCell ref="B64:C64"/>
    <mergeCell ref="A53:A58"/>
    <mergeCell ref="B53:C53"/>
    <mergeCell ref="B54:C54"/>
    <mergeCell ref="B55:C55"/>
    <mergeCell ref="B56:C56"/>
    <mergeCell ref="B57:C57"/>
    <mergeCell ref="B58:C58"/>
    <mergeCell ref="A47:A52"/>
    <mergeCell ref="B47:C47"/>
    <mergeCell ref="B48:C48"/>
    <mergeCell ref="B49:C49"/>
    <mergeCell ref="B50:C50"/>
    <mergeCell ref="B51:C51"/>
    <mergeCell ref="B52:C52"/>
    <mergeCell ref="A41:A46"/>
    <mergeCell ref="B41:C41"/>
    <mergeCell ref="B42:C42"/>
    <mergeCell ref="B43:C43"/>
    <mergeCell ref="B44:C44"/>
    <mergeCell ref="B45:C45"/>
    <mergeCell ref="B46:C46"/>
    <mergeCell ref="A35:A40"/>
    <mergeCell ref="B35:C35"/>
    <mergeCell ref="B36:C36"/>
    <mergeCell ref="B37:C37"/>
    <mergeCell ref="B38:C38"/>
    <mergeCell ref="B39:C39"/>
    <mergeCell ref="B40:C40"/>
    <mergeCell ref="A17:D17"/>
    <mergeCell ref="I17:J17"/>
    <mergeCell ref="A18:C18"/>
    <mergeCell ref="D18:D19"/>
    <mergeCell ref="E18:G18"/>
    <mergeCell ref="H18:H19"/>
    <mergeCell ref="I18:J18"/>
    <mergeCell ref="A29:A34"/>
    <mergeCell ref="B29:C29"/>
    <mergeCell ref="B30:C30"/>
    <mergeCell ref="B31:C31"/>
    <mergeCell ref="B32:C32"/>
    <mergeCell ref="B33:C33"/>
    <mergeCell ref="B34:C34"/>
    <mergeCell ref="B19:C19"/>
    <mergeCell ref="B20:C20"/>
    <mergeCell ref="B21:C21"/>
    <mergeCell ref="B22:C22"/>
    <mergeCell ref="B23:C23"/>
    <mergeCell ref="B24:C24"/>
    <mergeCell ref="B25:C25"/>
    <mergeCell ref="B26:C26"/>
    <mergeCell ref="H4:J4"/>
    <mergeCell ref="A6:J6"/>
    <mergeCell ref="A7:J7"/>
    <mergeCell ref="A9:J9"/>
    <mergeCell ref="A11:J11"/>
    <mergeCell ref="A12:J12"/>
    <mergeCell ref="A13:J13"/>
    <mergeCell ref="A15:J15"/>
    <mergeCell ref="A16:J16"/>
  </mergeCells>
  <pageMargins left="0.70866141732283472" right="0.70866141732283472" top="0.74803149606299213" bottom="0.74803149606299213" header="0.31496062992125984" footer="0.31496062992125984"/>
  <pageSetup paperSize="9" scale="32" firstPageNumber="14" fitToHeight="0" orientation="portrait" useFirstPageNumber="1" r:id="rId1"/>
  <headerFooter>
    <oddHeader>&amp;C&amp;P</oddHeader>
  </headerFooter>
  <rowBreaks count="2" manualBreakCount="2">
    <brk id="52" max="9" man="1"/>
    <brk id="94" max="9" man="1"/>
  </rowBreaks>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842E-0AE4-4860-AE3E-2AE9A146838B}">
  <dimension ref="A1:O69"/>
  <sheetViews>
    <sheetView tabSelected="1" view="pageBreakPreview" zoomScale="85" zoomScaleNormal="100" zoomScaleSheetLayoutView="85" workbookViewId="0">
      <selection activeCell="H1" sqref="H1:J1"/>
    </sheetView>
  </sheetViews>
  <sheetFormatPr defaultColWidth="9.109375" defaultRowHeight="15.6"/>
  <cols>
    <col min="1" max="1" width="12.33203125" style="491" customWidth="1"/>
    <col min="2" max="2" width="10.33203125" style="491" customWidth="1"/>
    <col min="3" max="3" width="43.88671875" style="491" customWidth="1"/>
    <col min="4" max="5" width="15.88671875" style="491" customWidth="1"/>
    <col min="6" max="6" width="17.109375" style="491" customWidth="1"/>
    <col min="7" max="7" width="16" style="491" customWidth="1"/>
    <col min="8" max="8" width="16.33203125" style="491" customWidth="1"/>
    <col min="9" max="9" width="16.88671875" style="491" customWidth="1"/>
    <col min="10" max="10" width="17" style="491" customWidth="1"/>
    <col min="11" max="11" width="15.88671875" style="491" customWidth="1"/>
    <col min="12" max="12" width="24.5546875" style="491" customWidth="1"/>
    <col min="13" max="13" width="16.6640625" style="491" customWidth="1"/>
    <col min="14" max="14" width="11.6640625" style="491" customWidth="1"/>
    <col min="15" max="16384" width="9.109375" style="491"/>
  </cols>
  <sheetData>
    <row r="1" spans="1:10" ht="128.4" customHeight="1">
      <c r="A1" s="510"/>
      <c r="B1" s="510"/>
      <c r="C1" s="510"/>
      <c r="D1" s="510"/>
      <c r="H1" s="940" t="s">
        <v>647</v>
      </c>
      <c r="I1" s="940"/>
      <c r="J1" s="940"/>
    </row>
    <row r="2" spans="1:10">
      <c r="A2" s="510"/>
      <c r="B2" s="510"/>
      <c r="C2" s="510"/>
      <c r="D2" s="510"/>
      <c r="H2" s="509"/>
      <c r="I2" s="509"/>
      <c r="J2" s="509"/>
    </row>
    <row r="3" spans="1:10" s="508" customFormat="1">
      <c r="A3" s="891" t="s">
        <v>0</v>
      </c>
      <c r="B3" s="892"/>
      <c r="C3" s="892"/>
      <c r="D3" s="892"/>
      <c r="E3" s="892"/>
      <c r="F3" s="892"/>
      <c r="G3" s="892"/>
      <c r="H3" s="892"/>
      <c r="I3" s="892"/>
      <c r="J3" s="892"/>
    </row>
    <row r="4" spans="1:10" s="508" customFormat="1">
      <c r="A4" s="891"/>
      <c r="B4" s="892"/>
      <c r="C4" s="892"/>
      <c r="D4" s="892"/>
      <c r="E4" s="892"/>
      <c r="F4" s="892"/>
      <c r="G4" s="892"/>
      <c r="H4" s="892"/>
      <c r="I4" s="892"/>
      <c r="J4" s="892"/>
    </row>
    <row r="5" spans="1:10">
      <c r="A5" s="893" t="s">
        <v>304</v>
      </c>
      <c r="B5" s="893"/>
      <c r="C5" s="893"/>
      <c r="D5" s="893"/>
      <c r="E5" s="893"/>
      <c r="F5" s="893"/>
      <c r="G5" s="893"/>
      <c r="H5" s="893"/>
      <c r="I5" s="893"/>
      <c r="J5" s="893"/>
    </row>
    <row r="6" spans="1:10">
      <c r="A6" s="737" t="s">
        <v>23</v>
      </c>
      <c r="B6" s="737"/>
      <c r="C6" s="737"/>
      <c r="D6" s="737"/>
      <c r="E6" s="737"/>
      <c r="F6" s="737"/>
      <c r="G6" s="737"/>
      <c r="H6" s="737"/>
      <c r="I6" s="737"/>
      <c r="J6" s="737"/>
    </row>
    <row r="7" spans="1:10">
      <c r="A7" s="737"/>
      <c r="B7" s="737"/>
      <c r="C7" s="737"/>
      <c r="D7" s="737"/>
      <c r="E7" s="737"/>
      <c r="F7" s="737"/>
      <c r="G7" s="737"/>
      <c r="H7" s="737"/>
      <c r="I7" s="737"/>
      <c r="J7" s="737"/>
    </row>
    <row r="8" spans="1:10">
      <c r="A8" s="737" t="s">
        <v>24</v>
      </c>
      <c r="B8" s="737"/>
      <c r="C8" s="737"/>
      <c r="D8" s="737"/>
      <c r="E8" s="737"/>
      <c r="F8" s="737"/>
      <c r="G8" s="737"/>
      <c r="H8" s="737"/>
      <c r="I8" s="737"/>
      <c r="J8" s="737"/>
    </row>
    <row r="9" spans="1:10">
      <c r="A9" s="943" t="s">
        <v>25</v>
      </c>
      <c r="B9" s="943"/>
      <c r="C9" s="943"/>
      <c r="D9" s="943"/>
      <c r="E9" s="943"/>
      <c r="F9" s="943"/>
      <c r="G9" s="943"/>
      <c r="H9" s="943"/>
      <c r="I9" s="943"/>
      <c r="J9" s="943"/>
    </row>
    <row r="10" spans="1:10">
      <c r="A10" s="626"/>
      <c r="B10" s="626"/>
      <c r="C10" s="626"/>
      <c r="E10" s="507"/>
      <c r="F10" s="507"/>
      <c r="G10" s="626"/>
      <c r="H10" s="626"/>
      <c r="I10" s="626"/>
      <c r="J10" s="626"/>
    </row>
    <row r="11" spans="1:10">
      <c r="A11" s="737" t="s">
        <v>4</v>
      </c>
      <c r="B11" s="737"/>
      <c r="C11" s="737"/>
      <c r="D11" s="737"/>
      <c r="E11" s="737"/>
      <c r="F11" s="737"/>
      <c r="G11" s="737"/>
      <c r="H11" s="737"/>
      <c r="I11" s="737"/>
      <c r="J11" s="737"/>
    </row>
    <row r="12" spans="1:10">
      <c r="A12" s="626"/>
      <c r="B12" s="626"/>
      <c r="C12" s="626"/>
      <c r="D12" s="626"/>
      <c r="E12" s="626"/>
      <c r="F12" s="626"/>
      <c r="G12" s="626"/>
      <c r="H12" s="626"/>
      <c r="I12" s="626"/>
      <c r="J12" s="626"/>
    </row>
    <row r="13" spans="1:10">
      <c r="A13" s="740" t="s">
        <v>26</v>
      </c>
      <c r="B13" s="740"/>
      <c r="C13" s="740"/>
      <c r="D13" s="740"/>
      <c r="G13" s="626"/>
      <c r="H13" s="626"/>
      <c r="I13" s="626"/>
      <c r="J13" s="626"/>
    </row>
    <row r="14" spans="1:10">
      <c r="A14" s="627"/>
      <c r="B14" s="627"/>
      <c r="C14" s="627"/>
      <c r="D14" s="627"/>
      <c r="G14" s="626"/>
      <c r="H14" s="626"/>
      <c r="I14" s="626"/>
      <c r="J14" s="626"/>
    </row>
    <row r="15" spans="1:10" ht="18.75" customHeight="1">
      <c r="A15" s="491" t="s">
        <v>305</v>
      </c>
      <c r="E15" s="944"/>
      <c r="F15" s="945"/>
      <c r="G15" s="506"/>
      <c r="I15" s="498"/>
      <c r="J15" s="498" t="s">
        <v>116</v>
      </c>
    </row>
    <row r="16" spans="1:10">
      <c r="A16" s="909" t="s">
        <v>306</v>
      </c>
      <c r="B16" s="909"/>
      <c r="C16" s="909"/>
      <c r="D16" s="946" t="s">
        <v>635</v>
      </c>
      <c r="E16" s="946" t="s">
        <v>634</v>
      </c>
      <c r="F16" s="643" t="s">
        <v>180</v>
      </c>
      <c r="G16" s="946" t="s">
        <v>307</v>
      </c>
      <c r="H16" s="909" t="s">
        <v>633</v>
      </c>
      <c r="I16" s="890" t="s">
        <v>180</v>
      </c>
      <c r="J16" s="890"/>
    </row>
    <row r="17" spans="1:15" s="641" customFormat="1" ht="183.6" customHeight="1">
      <c r="A17" s="909"/>
      <c r="B17" s="909"/>
      <c r="C17" s="909"/>
      <c r="D17" s="946"/>
      <c r="E17" s="946"/>
      <c r="F17" s="633" t="s">
        <v>632</v>
      </c>
      <c r="G17" s="946"/>
      <c r="H17" s="909"/>
      <c r="I17" s="631" t="s">
        <v>87</v>
      </c>
      <c r="J17" s="631" t="s">
        <v>88</v>
      </c>
      <c r="L17" s="642"/>
    </row>
    <row r="18" spans="1:15">
      <c r="A18" s="942">
        <v>1</v>
      </c>
      <c r="B18" s="942"/>
      <c r="C18" s="942"/>
      <c r="D18" s="636">
        <v>2</v>
      </c>
      <c r="E18" s="636">
        <v>3</v>
      </c>
      <c r="F18" s="632">
        <v>4</v>
      </c>
      <c r="G18" s="636">
        <v>5</v>
      </c>
      <c r="H18" s="636">
        <v>6</v>
      </c>
      <c r="I18" s="636">
        <v>7</v>
      </c>
      <c r="J18" s="636">
        <v>8</v>
      </c>
    </row>
    <row r="19" spans="1:15">
      <c r="A19" s="896" t="s">
        <v>631</v>
      </c>
      <c r="B19" s="896"/>
      <c r="C19" s="640" t="s">
        <v>308</v>
      </c>
      <c r="D19" s="501">
        <v>215616959.12</v>
      </c>
      <c r="E19" s="501">
        <v>82320292.530000001</v>
      </c>
      <c r="F19" s="501">
        <f>E19-202188</f>
        <v>82118104.530000001</v>
      </c>
      <c r="G19" s="501">
        <v>37173000</v>
      </c>
      <c r="H19" s="502">
        <f>D19+F19+G19</f>
        <v>334908063.64999998</v>
      </c>
      <c r="I19" s="501">
        <f>37173000*2</f>
        <v>74346000</v>
      </c>
      <c r="J19" s="501">
        <f>H19-I19</f>
        <v>260562063.64999998</v>
      </c>
      <c r="L19" s="894"/>
      <c r="M19" s="895"/>
      <c r="N19" s="895"/>
      <c r="O19" s="895"/>
    </row>
    <row r="20" spans="1:15" ht="15.75" customHeight="1">
      <c r="A20" s="896"/>
      <c r="B20" s="896"/>
      <c r="C20" s="640" t="s">
        <v>309</v>
      </c>
      <c r="D20" s="637">
        <f t="shared" ref="D20:J21" si="0">D19</f>
        <v>215616959.12</v>
      </c>
      <c r="E20" s="501">
        <f t="shared" si="0"/>
        <v>82320292.530000001</v>
      </c>
      <c r="F20" s="501">
        <f t="shared" si="0"/>
        <v>82118104.530000001</v>
      </c>
      <c r="G20" s="637">
        <f t="shared" si="0"/>
        <v>37173000</v>
      </c>
      <c r="H20" s="502">
        <f t="shared" si="0"/>
        <v>334908063.64999998</v>
      </c>
      <c r="I20" s="494">
        <f t="shared" si="0"/>
        <v>74346000</v>
      </c>
      <c r="J20" s="494">
        <f t="shared" si="0"/>
        <v>260562063.64999998</v>
      </c>
    </row>
    <row r="21" spans="1:15">
      <c r="A21" s="896" t="s">
        <v>310</v>
      </c>
      <c r="B21" s="896"/>
      <c r="C21" s="640" t="s">
        <v>309</v>
      </c>
      <c r="D21" s="501">
        <f t="shared" si="0"/>
        <v>215616959.12</v>
      </c>
      <c r="E21" s="501">
        <f t="shared" si="0"/>
        <v>82320292.530000001</v>
      </c>
      <c r="F21" s="501">
        <f t="shared" si="0"/>
        <v>82118104.530000001</v>
      </c>
      <c r="G21" s="637">
        <f t="shared" si="0"/>
        <v>37173000</v>
      </c>
      <c r="H21" s="502">
        <f t="shared" si="0"/>
        <v>334908063.64999998</v>
      </c>
      <c r="I21" s="494">
        <f t="shared" si="0"/>
        <v>74346000</v>
      </c>
      <c r="J21" s="494">
        <f t="shared" si="0"/>
        <v>260562063.64999998</v>
      </c>
      <c r="L21" s="493"/>
    </row>
    <row r="22" spans="1:15" ht="15.6" customHeight="1">
      <c r="A22" s="896"/>
      <c r="B22" s="896"/>
      <c r="C22" s="640" t="s">
        <v>311</v>
      </c>
      <c r="D22" s="637">
        <v>0</v>
      </c>
      <c r="E22" s="637">
        <v>0</v>
      </c>
      <c r="F22" s="501">
        <v>0</v>
      </c>
      <c r="G22" s="637">
        <v>0</v>
      </c>
      <c r="H22" s="502">
        <v>0</v>
      </c>
      <c r="I22" s="494">
        <v>0</v>
      </c>
      <c r="J22" s="494">
        <v>0</v>
      </c>
    </row>
    <row r="23" spans="1:15" ht="15.75" customHeight="1">
      <c r="A23" s="897" t="s">
        <v>630</v>
      </c>
      <c r="B23" s="897"/>
      <c r="C23" s="897"/>
      <c r="D23" s="897"/>
      <c r="E23" s="897"/>
      <c r="F23" s="897"/>
      <c r="G23" s="897"/>
      <c r="H23" s="897"/>
      <c r="I23" s="897"/>
      <c r="J23" s="897"/>
    </row>
    <row r="24" spans="1:15" ht="15.75" customHeight="1">
      <c r="A24" s="491" t="s">
        <v>629</v>
      </c>
      <c r="G24" s="498"/>
    </row>
    <row r="25" spans="1:15">
      <c r="A25" s="497"/>
      <c r="G25" s="498"/>
      <c r="K25" s="500"/>
      <c r="L25" s="493"/>
    </row>
    <row r="26" spans="1:15" ht="47.4" customHeight="1">
      <c r="A26" s="491" t="s">
        <v>312</v>
      </c>
      <c r="B26" s="639"/>
      <c r="C26" s="638"/>
      <c r="D26" s="505"/>
      <c r="E26" s="504"/>
      <c r="F26" s="504"/>
      <c r="G26" s="504"/>
      <c r="J26" s="498" t="s">
        <v>116</v>
      </c>
    </row>
    <row r="27" spans="1:15" ht="50.4" customHeight="1">
      <c r="A27" s="903" t="s">
        <v>313</v>
      </c>
      <c r="B27" s="904"/>
      <c r="C27" s="905"/>
      <c r="D27" s="938" t="s">
        <v>314</v>
      </c>
      <c r="E27" s="888" t="s">
        <v>180</v>
      </c>
      <c r="F27" s="889"/>
      <c r="G27" s="929" t="s">
        <v>315</v>
      </c>
      <c r="H27" s="934" t="s">
        <v>316</v>
      </c>
      <c r="I27" s="935"/>
      <c r="J27" s="929" t="s">
        <v>628</v>
      </c>
    </row>
    <row r="28" spans="1:15" ht="15.6" customHeight="1">
      <c r="A28" s="916" t="s">
        <v>627</v>
      </c>
      <c r="B28" s="916"/>
      <c r="C28" s="916"/>
      <c r="D28" s="949"/>
      <c r="E28" s="936" t="s">
        <v>317</v>
      </c>
      <c r="F28" s="936" t="s">
        <v>318</v>
      </c>
      <c r="G28" s="929"/>
      <c r="H28" s="916" t="s">
        <v>317</v>
      </c>
      <c r="I28" s="916" t="s">
        <v>318</v>
      </c>
      <c r="J28" s="929"/>
      <c r="K28" s="500"/>
      <c r="L28" s="500"/>
    </row>
    <row r="29" spans="1:15">
      <c r="A29" s="503" t="s">
        <v>31</v>
      </c>
      <c r="B29" s="947" t="s">
        <v>122</v>
      </c>
      <c r="C29" s="948"/>
      <c r="D29" s="939"/>
      <c r="E29" s="937"/>
      <c r="F29" s="937"/>
      <c r="G29" s="929"/>
      <c r="H29" s="916"/>
      <c r="I29" s="916"/>
      <c r="J29" s="929"/>
      <c r="K29" s="500"/>
      <c r="L29" s="500"/>
    </row>
    <row r="30" spans="1:15">
      <c r="A30" s="630">
        <v>1</v>
      </c>
      <c r="B30" s="921">
        <v>2</v>
      </c>
      <c r="C30" s="921"/>
      <c r="D30" s="630">
        <v>3</v>
      </c>
      <c r="E30" s="630">
        <v>4</v>
      </c>
      <c r="F30" s="630">
        <v>5</v>
      </c>
      <c r="G30" s="630">
        <v>6</v>
      </c>
      <c r="H30" s="630">
        <v>7</v>
      </c>
      <c r="I30" s="630">
        <v>8</v>
      </c>
      <c r="J30" s="630">
        <v>9</v>
      </c>
      <c r="K30" s="500"/>
      <c r="L30" s="500"/>
    </row>
    <row r="31" spans="1:15" ht="31.8" customHeight="1">
      <c r="A31" s="913" t="s">
        <v>42</v>
      </c>
      <c r="B31" s="910" t="s">
        <v>319</v>
      </c>
      <c r="C31" s="911"/>
      <c r="D31" s="502">
        <f t="shared" ref="D31:D36" si="1">+E31+F31</f>
        <v>23821044.770000003</v>
      </c>
      <c r="E31" s="502">
        <f>+SUM(E32:E36)</f>
        <v>0</v>
      </c>
      <c r="F31" s="502">
        <f>+SUM(F32:F36)</f>
        <v>23821044.770000003</v>
      </c>
      <c r="G31" s="502">
        <f t="shared" ref="G31:G39" si="2">+H31+I31</f>
        <v>23816865.219999999</v>
      </c>
      <c r="H31" s="502">
        <f>+SUM(H32:H36)</f>
        <v>0</v>
      </c>
      <c r="I31" s="502">
        <f>+SUM(I32:I36)</f>
        <v>23816865.219999999</v>
      </c>
      <c r="J31" s="502">
        <f t="shared" ref="J31:J36" si="3">+D31-G31</f>
        <v>4179.5500000044703</v>
      </c>
      <c r="K31" s="500"/>
      <c r="L31" s="500"/>
    </row>
    <row r="32" spans="1:15">
      <c r="A32" s="914"/>
      <c r="B32" s="912" t="s">
        <v>194</v>
      </c>
      <c r="C32" s="912"/>
      <c r="D32" s="501">
        <f t="shared" si="1"/>
        <v>8643890.6900000013</v>
      </c>
      <c r="E32" s="501">
        <v>0</v>
      </c>
      <c r="F32" s="501">
        <v>8643890.6900000013</v>
      </c>
      <c r="G32" s="501">
        <f t="shared" si="2"/>
        <v>8640258.5299999993</v>
      </c>
      <c r="H32" s="501">
        <v>0</v>
      </c>
      <c r="I32" s="501">
        <v>8640258.5299999993</v>
      </c>
      <c r="J32" s="501">
        <f t="shared" si="3"/>
        <v>3632.1600000020117</v>
      </c>
      <c r="K32" s="500"/>
      <c r="L32" s="500"/>
    </row>
    <row r="33" spans="1:12">
      <c r="A33" s="914"/>
      <c r="B33" s="912" t="s">
        <v>195</v>
      </c>
      <c r="C33" s="912"/>
      <c r="D33" s="501">
        <f t="shared" si="1"/>
        <v>6574601.0700000003</v>
      </c>
      <c r="E33" s="501">
        <v>0</v>
      </c>
      <c r="F33" s="501">
        <v>6574601.0700000003</v>
      </c>
      <c r="G33" s="501">
        <f t="shared" si="2"/>
        <v>6574417.5300000003</v>
      </c>
      <c r="H33" s="501">
        <v>0</v>
      </c>
      <c r="I33" s="501">
        <v>6574417.5300000003</v>
      </c>
      <c r="J33" s="501">
        <f t="shared" si="3"/>
        <v>183.54000000003725</v>
      </c>
      <c r="K33" s="500"/>
      <c r="L33" s="500"/>
    </row>
    <row r="34" spans="1:12">
      <c r="A34" s="914"/>
      <c r="B34" s="912" t="s">
        <v>196</v>
      </c>
      <c r="C34" s="912"/>
      <c r="D34" s="501">
        <f t="shared" si="1"/>
        <v>3440905.37</v>
      </c>
      <c r="E34" s="501">
        <v>0</v>
      </c>
      <c r="F34" s="501">
        <v>3440905.37</v>
      </c>
      <c r="G34" s="501">
        <f t="shared" si="2"/>
        <v>3440905.37</v>
      </c>
      <c r="H34" s="501">
        <v>0</v>
      </c>
      <c r="I34" s="501">
        <v>3440905.37</v>
      </c>
      <c r="J34" s="501">
        <f t="shared" si="3"/>
        <v>0</v>
      </c>
      <c r="K34" s="500"/>
      <c r="L34" s="500"/>
    </row>
    <row r="35" spans="1:12">
      <c r="A35" s="914"/>
      <c r="B35" s="912" t="s">
        <v>197</v>
      </c>
      <c r="C35" s="912"/>
      <c r="D35" s="501">
        <f t="shared" si="1"/>
        <v>2646200</v>
      </c>
      <c r="E35" s="501">
        <v>0</v>
      </c>
      <c r="F35" s="501">
        <v>2646200</v>
      </c>
      <c r="G35" s="501">
        <f t="shared" si="2"/>
        <v>2646200</v>
      </c>
      <c r="H35" s="501">
        <v>0</v>
      </c>
      <c r="I35" s="501">
        <v>2646200</v>
      </c>
      <c r="J35" s="501">
        <f t="shared" si="3"/>
        <v>0</v>
      </c>
      <c r="K35" s="500"/>
      <c r="L35" s="500"/>
    </row>
    <row r="36" spans="1:12">
      <c r="A36" s="915"/>
      <c r="B36" s="912" t="s">
        <v>198</v>
      </c>
      <c r="C36" s="912"/>
      <c r="D36" s="501">
        <f t="shared" si="1"/>
        <v>2515447.64</v>
      </c>
      <c r="E36" s="501">
        <v>0</v>
      </c>
      <c r="F36" s="501">
        <v>2515447.64</v>
      </c>
      <c r="G36" s="501">
        <f t="shared" si="2"/>
        <v>2515083.79</v>
      </c>
      <c r="H36" s="501">
        <v>0</v>
      </c>
      <c r="I36" s="501">
        <v>2515083.79</v>
      </c>
      <c r="J36" s="501">
        <f t="shared" si="3"/>
        <v>363.85000000009313</v>
      </c>
      <c r="K36" s="500"/>
      <c r="L36" s="500"/>
    </row>
    <row r="37" spans="1:12" ht="48" customHeight="1">
      <c r="A37" s="629" t="s">
        <v>72</v>
      </c>
      <c r="B37" s="910" t="s">
        <v>210</v>
      </c>
      <c r="C37" s="911"/>
      <c r="D37" s="502">
        <f>+D38+D40</f>
        <v>37180834.370000005</v>
      </c>
      <c r="E37" s="502">
        <f>+E38+E40</f>
        <v>37172997.530000001</v>
      </c>
      <c r="F37" s="502">
        <f>+F38+F40</f>
        <v>7836.84</v>
      </c>
      <c r="G37" s="502">
        <f t="shared" si="2"/>
        <v>37180834.370000005</v>
      </c>
      <c r="H37" s="502">
        <f>+H38+H40</f>
        <v>37172997.530000001</v>
      </c>
      <c r="I37" s="502">
        <f>+I38+I40</f>
        <v>7836.84</v>
      </c>
      <c r="J37" s="502">
        <f>+J38+J40</f>
        <v>0</v>
      </c>
      <c r="K37" s="500"/>
      <c r="L37" s="500"/>
    </row>
    <row r="38" spans="1:12" ht="42.6" customHeight="1">
      <c r="A38" s="938" t="s">
        <v>226</v>
      </c>
      <c r="B38" s="910" t="s">
        <v>636</v>
      </c>
      <c r="C38" s="911"/>
      <c r="D38" s="502">
        <f>+E38+F38</f>
        <v>7836.84</v>
      </c>
      <c r="E38" s="502">
        <v>0</v>
      </c>
      <c r="F38" s="502">
        <f>+F39</f>
        <v>7836.84</v>
      </c>
      <c r="G38" s="502">
        <f t="shared" si="2"/>
        <v>7836.84</v>
      </c>
      <c r="H38" s="502">
        <v>0</v>
      </c>
      <c r="I38" s="502">
        <f>+I39</f>
        <v>7836.84</v>
      </c>
      <c r="J38" s="502">
        <f>+D38-G38</f>
        <v>0</v>
      </c>
      <c r="K38" s="500"/>
      <c r="L38" s="500"/>
    </row>
    <row r="39" spans="1:12">
      <c r="A39" s="939"/>
      <c r="B39" s="912" t="s">
        <v>194</v>
      </c>
      <c r="C39" s="912"/>
      <c r="D39" s="501">
        <f>+E39+F39</f>
        <v>7836.84</v>
      </c>
      <c r="E39" s="501">
        <v>0</v>
      </c>
      <c r="F39" s="501">
        <v>7836.84</v>
      </c>
      <c r="G39" s="501">
        <f t="shared" si="2"/>
        <v>7836.84</v>
      </c>
      <c r="H39" s="501">
        <v>0</v>
      </c>
      <c r="I39" s="501">
        <v>7836.84</v>
      </c>
      <c r="J39" s="501">
        <f>+D39-G39</f>
        <v>0</v>
      </c>
      <c r="K39" s="500"/>
      <c r="L39" s="500"/>
    </row>
    <row r="40" spans="1:12" ht="106.2" customHeight="1">
      <c r="A40" s="924" t="s">
        <v>244</v>
      </c>
      <c r="B40" s="910" t="s">
        <v>637</v>
      </c>
      <c r="C40" s="911"/>
      <c r="D40" s="495">
        <f>SUM(D41:D45)</f>
        <v>37172997.530000001</v>
      </c>
      <c r="E40" s="495">
        <f>SUM(E41:E45)</f>
        <v>37172997.530000001</v>
      </c>
      <c r="F40" s="495">
        <v>0</v>
      </c>
      <c r="G40" s="495">
        <f>H40+I40</f>
        <v>37172997.530000001</v>
      </c>
      <c r="H40" s="495">
        <f>SUM(H41:H45)</f>
        <v>37172997.530000001</v>
      </c>
      <c r="I40" s="495">
        <v>0</v>
      </c>
      <c r="J40" s="495">
        <f>SUM(J41:J45)</f>
        <v>0</v>
      </c>
      <c r="K40" s="500"/>
      <c r="L40" s="500"/>
    </row>
    <row r="41" spans="1:12">
      <c r="A41" s="924"/>
      <c r="B41" s="912" t="s">
        <v>194</v>
      </c>
      <c r="C41" s="912"/>
      <c r="D41" s="494">
        <f>+E41+F41</f>
        <v>14733937.75</v>
      </c>
      <c r="E41" s="494">
        <v>14733937.75</v>
      </c>
      <c r="F41" s="494">
        <v>0</v>
      </c>
      <c r="G41" s="494">
        <f>+H41+I41</f>
        <v>14733937.75</v>
      </c>
      <c r="H41" s="494">
        <v>14733937.75</v>
      </c>
      <c r="I41" s="494">
        <v>0</v>
      </c>
      <c r="J41" s="494">
        <f>+D41-I41-H41</f>
        <v>0</v>
      </c>
      <c r="K41" s="500"/>
      <c r="L41" s="500"/>
    </row>
    <row r="42" spans="1:12">
      <c r="A42" s="924"/>
      <c r="B42" s="912" t="s">
        <v>195</v>
      </c>
      <c r="C42" s="912"/>
      <c r="D42" s="494">
        <f>+E42+F42</f>
        <v>9077795.7200000007</v>
      </c>
      <c r="E42" s="494">
        <v>9077795.7200000007</v>
      </c>
      <c r="F42" s="494">
        <v>0</v>
      </c>
      <c r="G42" s="494">
        <f>+H42+I42</f>
        <v>9077795.7200000007</v>
      </c>
      <c r="H42" s="494">
        <v>9077795.7200000007</v>
      </c>
      <c r="I42" s="494">
        <v>0</v>
      </c>
      <c r="J42" s="494">
        <f>D42-H42</f>
        <v>0</v>
      </c>
      <c r="K42" s="500"/>
      <c r="L42" s="500"/>
    </row>
    <row r="43" spans="1:12" ht="15.6" customHeight="1">
      <c r="A43" s="924"/>
      <c r="B43" s="912" t="s">
        <v>196</v>
      </c>
      <c r="C43" s="912"/>
      <c r="D43" s="494">
        <f>+E43+F43</f>
        <v>5679010.2800000003</v>
      </c>
      <c r="E43" s="494">
        <v>5679010.2800000003</v>
      </c>
      <c r="F43" s="494">
        <v>0</v>
      </c>
      <c r="G43" s="494">
        <f>+H43+I43</f>
        <v>5679010.2800000003</v>
      </c>
      <c r="H43" s="494">
        <v>5679010.2800000003</v>
      </c>
      <c r="I43" s="494">
        <v>0</v>
      </c>
      <c r="J43" s="494">
        <f>D43-H43</f>
        <v>0</v>
      </c>
      <c r="K43" s="500"/>
      <c r="L43" s="500"/>
    </row>
    <row r="44" spans="1:12" ht="15.6" customHeight="1">
      <c r="A44" s="924"/>
      <c r="B44" s="912" t="s">
        <v>197</v>
      </c>
      <c r="C44" s="912"/>
      <c r="D44" s="494">
        <f>+E44+F44</f>
        <v>3860539.27</v>
      </c>
      <c r="E44" s="494">
        <v>3860539.27</v>
      </c>
      <c r="F44" s="494">
        <v>0</v>
      </c>
      <c r="G44" s="494">
        <f>+H44+I44</f>
        <v>3860539.27</v>
      </c>
      <c r="H44" s="494">
        <v>3860539.27</v>
      </c>
      <c r="I44" s="494">
        <v>0</v>
      </c>
      <c r="J44" s="494">
        <f>D44-H44</f>
        <v>0</v>
      </c>
      <c r="K44" s="500"/>
      <c r="L44" s="500"/>
    </row>
    <row r="45" spans="1:12" ht="15.6" customHeight="1">
      <c r="A45" s="924"/>
      <c r="B45" s="912" t="s">
        <v>198</v>
      </c>
      <c r="C45" s="912"/>
      <c r="D45" s="494">
        <f>+E45+F45</f>
        <v>3821714.51</v>
      </c>
      <c r="E45" s="494">
        <v>3821714.51</v>
      </c>
      <c r="F45" s="494">
        <v>0</v>
      </c>
      <c r="G45" s="494">
        <f>+H45+I45</f>
        <v>3821714.51</v>
      </c>
      <c r="H45" s="494">
        <v>3821714.51</v>
      </c>
      <c r="I45" s="494">
        <v>0</v>
      </c>
      <c r="J45" s="494">
        <f>D45-H45</f>
        <v>0</v>
      </c>
      <c r="K45" s="500"/>
      <c r="L45" s="500"/>
    </row>
    <row r="46" spans="1:12">
      <c r="A46" s="925" t="s">
        <v>320</v>
      </c>
      <c r="B46" s="926"/>
      <c r="C46" s="927"/>
      <c r="D46" s="644">
        <f t="shared" ref="D46:J46" si="4">+D37+D31</f>
        <v>61001879.140000008</v>
      </c>
      <c r="E46" s="644">
        <f t="shared" si="4"/>
        <v>37172997.530000001</v>
      </c>
      <c r="F46" s="644">
        <f t="shared" si="4"/>
        <v>23828881.610000003</v>
      </c>
      <c r="G46" s="644">
        <f t="shared" si="4"/>
        <v>60997699.590000004</v>
      </c>
      <c r="H46" s="644">
        <f t="shared" si="4"/>
        <v>37172997.530000001</v>
      </c>
      <c r="I46" s="644">
        <f t="shared" si="4"/>
        <v>23824702.059999999</v>
      </c>
      <c r="J46" s="644">
        <f t="shared" si="4"/>
        <v>4179.5500000044703</v>
      </c>
      <c r="L46" s="493"/>
    </row>
    <row r="47" spans="1:12">
      <c r="A47" s="941" t="s">
        <v>626</v>
      </c>
      <c r="B47" s="941"/>
      <c r="C47" s="941"/>
      <c r="D47" s="941"/>
      <c r="E47" s="941"/>
      <c r="F47" s="941"/>
      <c r="G47" s="941"/>
      <c r="H47" s="941"/>
      <c r="I47" s="941"/>
      <c r="J47" s="941"/>
      <c r="L47" s="493"/>
    </row>
    <row r="48" spans="1:12">
      <c r="A48" s="499"/>
      <c r="B48" s="628"/>
      <c r="C48" s="628"/>
      <c r="D48" s="628"/>
      <c r="E48" s="628"/>
      <c r="F48" s="628"/>
      <c r="G48" s="628"/>
      <c r="H48" s="628"/>
      <c r="I48" s="628"/>
      <c r="J48" s="628"/>
    </row>
    <row r="49" spans="1:12" ht="15.6" customHeight="1">
      <c r="A49" s="491" t="s">
        <v>321</v>
      </c>
      <c r="F49" s="498" t="s">
        <v>116</v>
      </c>
    </row>
    <row r="50" spans="1:12">
      <c r="A50" s="903" t="s">
        <v>322</v>
      </c>
      <c r="B50" s="904"/>
      <c r="C50" s="905"/>
      <c r="D50" s="909" t="s">
        <v>323</v>
      </c>
      <c r="E50" s="930" t="s">
        <v>180</v>
      </c>
      <c r="F50" s="931"/>
    </row>
    <row r="51" spans="1:12" ht="31.2">
      <c r="A51" s="906"/>
      <c r="B51" s="907"/>
      <c r="C51" s="908"/>
      <c r="D51" s="909"/>
      <c r="E51" s="631" t="s">
        <v>87</v>
      </c>
      <c r="F51" s="631" t="s">
        <v>88</v>
      </c>
    </row>
    <row r="52" spans="1:12">
      <c r="A52" s="918">
        <v>1</v>
      </c>
      <c r="B52" s="919"/>
      <c r="C52" s="920"/>
      <c r="D52" s="636">
        <v>2</v>
      </c>
      <c r="E52" s="636">
        <v>3</v>
      </c>
      <c r="F52" s="636">
        <v>4</v>
      </c>
      <c r="I52" s="493"/>
    </row>
    <row r="53" spans="1:12">
      <c r="A53" s="896" t="s">
        <v>625</v>
      </c>
      <c r="B53" s="896"/>
      <c r="C53" s="496" t="s">
        <v>624</v>
      </c>
      <c r="D53" s="494">
        <f>E53+F53</f>
        <v>248601023.60999998</v>
      </c>
      <c r="E53" s="494">
        <v>37173002.469999999</v>
      </c>
      <c r="F53" s="494">
        <v>211428021.13999999</v>
      </c>
      <c r="H53" s="493"/>
    </row>
    <row r="54" spans="1:12">
      <c r="A54" s="896"/>
      <c r="B54" s="896"/>
      <c r="C54" s="496" t="s">
        <v>623</v>
      </c>
      <c r="D54" s="494">
        <f>F54</f>
        <v>25107152.449999999</v>
      </c>
      <c r="E54" s="494">
        <v>0</v>
      </c>
      <c r="F54" s="494">
        <v>25107152.449999999</v>
      </c>
      <c r="H54" s="493"/>
    </row>
    <row r="55" spans="1:12" ht="81.599999999999994" customHeight="1">
      <c r="A55" s="896"/>
      <c r="B55" s="896"/>
      <c r="C55" s="645" t="s">
        <v>572</v>
      </c>
      <c r="D55" s="495">
        <f>SUM(D53:D54)</f>
        <v>273708176.06</v>
      </c>
      <c r="E55" s="495">
        <f>SUM(E53:E54)</f>
        <v>37173002.469999999</v>
      </c>
      <c r="F55" s="495">
        <f>SUM(F53:F54)</f>
        <v>236535173.58999997</v>
      </c>
      <c r="H55" s="493"/>
    </row>
    <row r="56" spans="1:12" ht="78">
      <c r="A56" s="896"/>
      <c r="B56" s="896"/>
      <c r="C56" s="496" t="s">
        <v>622</v>
      </c>
      <c r="D56" s="494">
        <f>E56+F56</f>
        <v>202188</v>
      </c>
      <c r="E56" s="494">
        <v>0</v>
      </c>
      <c r="F56" s="494">
        <v>202188</v>
      </c>
      <c r="H56" s="493"/>
    </row>
    <row r="57" spans="1:12" ht="31.2">
      <c r="A57" s="896"/>
      <c r="B57" s="896"/>
      <c r="C57" s="647" t="s">
        <v>621</v>
      </c>
      <c r="D57" s="646">
        <f>D55+D56</f>
        <v>273910364.06</v>
      </c>
      <c r="E57" s="646">
        <f>SUM(E55:E56)</f>
        <v>37173002.469999999</v>
      </c>
      <c r="F57" s="646">
        <f>SUM(F55:F56)</f>
        <v>236737361.58999997</v>
      </c>
      <c r="G57" s="492"/>
      <c r="H57" s="493"/>
    </row>
    <row r="58" spans="1:12">
      <c r="A58" s="894"/>
      <c r="B58" s="895"/>
      <c r="C58" s="895"/>
      <c r="D58" s="895"/>
      <c r="E58" s="895"/>
      <c r="F58" s="492"/>
      <c r="G58" s="492"/>
      <c r="H58" s="651"/>
      <c r="I58" s="651"/>
      <c r="J58" s="651"/>
      <c r="L58" s="493"/>
    </row>
    <row r="59" spans="1:12">
      <c r="A59" s="932" t="s">
        <v>98</v>
      </c>
      <c r="B59" s="933"/>
      <c r="C59" s="933"/>
      <c r="D59" s="651"/>
      <c r="E59" s="898"/>
      <c r="F59" s="898"/>
      <c r="G59" s="899"/>
      <c r="H59" s="662"/>
      <c r="I59" s="922" t="s">
        <v>99</v>
      </c>
      <c r="J59" s="923"/>
      <c r="L59" s="493"/>
    </row>
    <row r="60" spans="1:12">
      <c r="A60" s="928"/>
      <c r="B60" s="928"/>
      <c r="C60" s="928"/>
      <c r="D60" s="652"/>
      <c r="E60" s="900" t="s">
        <v>100</v>
      </c>
      <c r="F60" s="900"/>
      <c r="G60" s="901"/>
      <c r="H60" s="662"/>
      <c r="I60" s="917"/>
      <c r="J60" s="917"/>
      <c r="L60" s="635"/>
    </row>
    <row r="61" spans="1:12">
      <c r="A61" s="653"/>
      <c r="B61" s="653"/>
      <c r="C61" s="653"/>
      <c r="D61" s="653"/>
      <c r="E61" s="653"/>
      <c r="F61" s="653"/>
      <c r="G61" s="659"/>
      <c r="H61" s="653"/>
      <c r="I61" s="663"/>
      <c r="J61" s="663"/>
    </row>
    <row r="62" spans="1:12">
      <c r="A62" s="654" t="s">
        <v>170</v>
      </c>
      <c r="B62" s="655"/>
      <c r="C62" s="655"/>
      <c r="D62" s="655"/>
      <c r="E62" s="660"/>
      <c r="F62" s="660"/>
      <c r="G62" s="661"/>
      <c r="H62" s="653"/>
      <c r="I62" s="922" t="s">
        <v>102</v>
      </c>
      <c r="J62" s="923"/>
    </row>
    <row r="63" spans="1:12">
      <c r="A63" s="656"/>
      <c r="B63" s="656"/>
      <c r="C63" s="657"/>
      <c r="D63" s="658"/>
      <c r="E63" s="902" t="s">
        <v>100</v>
      </c>
      <c r="F63" s="902"/>
      <c r="G63" s="902"/>
      <c r="H63" s="662"/>
      <c r="I63" s="917"/>
      <c r="J63" s="917"/>
      <c r="L63" s="493"/>
    </row>
    <row r="64" spans="1:12">
      <c r="A64" s="651"/>
      <c r="B64" s="651"/>
      <c r="C64" s="651"/>
      <c r="D64" s="651"/>
      <c r="E64" s="651"/>
      <c r="F64" s="651"/>
      <c r="G64" s="651"/>
      <c r="H64" s="651"/>
      <c r="I64" s="651"/>
      <c r="J64" s="651"/>
      <c r="L64" s="635"/>
    </row>
    <row r="65" spans="1:12">
      <c r="A65" s="651"/>
      <c r="B65" s="651"/>
      <c r="C65" s="651"/>
      <c r="D65" s="651"/>
      <c r="E65" s="898"/>
      <c r="F65" s="898"/>
      <c r="G65" s="899"/>
      <c r="L65" s="493"/>
    </row>
    <row r="66" spans="1:12">
      <c r="E66" s="651"/>
      <c r="F66" s="651"/>
      <c r="G66" s="651"/>
      <c r="H66" s="493"/>
      <c r="L66" s="493"/>
    </row>
    <row r="68" spans="1:12">
      <c r="H68" s="635"/>
    </row>
    <row r="69" spans="1:12">
      <c r="C69" s="634"/>
    </row>
  </sheetData>
  <mergeCells count="71">
    <mergeCell ref="A3:J3"/>
    <mergeCell ref="H1:J1"/>
    <mergeCell ref="A47:J47"/>
    <mergeCell ref="A18:C18"/>
    <mergeCell ref="A19:B20"/>
    <mergeCell ref="A9:J9"/>
    <mergeCell ref="A11:J11"/>
    <mergeCell ref="A13:D13"/>
    <mergeCell ref="E15:F15"/>
    <mergeCell ref="A16:C17"/>
    <mergeCell ref="D16:D17"/>
    <mergeCell ref="E16:E17"/>
    <mergeCell ref="G16:G17"/>
    <mergeCell ref="H16:H17"/>
    <mergeCell ref="B29:C29"/>
    <mergeCell ref="D27:D29"/>
    <mergeCell ref="I60:J60"/>
    <mergeCell ref="J27:J29"/>
    <mergeCell ref="A28:C28"/>
    <mergeCell ref="A27:C27"/>
    <mergeCell ref="E50:F50"/>
    <mergeCell ref="B37:C37"/>
    <mergeCell ref="I59:J59"/>
    <mergeCell ref="A59:C59"/>
    <mergeCell ref="B45:C45"/>
    <mergeCell ref="G27:G29"/>
    <mergeCell ref="H27:I27"/>
    <mergeCell ref="E28:E29"/>
    <mergeCell ref="F28:F29"/>
    <mergeCell ref="H28:H29"/>
    <mergeCell ref="A38:A39"/>
    <mergeCell ref="B36:C36"/>
    <mergeCell ref="I63:J63"/>
    <mergeCell ref="A52:C52"/>
    <mergeCell ref="A58:E58"/>
    <mergeCell ref="E59:G59"/>
    <mergeCell ref="B30:C30"/>
    <mergeCell ref="B31:C31"/>
    <mergeCell ref="B44:C44"/>
    <mergeCell ref="A53:B57"/>
    <mergeCell ref="I62:J62"/>
    <mergeCell ref="A40:A45"/>
    <mergeCell ref="A46:C46"/>
    <mergeCell ref="B32:C32"/>
    <mergeCell ref="B33:C33"/>
    <mergeCell ref="B34:C34"/>
    <mergeCell ref="B35:C35"/>
    <mergeCell ref="A60:C60"/>
    <mergeCell ref="L19:O19"/>
    <mergeCell ref="A21:B22"/>
    <mergeCell ref="A23:J23"/>
    <mergeCell ref="E65:G65"/>
    <mergeCell ref="E60:G60"/>
    <mergeCell ref="E63:G63"/>
    <mergeCell ref="A50:C51"/>
    <mergeCell ref="D50:D51"/>
    <mergeCell ref="B38:C38"/>
    <mergeCell ref="B39:C39"/>
    <mergeCell ref="B40:C40"/>
    <mergeCell ref="B41:C41"/>
    <mergeCell ref="B42:C42"/>
    <mergeCell ref="B43:C43"/>
    <mergeCell ref="A31:A36"/>
    <mergeCell ref="I28:I29"/>
    <mergeCell ref="E27:F27"/>
    <mergeCell ref="I16:J16"/>
    <mergeCell ref="A8:J8"/>
    <mergeCell ref="A4:J4"/>
    <mergeCell ref="A5:J5"/>
    <mergeCell ref="A6:J6"/>
    <mergeCell ref="A7:J7"/>
  </mergeCells>
  <pageMargins left="0.9055118110236221" right="0.39370078740157483" top="0.74803149606299213" bottom="0.27559055118110237" header="0.31496062992125984" footer="0.31496062992125984"/>
  <pageSetup paperSize="9" scale="38" firstPageNumber="17"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5CA-8009-47F5-BB0F-3FE13F14B1A2}">
  <sheetPr>
    <pageSetUpPr fitToPage="1"/>
  </sheetPr>
  <dimension ref="A1:V371"/>
  <sheetViews>
    <sheetView showZeros="0" topLeftCell="A19" zoomScaleNormal="100" zoomScaleSheetLayoutView="120" workbookViewId="0">
      <selection activeCell="K31" sqref="K31"/>
    </sheetView>
  </sheetViews>
  <sheetFormatPr defaultColWidth="9.109375" defaultRowHeight="13.2"/>
  <cols>
    <col min="1" max="4" width="2" style="352" customWidth="1"/>
    <col min="5" max="5" width="2.109375" style="352" customWidth="1"/>
    <col min="6" max="6" width="3.5546875" style="349" customWidth="1"/>
    <col min="7" max="7" width="34.33203125" style="352" customWidth="1"/>
    <col min="8" max="8" width="4.6640625" style="352" customWidth="1"/>
    <col min="9" max="9" width="13.44140625" style="352" customWidth="1"/>
    <col min="10" max="10" width="12.6640625" style="352" customWidth="1"/>
    <col min="11" max="11" width="12.44140625" style="352" customWidth="1"/>
    <col min="12" max="12" width="12.88671875" style="352" customWidth="1"/>
    <col min="13" max="13" width="0.109375" style="352" hidden="1" customWidth="1"/>
    <col min="14" max="14" width="6.109375" style="352" hidden="1" customWidth="1"/>
    <col min="15" max="15" width="8.88671875" style="352" hidden="1" customWidth="1"/>
    <col min="16" max="16" width="9.109375" style="352" hidden="1" customWidth="1"/>
    <col min="17" max="17" width="9.109375" style="352"/>
    <col min="18" max="18" width="12.33203125" style="352" bestFit="1" customWidth="1"/>
    <col min="19" max="16384" width="9.109375" style="352"/>
  </cols>
  <sheetData>
    <row r="1" spans="1:16" ht="15" customHeight="1">
      <c r="G1" s="292"/>
      <c r="H1" s="291"/>
      <c r="I1" s="290"/>
      <c r="J1" s="355" t="s">
        <v>324</v>
      </c>
      <c r="K1" s="355"/>
      <c r="L1" s="355"/>
      <c r="M1" s="103"/>
      <c r="N1" s="355"/>
      <c r="O1" s="355"/>
      <c r="P1" s="355"/>
    </row>
    <row r="2" spans="1:16" ht="14.25" customHeight="1">
      <c r="H2" s="106"/>
      <c r="I2" s="353"/>
      <c r="J2" s="355" t="s">
        <v>325</v>
      </c>
      <c r="K2" s="355"/>
      <c r="L2" s="355"/>
      <c r="M2" s="103"/>
      <c r="N2" s="355"/>
      <c r="O2" s="355"/>
      <c r="P2" s="355"/>
    </row>
    <row r="3" spans="1:16" ht="13.5" customHeight="1">
      <c r="H3" s="108"/>
      <c r="I3" s="106"/>
      <c r="J3" s="355" t="s">
        <v>326</v>
      </c>
      <c r="K3" s="355"/>
      <c r="L3" s="355"/>
      <c r="M3" s="103"/>
      <c r="N3" s="355"/>
      <c r="O3" s="355"/>
      <c r="P3" s="355"/>
    </row>
    <row r="4" spans="1:16" ht="14.25" customHeight="1">
      <c r="G4" s="107" t="s">
        <v>327</v>
      </c>
      <c r="H4" s="106"/>
      <c r="I4" s="353"/>
      <c r="J4" s="355" t="s">
        <v>328</v>
      </c>
      <c r="K4" s="355"/>
      <c r="L4" s="355"/>
      <c r="M4" s="103"/>
      <c r="N4" s="105"/>
      <c r="O4" s="105"/>
      <c r="P4" s="355"/>
    </row>
    <row r="5" spans="1:16" ht="12" customHeight="1">
      <c r="H5" s="104"/>
      <c r="I5" s="353"/>
      <c r="J5" s="355" t="s">
        <v>329</v>
      </c>
      <c r="K5" s="355"/>
      <c r="L5" s="355"/>
      <c r="M5" s="103"/>
      <c r="N5" s="355"/>
      <c r="O5" s="355"/>
      <c r="P5" s="355"/>
    </row>
    <row r="6" spans="1:16" ht="15.75" customHeight="1">
      <c r="A6" s="955" t="s">
        <v>330</v>
      </c>
      <c r="B6" s="955"/>
      <c r="C6" s="955"/>
      <c r="D6" s="955"/>
      <c r="E6" s="955"/>
      <c r="F6" s="955"/>
      <c r="G6" s="955"/>
      <c r="H6" s="955"/>
      <c r="I6" s="955"/>
      <c r="J6" s="955"/>
      <c r="K6" s="955"/>
      <c r="L6" s="955"/>
      <c r="M6" s="103"/>
    </row>
    <row r="7" spans="1:16" ht="18.75" customHeight="1">
      <c r="A7" s="956" t="s">
        <v>331</v>
      </c>
      <c r="B7" s="957"/>
      <c r="C7" s="957"/>
      <c r="D7" s="957"/>
      <c r="E7" s="957"/>
      <c r="F7" s="957"/>
      <c r="G7" s="957"/>
      <c r="H7" s="957"/>
      <c r="I7" s="957"/>
      <c r="J7" s="957"/>
      <c r="K7" s="957"/>
      <c r="L7" s="957"/>
      <c r="M7" s="103"/>
    </row>
    <row r="8" spans="1:16" ht="14.25" customHeight="1">
      <c r="A8" s="958" t="s">
        <v>332</v>
      </c>
      <c r="B8" s="958"/>
      <c r="C8" s="958"/>
      <c r="D8" s="958"/>
      <c r="E8" s="958"/>
      <c r="F8" s="958"/>
      <c r="G8" s="958"/>
      <c r="H8" s="958"/>
      <c r="I8" s="958"/>
      <c r="J8" s="958"/>
      <c r="K8" s="958"/>
      <c r="L8" s="958"/>
      <c r="M8" s="103"/>
    </row>
    <row r="9" spans="1:16" ht="16.5" customHeight="1">
      <c r="A9" s="951" t="s">
        <v>333</v>
      </c>
      <c r="B9" s="951"/>
      <c r="C9" s="951"/>
      <c r="D9" s="951"/>
      <c r="E9" s="951"/>
      <c r="F9" s="951"/>
      <c r="G9" s="951"/>
      <c r="H9" s="951"/>
      <c r="I9" s="951"/>
      <c r="J9" s="951"/>
      <c r="K9" s="951"/>
      <c r="L9" s="951"/>
      <c r="M9" s="103"/>
      <c r="P9" s="352" t="s">
        <v>334</v>
      </c>
    </row>
    <row r="10" spans="1:16" ht="15.75" customHeight="1">
      <c r="G10" s="959" t="s">
        <v>335</v>
      </c>
      <c r="H10" s="953"/>
      <c r="I10" s="953"/>
      <c r="J10" s="953"/>
      <c r="K10" s="953"/>
      <c r="M10" s="103"/>
    </row>
    <row r="11" spans="1:16" ht="12" customHeight="1">
      <c r="G11" s="950" t="s">
        <v>336</v>
      </c>
      <c r="H11" s="950"/>
      <c r="I11" s="950"/>
      <c r="J11" s="950"/>
      <c r="K11" s="950"/>
    </row>
    <row r="12" spans="1:16" ht="9" customHeight="1"/>
    <row r="13" spans="1:16" ht="12" customHeight="1">
      <c r="B13" s="951" t="s">
        <v>337</v>
      </c>
      <c r="C13" s="951"/>
      <c r="D13" s="951"/>
      <c r="E13" s="951"/>
      <c r="F13" s="951"/>
      <c r="G13" s="951"/>
      <c r="H13" s="951"/>
      <c r="I13" s="951"/>
      <c r="J13" s="951"/>
      <c r="K13" s="951"/>
      <c r="L13" s="951"/>
    </row>
    <row r="14" spans="1:16" ht="12" customHeight="1"/>
    <row r="15" spans="1:16" ht="12.75" customHeight="1">
      <c r="G15" s="952" t="s">
        <v>338</v>
      </c>
      <c r="H15" s="953"/>
      <c r="I15" s="953"/>
      <c r="J15" s="953"/>
      <c r="K15" s="953"/>
    </row>
    <row r="16" spans="1:16" ht="11.25" customHeight="1">
      <c r="G16" s="954" t="s">
        <v>339</v>
      </c>
      <c r="H16" s="954"/>
      <c r="I16" s="954"/>
      <c r="J16" s="954"/>
      <c r="K16" s="954"/>
    </row>
    <row r="17" spans="1:13">
      <c r="B17" s="353"/>
      <c r="C17" s="353"/>
      <c r="D17" s="353"/>
      <c r="E17" s="960" t="s">
        <v>340</v>
      </c>
      <c r="F17" s="960"/>
      <c r="G17" s="960"/>
      <c r="H17" s="960"/>
      <c r="I17" s="960"/>
      <c r="J17" s="960"/>
      <c r="K17" s="960"/>
      <c r="L17" s="353"/>
    </row>
    <row r="18" spans="1:13" ht="12" customHeight="1">
      <c r="A18" s="961" t="s">
        <v>341</v>
      </c>
      <c r="B18" s="961"/>
      <c r="C18" s="961"/>
      <c r="D18" s="961"/>
      <c r="E18" s="961"/>
      <c r="F18" s="961"/>
      <c r="G18" s="961"/>
      <c r="H18" s="961"/>
      <c r="I18" s="961"/>
      <c r="J18" s="961"/>
      <c r="K18" s="961"/>
      <c r="L18" s="961"/>
      <c r="M18" s="94"/>
    </row>
    <row r="19" spans="1:13" ht="12" customHeight="1">
      <c r="F19" s="352"/>
      <c r="J19" s="102"/>
      <c r="K19" s="289"/>
      <c r="L19" s="288" t="s">
        <v>121</v>
      </c>
      <c r="M19" s="94"/>
    </row>
    <row r="20" spans="1:13" ht="11.25" customHeight="1">
      <c r="F20" s="352"/>
      <c r="J20" s="287" t="s">
        <v>342</v>
      </c>
      <c r="K20" s="286"/>
      <c r="L20" s="101">
        <v>90</v>
      </c>
      <c r="M20" s="94"/>
    </row>
    <row r="21" spans="1:13" ht="12" customHeight="1">
      <c r="E21" s="355"/>
      <c r="F21" s="354"/>
      <c r="I21" s="357"/>
      <c r="J21" s="357"/>
      <c r="K21" s="100" t="s">
        <v>343</v>
      </c>
      <c r="L21" s="95">
        <v>900</v>
      </c>
      <c r="M21" s="94"/>
    </row>
    <row r="22" spans="1:13" ht="12.75" customHeight="1">
      <c r="C22" s="975"/>
      <c r="D22" s="976"/>
      <c r="E22" s="976"/>
      <c r="F22" s="976"/>
      <c r="G22" s="976"/>
      <c r="H22" s="976"/>
      <c r="I22" s="976"/>
      <c r="J22" s="279"/>
      <c r="K22" s="100" t="s">
        <v>344</v>
      </c>
      <c r="L22" s="99">
        <v>1816</v>
      </c>
      <c r="M22" s="94"/>
    </row>
    <row r="23" spans="1:13" ht="12" customHeight="1">
      <c r="D23" s="279"/>
      <c r="E23" s="279"/>
      <c r="F23" s="279"/>
      <c r="G23" s="285"/>
      <c r="H23" s="284"/>
      <c r="I23" s="279"/>
      <c r="J23" s="351" t="s">
        <v>345</v>
      </c>
      <c r="K23" s="98"/>
      <c r="L23" s="95">
        <v>6</v>
      </c>
      <c r="M23" s="94"/>
    </row>
    <row r="24" spans="1:13" ht="12.75" customHeight="1">
      <c r="D24" s="279"/>
      <c r="E24" s="279"/>
      <c r="F24" s="279"/>
      <c r="G24" s="283" t="s">
        <v>346</v>
      </c>
      <c r="H24" s="282"/>
      <c r="I24" s="281"/>
      <c r="J24" s="280"/>
      <c r="K24" s="95"/>
      <c r="L24" s="95"/>
      <c r="M24" s="94"/>
    </row>
    <row r="25" spans="1:13" ht="13.5" customHeight="1">
      <c r="D25" s="279"/>
      <c r="E25" s="279"/>
      <c r="F25" s="279"/>
      <c r="G25" s="962" t="s">
        <v>347</v>
      </c>
      <c r="H25" s="962"/>
      <c r="I25" s="97"/>
      <c r="J25" s="96"/>
      <c r="K25" s="95"/>
      <c r="L25" s="95"/>
      <c r="M25" s="94"/>
    </row>
    <row r="26" spans="1:13" ht="14.25" customHeight="1">
      <c r="A26" s="93"/>
      <c r="B26" s="93"/>
      <c r="C26" s="93"/>
      <c r="D26" s="93"/>
      <c r="E26" s="93"/>
      <c r="F26" s="92"/>
      <c r="G26" s="278"/>
      <c r="I26" s="278"/>
      <c r="J26" s="278"/>
      <c r="K26" s="277"/>
      <c r="L26" s="91" t="s">
        <v>348</v>
      </c>
      <c r="M26" s="90"/>
    </row>
    <row r="27" spans="1:13" ht="24" customHeight="1">
      <c r="A27" s="963" t="s">
        <v>349</v>
      </c>
      <c r="B27" s="964"/>
      <c r="C27" s="964"/>
      <c r="D27" s="964"/>
      <c r="E27" s="964"/>
      <c r="F27" s="964"/>
      <c r="G27" s="967" t="s">
        <v>350</v>
      </c>
      <c r="H27" s="969" t="s">
        <v>351</v>
      </c>
      <c r="I27" s="971" t="s">
        <v>352</v>
      </c>
      <c r="J27" s="972"/>
      <c r="K27" s="973" t="s">
        <v>353</v>
      </c>
      <c r="L27" s="980" t="s">
        <v>354</v>
      </c>
      <c r="M27" s="90"/>
    </row>
    <row r="28" spans="1:13" ht="46.5" customHeight="1">
      <c r="A28" s="965"/>
      <c r="B28" s="966"/>
      <c r="C28" s="966"/>
      <c r="D28" s="966"/>
      <c r="E28" s="966"/>
      <c r="F28" s="966"/>
      <c r="G28" s="968"/>
      <c r="H28" s="970"/>
      <c r="I28" s="89" t="s">
        <v>355</v>
      </c>
      <c r="J28" s="88" t="s">
        <v>356</v>
      </c>
      <c r="K28" s="974"/>
      <c r="L28" s="981"/>
    </row>
    <row r="29" spans="1:13" ht="11.25" customHeight="1">
      <c r="A29" s="982" t="s">
        <v>357</v>
      </c>
      <c r="B29" s="983"/>
      <c r="C29" s="983"/>
      <c r="D29" s="983"/>
      <c r="E29" s="983"/>
      <c r="F29" s="984"/>
      <c r="G29" s="87">
        <v>2</v>
      </c>
      <c r="H29" s="86">
        <v>3</v>
      </c>
      <c r="I29" s="85" t="s">
        <v>358</v>
      </c>
      <c r="J29" s="84" t="s">
        <v>93</v>
      </c>
      <c r="K29" s="83">
        <v>6</v>
      </c>
      <c r="L29" s="83">
        <v>7</v>
      </c>
    </row>
    <row r="30" spans="1:13" s="82" customFormat="1" ht="14.25" customHeight="1">
      <c r="A30" s="46">
        <v>2</v>
      </c>
      <c r="B30" s="46"/>
      <c r="C30" s="45"/>
      <c r="D30" s="43"/>
      <c r="E30" s="46"/>
      <c r="F30" s="44"/>
      <c r="G30" s="43" t="s">
        <v>55</v>
      </c>
      <c r="H30" s="7">
        <v>1</v>
      </c>
      <c r="I30" s="253">
        <f>SUM(I31+I42+I61+I82+I89+I109+I135+I154+I164)</f>
        <v>20268700</v>
      </c>
      <c r="J30" s="253">
        <f>SUM(J31+J42+J61+J82+J89+J109+J135+J154+J164)</f>
        <v>20268700</v>
      </c>
      <c r="K30" s="254">
        <f>SUM(K31+K42+K61+K82+K89+K109+K135+K154+K164)</f>
        <v>16826606.75</v>
      </c>
      <c r="L30" s="253">
        <f>SUM(L31+L42+L61+L82+L89+L109+L135+L154+L164)</f>
        <v>16826606.75</v>
      </c>
    </row>
    <row r="31" spans="1:13" ht="16.5" customHeight="1">
      <c r="A31" s="46">
        <v>2</v>
      </c>
      <c r="B31" s="63">
        <v>1</v>
      </c>
      <c r="C31" s="30"/>
      <c r="D31" s="57"/>
      <c r="E31" s="31"/>
      <c r="F31" s="29"/>
      <c r="G31" s="70" t="s">
        <v>359</v>
      </c>
      <c r="H31" s="7">
        <v>2</v>
      </c>
      <c r="I31" s="253">
        <f>SUM(I32+I38)</f>
        <v>12180200</v>
      </c>
      <c r="J31" s="253">
        <f>SUM(J32+J38)</f>
        <v>12180200</v>
      </c>
      <c r="K31" s="276">
        <f>SUM(K32+K38)</f>
        <v>11766935.749999998</v>
      </c>
      <c r="L31" s="275">
        <f>SUM(L32+L38)</f>
        <v>11766935.749999998</v>
      </c>
    </row>
    <row r="32" spans="1:13" ht="14.25" customHeight="1">
      <c r="A32" s="21">
        <v>2</v>
      </c>
      <c r="B32" s="21">
        <v>1</v>
      </c>
      <c r="C32" s="20">
        <v>1</v>
      </c>
      <c r="D32" s="28"/>
      <c r="E32" s="21"/>
      <c r="F32" s="19"/>
      <c r="G32" s="14" t="s">
        <v>360</v>
      </c>
      <c r="H32" s="7">
        <v>3</v>
      </c>
      <c r="I32" s="239">
        <f>SUM(I33)</f>
        <v>12000000</v>
      </c>
      <c r="J32" s="239">
        <f>SUM(J33)</f>
        <v>12000000</v>
      </c>
      <c r="K32" s="240">
        <f>SUM(K33)</f>
        <v>11596919.719999999</v>
      </c>
      <c r="L32" s="239">
        <f>SUM(L33)</f>
        <v>11596919.719999999</v>
      </c>
    </row>
    <row r="33" spans="1:22" ht="13.5" customHeight="1">
      <c r="A33" s="22">
        <v>2</v>
      </c>
      <c r="B33" s="21">
        <v>1</v>
      </c>
      <c r="C33" s="20">
        <v>1</v>
      </c>
      <c r="D33" s="28">
        <v>1</v>
      </c>
      <c r="E33" s="21"/>
      <c r="F33" s="19"/>
      <c r="G33" s="28" t="s">
        <v>360</v>
      </c>
      <c r="H33" s="7">
        <v>4</v>
      </c>
      <c r="I33" s="253">
        <f>SUM(I34+I36)</f>
        <v>12000000</v>
      </c>
      <c r="J33" s="253">
        <f t="shared" ref="J33:L34" si="0">SUM(J34)</f>
        <v>12000000</v>
      </c>
      <c r="K33" s="253">
        <f t="shared" si="0"/>
        <v>11596919.719999999</v>
      </c>
      <c r="L33" s="253">
        <f t="shared" si="0"/>
        <v>11596919.719999999</v>
      </c>
    </row>
    <row r="34" spans="1:22" ht="14.25" customHeight="1">
      <c r="A34" s="22">
        <v>2</v>
      </c>
      <c r="B34" s="21">
        <v>1</v>
      </c>
      <c r="C34" s="20">
        <v>1</v>
      </c>
      <c r="D34" s="28">
        <v>1</v>
      </c>
      <c r="E34" s="21">
        <v>1</v>
      </c>
      <c r="F34" s="19"/>
      <c r="G34" s="28" t="s">
        <v>361</v>
      </c>
      <c r="H34" s="7">
        <v>5</v>
      </c>
      <c r="I34" s="240">
        <f>SUM(I35)</f>
        <v>12000000</v>
      </c>
      <c r="J34" s="240">
        <f t="shared" si="0"/>
        <v>12000000</v>
      </c>
      <c r="K34" s="240">
        <f t="shared" si="0"/>
        <v>11596919.719999999</v>
      </c>
      <c r="L34" s="240">
        <f t="shared" si="0"/>
        <v>11596919.719999999</v>
      </c>
    </row>
    <row r="35" spans="1:22" ht="14.25" customHeight="1">
      <c r="A35" s="22">
        <v>2</v>
      </c>
      <c r="B35" s="21">
        <v>1</v>
      </c>
      <c r="C35" s="20">
        <v>1</v>
      </c>
      <c r="D35" s="28">
        <v>1</v>
      </c>
      <c r="E35" s="21">
        <v>1</v>
      </c>
      <c r="F35" s="19">
        <v>1</v>
      </c>
      <c r="G35" s="28" t="s">
        <v>361</v>
      </c>
      <c r="H35" s="7">
        <v>6</v>
      </c>
      <c r="I35" s="261">
        <v>12000000</v>
      </c>
      <c r="J35" s="261">
        <v>12000000</v>
      </c>
      <c r="K35" s="261">
        <v>11596919.719999999</v>
      </c>
      <c r="L35" s="261">
        <v>11596919.719999999</v>
      </c>
      <c r="R35" s="114"/>
    </row>
    <row r="36" spans="1:22" ht="12.75" customHeight="1">
      <c r="A36" s="22">
        <v>2</v>
      </c>
      <c r="B36" s="21">
        <v>1</v>
      </c>
      <c r="C36" s="20">
        <v>1</v>
      </c>
      <c r="D36" s="28">
        <v>1</v>
      </c>
      <c r="E36" s="21">
        <v>2</v>
      </c>
      <c r="F36" s="19"/>
      <c r="G36" s="28" t="s">
        <v>362</v>
      </c>
      <c r="H36" s="7">
        <v>7</v>
      </c>
      <c r="I36" s="240">
        <f>I37</f>
        <v>0</v>
      </c>
      <c r="J36" s="240">
        <f>J37</f>
        <v>0</v>
      </c>
      <c r="K36" s="240">
        <f>K37</f>
        <v>0</v>
      </c>
      <c r="L36" s="240">
        <f>L37</f>
        <v>0</v>
      </c>
      <c r="R36" s="114"/>
    </row>
    <row r="37" spans="1:22" ht="12.75" customHeight="1">
      <c r="A37" s="22">
        <v>2</v>
      </c>
      <c r="B37" s="21">
        <v>1</v>
      </c>
      <c r="C37" s="20">
        <v>1</v>
      </c>
      <c r="D37" s="28">
        <v>1</v>
      </c>
      <c r="E37" s="21">
        <v>2</v>
      </c>
      <c r="F37" s="19">
        <v>1</v>
      </c>
      <c r="G37" s="28" t="s">
        <v>362</v>
      </c>
      <c r="H37" s="7">
        <v>8</v>
      </c>
      <c r="I37" s="252">
        <v>0</v>
      </c>
      <c r="J37" s="236">
        <v>0</v>
      </c>
      <c r="K37" s="252">
        <v>0</v>
      </c>
      <c r="L37" s="236">
        <v>0</v>
      </c>
      <c r="R37" s="114"/>
    </row>
    <row r="38" spans="1:22" ht="13.5" customHeight="1">
      <c r="A38" s="22">
        <v>2</v>
      </c>
      <c r="B38" s="21">
        <v>1</v>
      </c>
      <c r="C38" s="20">
        <v>2</v>
      </c>
      <c r="D38" s="28"/>
      <c r="E38" s="21"/>
      <c r="F38" s="19"/>
      <c r="G38" s="14" t="s">
        <v>363</v>
      </c>
      <c r="H38" s="7">
        <v>9</v>
      </c>
      <c r="I38" s="240">
        <f t="shared" ref="I38:L40" si="1">I39</f>
        <v>180200</v>
      </c>
      <c r="J38" s="239">
        <f t="shared" si="1"/>
        <v>180200</v>
      </c>
      <c r="K38" s="240">
        <f t="shared" si="1"/>
        <v>170016.03000000003</v>
      </c>
      <c r="L38" s="239">
        <f t="shared" si="1"/>
        <v>170016.03000000003</v>
      </c>
      <c r="R38" s="114"/>
    </row>
    <row r="39" spans="1:22">
      <c r="A39" s="22">
        <v>2</v>
      </c>
      <c r="B39" s="21">
        <v>1</v>
      </c>
      <c r="C39" s="20">
        <v>2</v>
      </c>
      <c r="D39" s="28">
        <v>1</v>
      </c>
      <c r="E39" s="21"/>
      <c r="F39" s="19"/>
      <c r="G39" s="28" t="s">
        <v>363</v>
      </c>
      <c r="H39" s="7">
        <v>10</v>
      </c>
      <c r="I39" s="240">
        <f t="shared" si="1"/>
        <v>180200</v>
      </c>
      <c r="J39" s="239">
        <f t="shared" si="1"/>
        <v>180200</v>
      </c>
      <c r="K39" s="239">
        <f t="shared" si="1"/>
        <v>170016.03000000003</v>
      </c>
      <c r="L39" s="239">
        <f t="shared" si="1"/>
        <v>170016.03000000003</v>
      </c>
      <c r="R39" s="114"/>
    </row>
    <row r="40" spans="1:22" ht="13.5" customHeight="1">
      <c r="A40" s="22">
        <v>2</v>
      </c>
      <c r="B40" s="21">
        <v>1</v>
      </c>
      <c r="C40" s="20">
        <v>2</v>
      </c>
      <c r="D40" s="28">
        <v>1</v>
      </c>
      <c r="E40" s="21">
        <v>1</v>
      </c>
      <c r="F40" s="19"/>
      <c r="G40" s="28" t="s">
        <v>363</v>
      </c>
      <c r="H40" s="7">
        <v>11</v>
      </c>
      <c r="I40" s="239">
        <f t="shared" si="1"/>
        <v>180200</v>
      </c>
      <c r="J40" s="239">
        <f t="shared" si="1"/>
        <v>180200</v>
      </c>
      <c r="K40" s="239">
        <f t="shared" si="1"/>
        <v>170016.03000000003</v>
      </c>
      <c r="L40" s="239">
        <f t="shared" si="1"/>
        <v>170016.03000000003</v>
      </c>
      <c r="R40" s="114"/>
    </row>
    <row r="41" spans="1:22" ht="14.25" customHeight="1">
      <c r="A41" s="22">
        <v>2</v>
      </c>
      <c r="B41" s="21">
        <v>1</v>
      </c>
      <c r="C41" s="20">
        <v>2</v>
      </c>
      <c r="D41" s="28">
        <v>1</v>
      </c>
      <c r="E41" s="21">
        <v>1</v>
      </c>
      <c r="F41" s="19">
        <v>1</v>
      </c>
      <c r="G41" s="28" t="s">
        <v>363</v>
      </c>
      <c r="H41" s="7">
        <v>12</v>
      </c>
      <c r="I41" s="236">
        <v>180200</v>
      </c>
      <c r="J41" s="252">
        <v>180200</v>
      </c>
      <c r="K41" s="252">
        <v>170016.03000000003</v>
      </c>
      <c r="L41" s="252">
        <v>170016.03000000003</v>
      </c>
      <c r="R41" s="114"/>
    </row>
    <row r="42" spans="1:22" ht="26.25" customHeight="1">
      <c r="A42" s="47">
        <v>2</v>
      </c>
      <c r="B42" s="64">
        <v>2</v>
      </c>
      <c r="C42" s="30"/>
      <c r="D42" s="57"/>
      <c r="E42" s="31"/>
      <c r="F42" s="29"/>
      <c r="G42" s="70" t="s">
        <v>364</v>
      </c>
      <c r="H42" s="7">
        <v>13</v>
      </c>
      <c r="I42" s="273">
        <f t="shared" ref="I42:L44" si="2">I43</f>
        <v>7888300</v>
      </c>
      <c r="J42" s="274">
        <f t="shared" si="2"/>
        <v>7888300</v>
      </c>
      <c r="K42" s="273">
        <f t="shared" si="2"/>
        <v>4934298.32</v>
      </c>
      <c r="L42" s="273">
        <f t="shared" si="2"/>
        <v>4934298.32</v>
      </c>
      <c r="R42" s="114"/>
    </row>
    <row r="43" spans="1:22" ht="27" customHeight="1">
      <c r="A43" s="22">
        <v>2</v>
      </c>
      <c r="B43" s="21">
        <v>2</v>
      </c>
      <c r="C43" s="20">
        <v>1</v>
      </c>
      <c r="D43" s="28"/>
      <c r="E43" s="21"/>
      <c r="F43" s="19"/>
      <c r="G43" s="50" t="s">
        <v>364</v>
      </c>
      <c r="H43" s="7">
        <v>14</v>
      </c>
      <c r="I43" s="239">
        <f t="shared" si="2"/>
        <v>7888300</v>
      </c>
      <c r="J43" s="240">
        <f t="shared" si="2"/>
        <v>7888300</v>
      </c>
      <c r="K43" s="239">
        <f t="shared" si="2"/>
        <v>4934298.32</v>
      </c>
      <c r="L43" s="240">
        <f t="shared" si="2"/>
        <v>4934298.32</v>
      </c>
      <c r="R43" s="114"/>
    </row>
    <row r="44" spans="1:22">
      <c r="A44" s="22">
        <v>2</v>
      </c>
      <c r="B44" s="21">
        <v>2</v>
      </c>
      <c r="C44" s="20">
        <v>1</v>
      </c>
      <c r="D44" s="28">
        <v>1</v>
      </c>
      <c r="E44" s="21"/>
      <c r="F44" s="19"/>
      <c r="G44" s="50" t="s">
        <v>364</v>
      </c>
      <c r="H44" s="7">
        <v>15</v>
      </c>
      <c r="I44" s="239">
        <f t="shared" si="2"/>
        <v>7888300</v>
      </c>
      <c r="J44" s="240">
        <f t="shared" si="2"/>
        <v>7888300</v>
      </c>
      <c r="K44" s="258">
        <f t="shared" si="2"/>
        <v>4934298.32</v>
      </c>
      <c r="L44" s="258">
        <f t="shared" si="2"/>
        <v>4934298.32</v>
      </c>
      <c r="R44" s="114"/>
    </row>
    <row r="45" spans="1:22" ht="24.75" customHeight="1">
      <c r="A45" s="26">
        <v>2</v>
      </c>
      <c r="B45" s="25">
        <v>2</v>
      </c>
      <c r="C45" s="24">
        <v>1</v>
      </c>
      <c r="D45" s="27">
        <v>1</v>
      </c>
      <c r="E45" s="25">
        <v>1</v>
      </c>
      <c r="F45" s="23"/>
      <c r="G45" s="50" t="s">
        <v>364</v>
      </c>
      <c r="H45" s="7">
        <v>16</v>
      </c>
      <c r="I45" s="247">
        <f>SUM(I46:I60)</f>
        <v>7888300</v>
      </c>
      <c r="J45" s="247">
        <f>SUM(J46:J60)</f>
        <v>7888300</v>
      </c>
      <c r="K45" s="245">
        <f>SUM(K46:K60)</f>
        <v>4934298.32</v>
      </c>
      <c r="L45" s="245">
        <f>SUM(L46:L60)</f>
        <v>4934298.32</v>
      </c>
      <c r="R45" s="114"/>
    </row>
    <row r="46" spans="1:22">
      <c r="A46" s="22">
        <v>2</v>
      </c>
      <c r="B46" s="21">
        <v>2</v>
      </c>
      <c r="C46" s="20">
        <v>1</v>
      </c>
      <c r="D46" s="28">
        <v>1</v>
      </c>
      <c r="E46" s="21">
        <v>1</v>
      </c>
      <c r="F46" s="81">
        <v>1</v>
      </c>
      <c r="G46" s="28" t="s">
        <v>365</v>
      </c>
      <c r="H46" s="7">
        <v>17</v>
      </c>
      <c r="I46" s="252">
        <v>0</v>
      </c>
      <c r="J46" s="252">
        <v>0</v>
      </c>
      <c r="K46" s="252">
        <v>0</v>
      </c>
      <c r="L46" s="252">
        <v>0</v>
      </c>
      <c r="R46" s="114"/>
    </row>
    <row r="47" spans="1:22" ht="26.25" customHeight="1">
      <c r="A47" s="22">
        <v>2</v>
      </c>
      <c r="B47" s="21">
        <v>2</v>
      </c>
      <c r="C47" s="20">
        <v>1</v>
      </c>
      <c r="D47" s="28">
        <v>1</v>
      </c>
      <c r="E47" s="21">
        <v>1</v>
      </c>
      <c r="F47" s="19">
        <v>2</v>
      </c>
      <c r="G47" s="28" t="s">
        <v>366</v>
      </c>
      <c r="H47" s="7">
        <v>18</v>
      </c>
      <c r="I47" s="252">
        <v>20600</v>
      </c>
      <c r="J47" s="252">
        <v>20600</v>
      </c>
      <c r="K47" s="252">
        <v>7814.23</v>
      </c>
      <c r="L47" s="252">
        <v>7814.23</v>
      </c>
      <c r="R47" s="114"/>
      <c r="S47" s="114"/>
      <c r="U47" s="114"/>
      <c r="V47" s="114"/>
    </row>
    <row r="48" spans="1:22" ht="26.25" customHeight="1">
      <c r="A48" s="22">
        <v>2</v>
      </c>
      <c r="B48" s="21">
        <v>2</v>
      </c>
      <c r="C48" s="20">
        <v>1</v>
      </c>
      <c r="D48" s="28">
        <v>1</v>
      </c>
      <c r="E48" s="21">
        <v>1</v>
      </c>
      <c r="F48" s="19">
        <v>5</v>
      </c>
      <c r="G48" s="28" t="s">
        <v>367</v>
      </c>
      <c r="H48" s="7">
        <v>19</v>
      </c>
      <c r="I48" s="252">
        <v>306700</v>
      </c>
      <c r="J48" s="252">
        <v>306700</v>
      </c>
      <c r="K48" s="252">
        <v>212289.97</v>
      </c>
      <c r="L48" s="252">
        <v>212289.97</v>
      </c>
      <c r="R48" s="114"/>
      <c r="S48" s="114"/>
      <c r="U48" s="114"/>
      <c r="V48" s="114"/>
    </row>
    <row r="49" spans="1:22" ht="27" customHeight="1">
      <c r="A49" s="22">
        <v>2</v>
      </c>
      <c r="B49" s="21">
        <v>2</v>
      </c>
      <c r="C49" s="20">
        <v>1</v>
      </c>
      <c r="D49" s="28">
        <v>1</v>
      </c>
      <c r="E49" s="21">
        <v>1</v>
      </c>
      <c r="F49" s="19">
        <v>6</v>
      </c>
      <c r="G49" s="28" t="s">
        <v>368</v>
      </c>
      <c r="H49" s="7">
        <v>20</v>
      </c>
      <c r="I49" s="252">
        <v>64300</v>
      </c>
      <c r="J49" s="252">
        <v>64300</v>
      </c>
      <c r="K49" s="252">
        <v>32381.19</v>
      </c>
      <c r="L49" s="252">
        <v>32381.19</v>
      </c>
      <c r="R49" s="114"/>
      <c r="S49" s="114"/>
      <c r="U49" s="114"/>
      <c r="V49" s="114"/>
    </row>
    <row r="50" spans="1:22" ht="26.25" customHeight="1">
      <c r="A50" s="32">
        <v>2</v>
      </c>
      <c r="B50" s="31">
        <v>2</v>
      </c>
      <c r="C50" s="30">
        <v>1</v>
      </c>
      <c r="D50" s="57">
        <v>1</v>
      </c>
      <c r="E50" s="31">
        <v>1</v>
      </c>
      <c r="F50" s="29">
        <v>7</v>
      </c>
      <c r="G50" s="57" t="s">
        <v>369</v>
      </c>
      <c r="H50" s="7">
        <v>21</v>
      </c>
      <c r="I50" s="252">
        <v>11300</v>
      </c>
      <c r="J50" s="252">
        <v>11300</v>
      </c>
      <c r="K50" s="252">
        <v>6875.74</v>
      </c>
      <c r="L50" s="252">
        <v>6875.74</v>
      </c>
      <c r="R50" s="114"/>
      <c r="S50" s="114"/>
      <c r="U50" s="114"/>
      <c r="V50" s="114"/>
    </row>
    <row r="51" spans="1:22" ht="12" customHeight="1">
      <c r="A51" s="22">
        <v>2</v>
      </c>
      <c r="B51" s="21">
        <v>2</v>
      </c>
      <c r="C51" s="20">
        <v>1</v>
      </c>
      <c r="D51" s="28">
        <v>1</v>
      </c>
      <c r="E51" s="21">
        <v>1</v>
      </c>
      <c r="F51" s="19">
        <v>11</v>
      </c>
      <c r="G51" s="28" t="s">
        <v>370</v>
      </c>
      <c r="H51" s="7">
        <v>22</v>
      </c>
      <c r="I51" s="236">
        <v>42300</v>
      </c>
      <c r="J51" s="252">
        <v>42300</v>
      </c>
      <c r="K51" s="252">
        <v>9870.9700000000012</v>
      </c>
      <c r="L51" s="252">
        <v>9870.9699999999993</v>
      </c>
      <c r="R51" s="114"/>
      <c r="S51" s="114"/>
      <c r="U51" s="114"/>
      <c r="V51" s="114"/>
    </row>
    <row r="52" spans="1:22" ht="15.75" customHeight="1">
      <c r="A52" s="26">
        <v>2</v>
      </c>
      <c r="B52" s="38">
        <v>2</v>
      </c>
      <c r="C52" s="41">
        <v>1</v>
      </c>
      <c r="D52" s="41">
        <v>1</v>
      </c>
      <c r="E52" s="41">
        <v>1</v>
      </c>
      <c r="F52" s="37">
        <v>12</v>
      </c>
      <c r="G52" s="39" t="s">
        <v>371</v>
      </c>
      <c r="H52" s="7">
        <v>23</v>
      </c>
      <c r="I52" s="248">
        <v>0</v>
      </c>
      <c r="J52" s="252">
        <v>0</v>
      </c>
      <c r="K52" s="252">
        <v>0</v>
      </c>
      <c r="L52" s="252">
        <v>0</v>
      </c>
      <c r="R52" s="114"/>
      <c r="S52" s="114"/>
      <c r="U52" s="114"/>
      <c r="V52" s="114"/>
    </row>
    <row r="53" spans="1:22" ht="26.4">
      <c r="A53" s="22">
        <v>2</v>
      </c>
      <c r="B53" s="21">
        <v>2</v>
      </c>
      <c r="C53" s="20">
        <v>1</v>
      </c>
      <c r="D53" s="20">
        <v>1</v>
      </c>
      <c r="E53" s="20">
        <v>1</v>
      </c>
      <c r="F53" s="19">
        <v>14</v>
      </c>
      <c r="G53" s="80" t="s">
        <v>372</v>
      </c>
      <c r="H53" s="7">
        <v>24</v>
      </c>
      <c r="I53" s="236">
        <v>373900</v>
      </c>
      <c r="J53" s="236">
        <v>373900</v>
      </c>
      <c r="K53" s="236">
        <v>319486.05</v>
      </c>
      <c r="L53" s="236">
        <v>319486.05</v>
      </c>
      <c r="R53" s="114"/>
      <c r="S53" s="114"/>
      <c r="U53" s="114"/>
      <c r="V53" s="114"/>
    </row>
    <row r="54" spans="1:22" ht="27.75" customHeight="1">
      <c r="A54" s="22">
        <v>2</v>
      </c>
      <c r="B54" s="21">
        <v>2</v>
      </c>
      <c r="C54" s="20">
        <v>1</v>
      </c>
      <c r="D54" s="20">
        <v>1</v>
      </c>
      <c r="E54" s="20">
        <v>1</v>
      </c>
      <c r="F54" s="19">
        <v>15</v>
      </c>
      <c r="G54" s="14" t="s">
        <v>373</v>
      </c>
      <c r="H54" s="7">
        <v>25</v>
      </c>
      <c r="I54" s="236">
        <v>320800</v>
      </c>
      <c r="J54" s="252">
        <v>320800</v>
      </c>
      <c r="K54" s="252">
        <v>177492.78999999998</v>
      </c>
      <c r="L54" s="252">
        <v>177492.78999999998</v>
      </c>
      <c r="R54" s="114"/>
      <c r="S54" s="114"/>
      <c r="U54" s="114"/>
      <c r="V54" s="114"/>
    </row>
    <row r="55" spans="1:22">
      <c r="A55" s="22">
        <v>2</v>
      </c>
      <c r="B55" s="21">
        <v>2</v>
      </c>
      <c r="C55" s="20">
        <v>1</v>
      </c>
      <c r="D55" s="20">
        <v>1</v>
      </c>
      <c r="E55" s="20">
        <v>1</v>
      </c>
      <c r="F55" s="19">
        <v>16</v>
      </c>
      <c r="G55" s="28" t="s">
        <v>374</v>
      </c>
      <c r="H55" s="7">
        <v>26</v>
      </c>
      <c r="I55" s="236">
        <v>72100</v>
      </c>
      <c r="J55" s="252">
        <v>72100</v>
      </c>
      <c r="K55" s="252">
        <v>62773.05</v>
      </c>
      <c r="L55" s="252">
        <v>62773.05</v>
      </c>
      <c r="R55" s="114"/>
      <c r="S55" s="114"/>
      <c r="U55" s="114"/>
      <c r="V55" s="114"/>
    </row>
    <row r="56" spans="1:22" ht="27.75" customHeight="1">
      <c r="A56" s="22">
        <v>2</v>
      </c>
      <c r="B56" s="21">
        <v>2</v>
      </c>
      <c r="C56" s="20">
        <v>1</v>
      </c>
      <c r="D56" s="20">
        <v>1</v>
      </c>
      <c r="E56" s="20">
        <v>1</v>
      </c>
      <c r="F56" s="19">
        <v>17</v>
      </c>
      <c r="G56" s="28" t="s">
        <v>375</v>
      </c>
      <c r="H56" s="7">
        <v>27</v>
      </c>
      <c r="I56" s="236">
        <v>8100</v>
      </c>
      <c r="J56" s="236">
        <v>8100</v>
      </c>
      <c r="K56" s="236">
        <v>900</v>
      </c>
      <c r="L56" s="236">
        <v>900</v>
      </c>
      <c r="R56" s="114"/>
      <c r="S56" s="114"/>
      <c r="U56" s="114"/>
      <c r="V56" s="114"/>
    </row>
    <row r="57" spans="1:22" ht="14.25" customHeight="1">
      <c r="A57" s="22">
        <v>2</v>
      </c>
      <c r="B57" s="21">
        <v>2</v>
      </c>
      <c r="C57" s="20">
        <v>1</v>
      </c>
      <c r="D57" s="20">
        <v>1</v>
      </c>
      <c r="E57" s="20">
        <v>1</v>
      </c>
      <c r="F57" s="19">
        <v>20</v>
      </c>
      <c r="G57" s="28" t="s">
        <v>376</v>
      </c>
      <c r="H57" s="7">
        <v>28</v>
      </c>
      <c r="I57" s="236">
        <v>301850</v>
      </c>
      <c r="J57" s="252">
        <v>301850</v>
      </c>
      <c r="K57" s="252">
        <v>217848.58</v>
      </c>
      <c r="L57" s="252">
        <v>217848.58</v>
      </c>
      <c r="R57" s="114"/>
      <c r="S57" s="114"/>
      <c r="U57" s="114"/>
      <c r="V57" s="114"/>
    </row>
    <row r="58" spans="1:22" ht="27.75" customHeight="1">
      <c r="A58" s="18">
        <v>2</v>
      </c>
      <c r="B58" s="17">
        <v>2</v>
      </c>
      <c r="C58" s="16">
        <v>1</v>
      </c>
      <c r="D58" s="16">
        <v>1</v>
      </c>
      <c r="E58" s="16">
        <v>1</v>
      </c>
      <c r="F58" s="15">
        <v>21</v>
      </c>
      <c r="G58" s="14" t="s">
        <v>377</v>
      </c>
      <c r="H58" s="7">
        <v>29</v>
      </c>
      <c r="I58" s="236">
        <v>3564000</v>
      </c>
      <c r="J58" s="252">
        <v>3564000</v>
      </c>
      <c r="K58" s="252">
        <v>2095667.3499999999</v>
      </c>
      <c r="L58" s="252">
        <v>2095667.3499999999</v>
      </c>
      <c r="R58" s="114"/>
      <c r="S58" s="114"/>
      <c r="U58" s="114"/>
      <c r="V58" s="114"/>
    </row>
    <row r="59" spans="1:22" ht="12" customHeight="1">
      <c r="A59" s="18">
        <v>2</v>
      </c>
      <c r="B59" s="17">
        <v>2</v>
      </c>
      <c r="C59" s="16">
        <v>1</v>
      </c>
      <c r="D59" s="16">
        <v>1</v>
      </c>
      <c r="E59" s="16">
        <v>1</v>
      </c>
      <c r="F59" s="15">
        <v>22</v>
      </c>
      <c r="G59" s="14" t="s">
        <v>378</v>
      </c>
      <c r="H59" s="7">
        <v>30</v>
      </c>
      <c r="I59" s="236">
        <v>37300</v>
      </c>
      <c r="J59" s="252">
        <v>37300</v>
      </c>
      <c r="K59" s="252">
        <v>18500.099999999999</v>
      </c>
      <c r="L59" s="252">
        <v>18500.099999999999</v>
      </c>
      <c r="R59" s="114"/>
      <c r="S59" s="114"/>
      <c r="U59" s="114"/>
      <c r="V59" s="114"/>
    </row>
    <row r="60" spans="1:22" ht="15" customHeight="1">
      <c r="A60" s="22">
        <v>2</v>
      </c>
      <c r="B60" s="21">
        <v>2</v>
      </c>
      <c r="C60" s="20">
        <v>1</v>
      </c>
      <c r="D60" s="20">
        <v>1</v>
      </c>
      <c r="E60" s="20">
        <v>1</v>
      </c>
      <c r="F60" s="19">
        <v>30</v>
      </c>
      <c r="G60" s="14" t="s">
        <v>379</v>
      </c>
      <c r="H60" s="7">
        <v>31</v>
      </c>
      <c r="I60" s="236">
        <v>2765050</v>
      </c>
      <c r="J60" s="252">
        <v>2765050</v>
      </c>
      <c r="K60" s="252">
        <v>1772398.3</v>
      </c>
      <c r="L60" s="252">
        <v>1772398.3</v>
      </c>
      <c r="R60" s="114"/>
      <c r="S60" s="114"/>
      <c r="U60" s="114"/>
      <c r="V60" s="114"/>
    </row>
    <row r="61" spans="1:22" ht="14.25" customHeight="1">
      <c r="A61" s="79">
        <v>2</v>
      </c>
      <c r="B61" s="78">
        <v>3</v>
      </c>
      <c r="C61" s="63"/>
      <c r="D61" s="30"/>
      <c r="E61" s="30"/>
      <c r="F61" s="29"/>
      <c r="G61" s="61" t="s">
        <v>380</v>
      </c>
      <c r="H61" s="7">
        <v>32</v>
      </c>
      <c r="I61" s="244">
        <f>I62</f>
        <v>0</v>
      </c>
      <c r="J61" s="244">
        <f>J62</f>
        <v>0</v>
      </c>
      <c r="K61" s="244">
        <f>K62</f>
        <v>0</v>
      </c>
      <c r="L61" s="244">
        <f>L62</f>
        <v>0</v>
      </c>
      <c r="R61" s="114"/>
      <c r="S61" s="114"/>
    </row>
    <row r="62" spans="1:22" ht="13.5" customHeight="1">
      <c r="A62" s="22">
        <v>2</v>
      </c>
      <c r="B62" s="21">
        <v>3</v>
      </c>
      <c r="C62" s="20">
        <v>1</v>
      </c>
      <c r="D62" s="20"/>
      <c r="E62" s="20"/>
      <c r="F62" s="19"/>
      <c r="G62" s="14" t="s">
        <v>381</v>
      </c>
      <c r="H62" s="7">
        <v>33</v>
      </c>
      <c r="I62" s="239">
        <f>SUM(I63+I68+I73)</f>
        <v>0</v>
      </c>
      <c r="J62" s="241">
        <f>SUM(J63+J68+J73)</f>
        <v>0</v>
      </c>
      <c r="K62" s="240">
        <f>SUM(K63+K68+K73)</f>
        <v>0</v>
      </c>
      <c r="L62" s="239">
        <f>SUM(L63+L68+L73)</f>
        <v>0</v>
      </c>
      <c r="R62" s="114"/>
      <c r="S62" s="114"/>
    </row>
    <row r="63" spans="1:22" ht="15" customHeight="1">
      <c r="A63" s="22">
        <v>2</v>
      </c>
      <c r="B63" s="21">
        <v>3</v>
      </c>
      <c r="C63" s="20">
        <v>1</v>
      </c>
      <c r="D63" s="20">
        <v>1</v>
      </c>
      <c r="E63" s="20"/>
      <c r="F63" s="19"/>
      <c r="G63" s="14" t="s">
        <v>382</v>
      </c>
      <c r="H63" s="7">
        <v>34</v>
      </c>
      <c r="I63" s="239">
        <f>I64</f>
        <v>0</v>
      </c>
      <c r="J63" s="241">
        <f>J64</f>
        <v>0</v>
      </c>
      <c r="K63" s="240">
        <f>K64</f>
        <v>0</v>
      </c>
      <c r="L63" s="239">
        <f>L64</f>
        <v>0</v>
      </c>
      <c r="R63" s="114"/>
      <c r="S63" s="114"/>
    </row>
    <row r="64" spans="1:22" ht="13.5" customHeight="1">
      <c r="A64" s="22">
        <v>2</v>
      </c>
      <c r="B64" s="21">
        <v>3</v>
      </c>
      <c r="C64" s="20">
        <v>1</v>
      </c>
      <c r="D64" s="20">
        <v>1</v>
      </c>
      <c r="E64" s="20">
        <v>1</v>
      </c>
      <c r="F64" s="19"/>
      <c r="G64" s="14" t="s">
        <v>382</v>
      </c>
      <c r="H64" s="7">
        <v>35</v>
      </c>
      <c r="I64" s="239">
        <f>SUM(I65:I67)</f>
        <v>0</v>
      </c>
      <c r="J64" s="241">
        <f>SUM(J65:J67)</f>
        <v>0</v>
      </c>
      <c r="K64" s="240">
        <f>SUM(K65:K67)</f>
        <v>0</v>
      </c>
      <c r="L64" s="239">
        <f>SUM(L65:L67)</f>
        <v>0</v>
      </c>
      <c r="R64" s="114"/>
      <c r="S64" s="114"/>
    </row>
    <row r="65" spans="1:19" s="77" customFormat="1" ht="25.5" customHeight="1">
      <c r="A65" s="22">
        <v>2</v>
      </c>
      <c r="B65" s="21">
        <v>3</v>
      </c>
      <c r="C65" s="20">
        <v>1</v>
      </c>
      <c r="D65" s="20">
        <v>1</v>
      </c>
      <c r="E65" s="20">
        <v>1</v>
      </c>
      <c r="F65" s="19">
        <v>1</v>
      </c>
      <c r="G65" s="28" t="s">
        <v>383</v>
      </c>
      <c r="H65" s="7">
        <v>36</v>
      </c>
      <c r="I65" s="236">
        <v>0</v>
      </c>
      <c r="J65" s="236">
        <v>0</v>
      </c>
      <c r="K65" s="236">
        <v>0</v>
      </c>
      <c r="L65" s="236">
        <v>0</v>
      </c>
      <c r="R65" s="114"/>
      <c r="S65" s="114"/>
    </row>
    <row r="66" spans="1:19" ht="19.5" customHeight="1">
      <c r="A66" s="22">
        <v>2</v>
      </c>
      <c r="B66" s="31">
        <v>3</v>
      </c>
      <c r="C66" s="30">
        <v>1</v>
      </c>
      <c r="D66" s="30">
        <v>1</v>
      </c>
      <c r="E66" s="30">
        <v>1</v>
      </c>
      <c r="F66" s="29">
        <v>2</v>
      </c>
      <c r="G66" s="57" t="s">
        <v>384</v>
      </c>
      <c r="H66" s="7">
        <v>37</v>
      </c>
      <c r="I66" s="261">
        <v>0</v>
      </c>
      <c r="J66" s="261">
        <v>0</v>
      </c>
      <c r="K66" s="261">
        <v>0</v>
      </c>
      <c r="L66" s="261">
        <v>0</v>
      </c>
      <c r="R66" s="114"/>
      <c r="S66" s="114"/>
    </row>
    <row r="67" spans="1:19" ht="16.5" customHeight="1">
      <c r="A67" s="21">
        <v>2</v>
      </c>
      <c r="B67" s="20">
        <v>3</v>
      </c>
      <c r="C67" s="20">
        <v>1</v>
      </c>
      <c r="D67" s="20">
        <v>1</v>
      </c>
      <c r="E67" s="20">
        <v>1</v>
      </c>
      <c r="F67" s="19">
        <v>3</v>
      </c>
      <c r="G67" s="28" t="s">
        <v>385</v>
      </c>
      <c r="H67" s="7">
        <v>38</v>
      </c>
      <c r="I67" s="236">
        <v>0</v>
      </c>
      <c r="J67" s="236">
        <v>0</v>
      </c>
      <c r="K67" s="236">
        <v>0</v>
      </c>
      <c r="L67" s="236">
        <v>0</v>
      </c>
      <c r="R67" s="114"/>
      <c r="S67" s="114"/>
    </row>
    <row r="68" spans="1:19" ht="29.25" customHeight="1">
      <c r="A68" s="31">
        <v>2</v>
      </c>
      <c r="B68" s="30">
        <v>3</v>
      </c>
      <c r="C68" s="30">
        <v>1</v>
      </c>
      <c r="D68" s="30">
        <v>2</v>
      </c>
      <c r="E68" s="30"/>
      <c r="F68" s="29"/>
      <c r="G68" s="50" t="s">
        <v>386</v>
      </c>
      <c r="H68" s="7">
        <v>39</v>
      </c>
      <c r="I68" s="244">
        <f>I69</f>
        <v>0</v>
      </c>
      <c r="J68" s="243">
        <f>J69</f>
        <v>0</v>
      </c>
      <c r="K68" s="242">
        <f>K69</f>
        <v>0</v>
      </c>
      <c r="L68" s="242">
        <f>L69</f>
        <v>0</v>
      </c>
      <c r="R68" s="114"/>
      <c r="S68" s="114"/>
    </row>
    <row r="69" spans="1:19" ht="27" customHeight="1">
      <c r="A69" s="25">
        <v>2</v>
      </c>
      <c r="B69" s="24">
        <v>3</v>
      </c>
      <c r="C69" s="24">
        <v>1</v>
      </c>
      <c r="D69" s="24">
        <v>2</v>
      </c>
      <c r="E69" s="24">
        <v>1</v>
      </c>
      <c r="F69" s="23"/>
      <c r="G69" s="50" t="s">
        <v>386</v>
      </c>
      <c r="H69" s="7">
        <v>40</v>
      </c>
      <c r="I69" s="258">
        <f>SUM(I70:I72)</f>
        <v>0</v>
      </c>
      <c r="J69" s="260">
        <f>SUM(J70:J72)</f>
        <v>0</v>
      </c>
      <c r="K69" s="259">
        <f>SUM(K70:K72)</f>
        <v>0</v>
      </c>
      <c r="L69" s="240">
        <f>SUM(L70:L72)</f>
        <v>0</v>
      </c>
      <c r="R69" s="114"/>
      <c r="S69" s="114"/>
    </row>
    <row r="70" spans="1:19" s="77" customFormat="1" ht="27" customHeight="1">
      <c r="A70" s="21">
        <v>2</v>
      </c>
      <c r="B70" s="20">
        <v>3</v>
      </c>
      <c r="C70" s="20">
        <v>1</v>
      </c>
      <c r="D70" s="20">
        <v>2</v>
      </c>
      <c r="E70" s="20">
        <v>1</v>
      </c>
      <c r="F70" s="19">
        <v>1</v>
      </c>
      <c r="G70" s="22" t="s">
        <v>383</v>
      </c>
      <c r="H70" s="7">
        <v>41</v>
      </c>
      <c r="I70" s="236">
        <v>0</v>
      </c>
      <c r="J70" s="236">
        <v>0</v>
      </c>
      <c r="K70" s="236">
        <v>0</v>
      </c>
      <c r="L70" s="236">
        <v>0</v>
      </c>
      <c r="R70" s="114"/>
      <c r="S70" s="114"/>
    </row>
    <row r="71" spans="1:19" ht="16.5" customHeight="1">
      <c r="A71" s="21">
        <v>2</v>
      </c>
      <c r="B71" s="20">
        <v>3</v>
      </c>
      <c r="C71" s="20">
        <v>1</v>
      </c>
      <c r="D71" s="20">
        <v>2</v>
      </c>
      <c r="E71" s="20">
        <v>1</v>
      </c>
      <c r="F71" s="19">
        <v>2</v>
      </c>
      <c r="G71" s="22" t="s">
        <v>384</v>
      </c>
      <c r="H71" s="7">
        <v>42</v>
      </c>
      <c r="I71" s="236">
        <v>0</v>
      </c>
      <c r="J71" s="236">
        <v>0</v>
      </c>
      <c r="K71" s="236">
        <v>0</v>
      </c>
      <c r="L71" s="236">
        <v>0</v>
      </c>
      <c r="R71" s="114"/>
      <c r="S71" s="114"/>
    </row>
    <row r="72" spans="1:19" ht="15" customHeight="1">
      <c r="A72" s="21">
        <v>2</v>
      </c>
      <c r="B72" s="20">
        <v>3</v>
      </c>
      <c r="C72" s="20">
        <v>1</v>
      </c>
      <c r="D72" s="20">
        <v>2</v>
      </c>
      <c r="E72" s="20">
        <v>1</v>
      </c>
      <c r="F72" s="19">
        <v>3</v>
      </c>
      <c r="G72" s="18" t="s">
        <v>385</v>
      </c>
      <c r="H72" s="7">
        <v>43</v>
      </c>
      <c r="I72" s="236">
        <v>0</v>
      </c>
      <c r="J72" s="236">
        <v>0</v>
      </c>
      <c r="K72" s="236">
        <v>0</v>
      </c>
      <c r="L72" s="236">
        <v>0</v>
      </c>
      <c r="R72" s="114"/>
      <c r="S72" s="114"/>
    </row>
    <row r="73" spans="1:19" ht="27.75" customHeight="1">
      <c r="A73" s="21">
        <v>2</v>
      </c>
      <c r="B73" s="20">
        <v>3</v>
      </c>
      <c r="C73" s="20">
        <v>1</v>
      </c>
      <c r="D73" s="20">
        <v>3</v>
      </c>
      <c r="E73" s="20"/>
      <c r="F73" s="19"/>
      <c r="G73" s="18" t="s">
        <v>387</v>
      </c>
      <c r="H73" s="7">
        <v>44</v>
      </c>
      <c r="I73" s="239">
        <f>I74</f>
        <v>0</v>
      </c>
      <c r="J73" s="241">
        <f>J74</f>
        <v>0</v>
      </c>
      <c r="K73" s="240">
        <f>K74</f>
        <v>0</v>
      </c>
      <c r="L73" s="240">
        <f>L74</f>
        <v>0</v>
      </c>
      <c r="R73" s="114"/>
      <c r="S73" s="114"/>
    </row>
    <row r="74" spans="1:19" ht="26.25" customHeight="1">
      <c r="A74" s="21">
        <v>2</v>
      </c>
      <c r="B74" s="20">
        <v>3</v>
      </c>
      <c r="C74" s="20">
        <v>1</v>
      </c>
      <c r="D74" s="20">
        <v>3</v>
      </c>
      <c r="E74" s="20">
        <v>1</v>
      </c>
      <c r="F74" s="19"/>
      <c r="G74" s="18" t="s">
        <v>388</v>
      </c>
      <c r="H74" s="7">
        <v>45</v>
      </c>
      <c r="I74" s="239">
        <f>SUM(I75:I77)</f>
        <v>0</v>
      </c>
      <c r="J74" s="241">
        <f>SUM(J75:J77)</f>
        <v>0</v>
      </c>
      <c r="K74" s="240">
        <f>SUM(K75:K77)</f>
        <v>0</v>
      </c>
      <c r="L74" s="240">
        <f>SUM(L75:L77)</f>
        <v>0</v>
      </c>
      <c r="R74" s="114"/>
      <c r="S74" s="114"/>
    </row>
    <row r="75" spans="1:19" ht="15" customHeight="1">
      <c r="A75" s="31">
        <v>2</v>
      </c>
      <c r="B75" s="30">
        <v>3</v>
      </c>
      <c r="C75" s="30">
        <v>1</v>
      </c>
      <c r="D75" s="30">
        <v>3</v>
      </c>
      <c r="E75" s="30">
        <v>1</v>
      </c>
      <c r="F75" s="29">
        <v>1</v>
      </c>
      <c r="G75" s="76" t="s">
        <v>389</v>
      </c>
      <c r="H75" s="7">
        <v>46</v>
      </c>
      <c r="I75" s="261">
        <v>0</v>
      </c>
      <c r="J75" s="261">
        <v>0</v>
      </c>
      <c r="K75" s="261">
        <v>0</v>
      </c>
      <c r="L75" s="261">
        <v>0</v>
      </c>
      <c r="R75" s="114"/>
      <c r="S75" s="114"/>
    </row>
    <row r="76" spans="1:19" ht="16.5" customHeight="1">
      <c r="A76" s="21">
        <v>2</v>
      </c>
      <c r="B76" s="20">
        <v>3</v>
      </c>
      <c r="C76" s="20">
        <v>1</v>
      </c>
      <c r="D76" s="20">
        <v>3</v>
      </c>
      <c r="E76" s="20">
        <v>1</v>
      </c>
      <c r="F76" s="19">
        <v>2</v>
      </c>
      <c r="G76" s="18" t="s">
        <v>390</v>
      </c>
      <c r="H76" s="7">
        <v>47</v>
      </c>
      <c r="I76" s="236">
        <v>0</v>
      </c>
      <c r="J76" s="236">
        <v>0</v>
      </c>
      <c r="K76" s="236">
        <v>0</v>
      </c>
      <c r="L76" s="236">
        <v>0</v>
      </c>
      <c r="R76" s="114"/>
      <c r="S76" s="114"/>
    </row>
    <row r="77" spans="1:19" ht="17.25" customHeight="1">
      <c r="A77" s="31">
        <v>2</v>
      </c>
      <c r="B77" s="30">
        <v>3</v>
      </c>
      <c r="C77" s="30">
        <v>1</v>
      </c>
      <c r="D77" s="30">
        <v>3</v>
      </c>
      <c r="E77" s="30">
        <v>1</v>
      </c>
      <c r="F77" s="29">
        <v>3</v>
      </c>
      <c r="G77" s="76" t="s">
        <v>391</v>
      </c>
      <c r="H77" s="7">
        <v>48</v>
      </c>
      <c r="I77" s="261">
        <v>0</v>
      </c>
      <c r="J77" s="261">
        <v>0</v>
      </c>
      <c r="K77" s="261">
        <v>0</v>
      </c>
      <c r="L77" s="261">
        <v>0</v>
      </c>
      <c r="R77" s="114"/>
      <c r="S77" s="114"/>
    </row>
    <row r="78" spans="1:19" ht="12.75" customHeight="1">
      <c r="A78" s="31">
        <v>2</v>
      </c>
      <c r="B78" s="30">
        <v>3</v>
      </c>
      <c r="C78" s="30">
        <v>2</v>
      </c>
      <c r="D78" s="30"/>
      <c r="E78" s="30"/>
      <c r="F78" s="29"/>
      <c r="G78" s="76" t="s">
        <v>392</v>
      </c>
      <c r="H78" s="7">
        <v>49</v>
      </c>
      <c r="I78" s="239">
        <f t="shared" ref="I78:L79" si="3">I79</f>
        <v>0</v>
      </c>
      <c r="J78" s="239">
        <f t="shared" si="3"/>
        <v>0</v>
      </c>
      <c r="K78" s="239">
        <f t="shared" si="3"/>
        <v>0</v>
      </c>
      <c r="L78" s="239">
        <f t="shared" si="3"/>
        <v>0</v>
      </c>
      <c r="R78" s="114"/>
      <c r="S78" s="114"/>
    </row>
    <row r="79" spans="1:19" ht="12" customHeight="1">
      <c r="A79" s="31">
        <v>2</v>
      </c>
      <c r="B79" s="30">
        <v>3</v>
      </c>
      <c r="C79" s="30">
        <v>2</v>
      </c>
      <c r="D79" s="30">
        <v>1</v>
      </c>
      <c r="E79" s="30"/>
      <c r="F79" s="29"/>
      <c r="G79" s="76" t="s">
        <v>392</v>
      </c>
      <c r="H79" s="7">
        <v>50</v>
      </c>
      <c r="I79" s="239">
        <f t="shared" si="3"/>
        <v>0</v>
      </c>
      <c r="J79" s="239">
        <f t="shared" si="3"/>
        <v>0</v>
      </c>
      <c r="K79" s="239">
        <f t="shared" si="3"/>
        <v>0</v>
      </c>
      <c r="L79" s="239">
        <f t="shared" si="3"/>
        <v>0</v>
      </c>
      <c r="R79" s="114"/>
      <c r="S79" s="114"/>
    </row>
    <row r="80" spans="1:19" ht="15.75" customHeight="1">
      <c r="A80" s="31">
        <v>2</v>
      </c>
      <c r="B80" s="30">
        <v>3</v>
      </c>
      <c r="C80" s="30">
        <v>2</v>
      </c>
      <c r="D80" s="30">
        <v>1</v>
      </c>
      <c r="E80" s="30">
        <v>1</v>
      </c>
      <c r="F80" s="29"/>
      <c r="G80" s="76" t="s">
        <v>392</v>
      </c>
      <c r="H80" s="7">
        <v>51</v>
      </c>
      <c r="I80" s="239">
        <f>SUM(I81)</f>
        <v>0</v>
      </c>
      <c r="J80" s="239">
        <f>SUM(J81)</f>
        <v>0</v>
      </c>
      <c r="K80" s="239">
        <f>SUM(K81)</f>
        <v>0</v>
      </c>
      <c r="L80" s="239">
        <f>SUM(L81)</f>
        <v>0</v>
      </c>
      <c r="R80" s="114"/>
      <c r="S80" s="114"/>
    </row>
    <row r="81" spans="1:19" ht="13.5" customHeight="1">
      <c r="A81" s="31">
        <v>2</v>
      </c>
      <c r="B81" s="30">
        <v>3</v>
      </c>
      <c r="C81" s="30">
        <v>2</v>
      </c>
      <c r="D81" s="30">
        <v>1</v>
      </c>
      <c r="E81" s="30">
        <v>1</v>
      </c>
      <c r="F81" s="29">
        <v>1</v>
      </c>
      <c r="G81" s="76" t="s">
        <v>392</v>
      </c>
      <c r="H81" s="7">
        <v>52</v>
      </c>
      <c r="I81" s="236">
        <v>0</v>
      </c>
      <c r="J81" s="236">
        <v>0</v>
      </c>
      <c r="K81" s="236">
        <v>0</v>
      </c>
      <c r="L81" s="236">
        <v>0</v>
      </c>
      <c r="R81" s="114"/>
      <c r="S81" s="114"/>
    </row>
    <row r="82" spans="1:19" ht="16.5" customHeight="1">
      <c r="A82" s="46">
        <v>2</v>
      </c>
      <c r="B82" s="45">
        <v>4</v>
      </c>
      <c r="C82" s="45"/>
      <c r="D82" s="45"/>
      <c r="E82" s="45"/>
      <c r="F82" s="44"/>
      <c r="G82" s="65" t="s">
        <v>393</v>
      </c>
      <c r="H82" s="7">
        <v>53</v>
      </c>
      <c r="I82" s="239">
        <f t="shared" ref="I82:L84" si="4">I83</f>
        <v>0</v>
      </c>
      <c r="J82" s="241">
        <f t="shared" si="4"/>
        <v>0</v>
      </c>
      <c r="K82" s="240">
        <f t="shared" si="4"/>
        <v>0</v>
      </c>
      <c r="L82" s="240">
        <f t="shared" si="4"/>
        <v>0</v>
      </c>
      <c r="R82" s="114"/>
      <c r="S82" s="114"/>
    </row>
    <row r="83" spans="1:19" ht="15.75" customHeight="1">
      <c r="A83" s="21">
        <v>2</v>
      </c>
      <c r="B83" s="20">
        <v>4</v>
      </c>
      <c r="C83" s="20">
        <v>1</v>
      </c>
      <c r="D83" s="20"/>
      <c r="E83" s="20"/>
      <c r="F83" s="19"/>
      <c r="G83" s="18" t="s">
        <v>394</v>
      </c>
      <c r="H83" s="7">
        <v>54</v>
      </c>
      <c r="I83" s="239">
        <f t="shared" si="4"/>
        <v>0</v>
      </c>
      <c r="J83" s="241">
        <f t="shared" si="4"/>
        <v>0</v>
      </c>
      <c r="K83" s="240">
        <f t="shared" si="4"/>
        <v>0</v>
      </c>
      <c r="L83" s="240">
        <f t="shared" si="4"/>
        <v>0</v>
      </c>
      <c r="R83" s="114"/>
      <c r="S83" s="114"/>
    </row>
    <row r="84" spans="1:19" ht="17.25" customHeight="1">
      <c r="A84" s="21">
        <v>2</v>
      </c>
      <c r="B84" s="20">
        <v>4</v>
      </c>
      <c r="C84" s="20">
        <v>1</v>
      </c>
      <c r="D84" s="20">
        <v>1</v>
      </c>
      <c r="E84" s="20"/>
      <c r="F84" s="19"/>
      <c r="G84" s="22" t="s">
        <v>394</v>
      </c>
      <c r="H84" s="7">
        <v>55</v>
      </c>
      <c r="I84" s="239">
        <f t="shared" si="4"/>
        <v>0</v>
      </c>
      <c r="J84" s="241">
        <f t="shared" si="4"/>
        <v>0</v>
      </c>
      <c r="K84" s="240">
        <f t="shared" si="4"/>
        <v>0</v>
      </c>
      <c r="L84" s="240">
        <f t="shared" si="4"/>
        <v>0</v>
      </c>
      <c r="R84" s="114"/>
      <c r="S84" s="114"/>
    </row>
    <row r="85" spans="1:19" ht="18" customHeight="1">
      <c r="A85" s="21">
        <v>2</v>
      </c>
      <c r="B85" s="20">
        <v>4</v>
      </c>
      <c r="C85" s="20">
        <v>1</v>
      </c>
      <c r="D85" s="20">
        <v>1</v>
      </c>
      <c r="E85" s="20">
        <v>1</v>
      </c>
      <c r="F85" s="19"/>
      <c r="G85" s="22" t="s">
        <v>394</v>
      </c>
      <c r="H85" s="7">
        <v>56</v>
      </c>
      <c r="I85" s="239">
        <f>SUM(I86:I88)</f>
        <v>0</v>
      </c>
      <c r="J85" s="241">
        <f>SUM(J86:J88)</f>
        <v>0</v>
      </c>
      <c r="K85" s="240">
        <f>SUM(K86:K88)</f>
        <v>0</v>
      </c>
      <c r="L85" s="240">
        <f>SUM(L86:L88)</f>
        <v>0</v>
      </c>
      <c r="R85" s="114"/>
      <c r="S85" s="114"/>
    </row>
    <row r="86" spans="1:19" ht="14.25" customHeight="1">
      <c r="A86" s="21">
        <v>2</v>
      </c>
      <c r="B86" s="20">
        <v>4</v>
      </c>
      <c r="C86" s="20">
        <v>1</v>
      </c>
      <c r="D86" s="20">
        <v>1</v>
      </c>
      <c r="E86" s="20">
        <v>1</v>
      </c>
      <c r="F86" s="19">
        <v>1</v>
      </c>
      <c r="G86" s="22" t="s">
        <v>395</v>
      </c>
      <c r="H86" s="7">
        <v>57</v>
      </c>
      <c r="I86" s="236">
        <v>0</v>
      </c>
      <c r="J86" s="236">
        <v>0</v>
      </c>
      <c r="K86" s="236">
        <v>0</v>
      </c>
      <c r="L86" s="236">
        <v>0</v>
      </c>
      <c r="R86" s="114"/>
      <c r="S86" s="114"/>
    </row>
    <row r="87" spans="1:19" ht="13.5" customHeight="1">
      <c r="A87" s="21">
        <v>2</v>
      </c>
      <c r="B87" s="21">
        <v>4</v>
      </c>
      <c r="C87" s="21">
        <v>1</v>
      </c>
      <c r="D87" s="20">
        <v>1</v>
      </c>
      <c r="E87" s="20">
        <v>1</v>
      </c>
      <c r="F87" s="33">
        <v>2</v>
      </c>
      <c r="G87" s="28" t="s">
        <v>396</v>
      </c>
      <c r="H87" s="7">
        <v>58</v>
      </c>
      <c r="I87" s="236">
        <v>0</v>
      </c>
      <c r="J87" s="236">
        <v>0</v>
      </c>
      <c r="K87" s="236">
        <v>0</v>
      </c>
      <c r="L87" s="236">
        <v>0</v>
      </c>
      <c r="R87" s="114"/>
      <c r="S87" s="114"/>
    </row>
    <row r="88" spans="1:19">
      <c r="A88" s="21">
        <v>2</v>
      </c>
      <c r="B88" s="20">
        <v>4</v>
      </c>
      <c r="C88" s="21">
        <v>1</v>
      </c>
      <c r="D88" s="20">
        <v>1</v>
      </c>
      <c r="E88" s="20">
        <v>1</v>
      </c>
      <c r="F88" s="33">
        <v>3</v>
      </c>
      <c r="G88" s="28" t="s">
        <v>397</v>
      </c>
      <c r="H88" s="7">
        <v>59</v>
      </c>
      <c r="I88" s="236">
        <v>0</v>
      </c>
      <c r="J88" s="236">
        <v>0</v>
      </c>
      <c r="K88" s="236">
        <v>0</v>
      </c>
      <c r="L88" s="236">
        <v>0</v>
      </c>
      <c r="R88" s="114"/>
      <c r="S88" s="114"/>
    </row>
    <row r="89" spans="1:19">
      <c r="A89" s="46">
        <v>2</v>
      </c>
      <c r="B89" s="45">
        <v>5</v>
      </c>
      <c r="C89" s="46"/>
      <c r="D89" s="45"/>
      <c r="E89" s="45"/>
      <c r="F89" s="73"/>
      <c r="G89" s="43" t="s">
        <v>398</v>
      </c>
      <c r="H89" s="7">
        <v>60</v>
      </c>
      <c r="I89" s="239">
        <f>SUM(I90+I95+I100)</f>
        <v>0</v>
      </c>
      <c r="J89" s="241">
        <f>SUM(J90+J95+J100)</f>
        <v>0</v>
      </c>
      <c r="K89" s="240">
        <f>SUM(K90+K95+K100)</f>
        <v>0</v>
      </c>
      <c r="L89" s="240">
        <f>SUM(L90+L95+L100)</f>
        <v>0</v>
      </c>
      <c r="R89" s="114"/>
      <c r="S89" s="114"/>
    </row>
    <row r="90" spans="1:19">
      <c r="A90" s="31">
        <v>2</v>
      </c>
      <c r="B90" s="30">
        <v>5</v>
      </c>
      <c r="C90" s="31">
        <v>1</v>
      </c>
      <c r="D90" s="30"/>
      <c r="E90" s="30"/>
      <c r="F90" s="71"/>
      <c r="G90" s="50" t="s">
        <v>399</v>
      </c>
      <c r="H90" s="7">
        <v>61</v>
      </c>
      <c r="I90" s="244">
        <f t="shared" ref="I90:L91" si="5">I91</f>
        <v>0</v>
      </c>
      <c r="J90" s="243">
        <f t="shared" si="5"/>
        <v>0</v>
      </c>
      <c r="K90" s="242">
        <f t="shared" si="5"/>
        <v>0</v>
      </c>
      <c r="L90" s="242">
        <f t="shared" si="5"/>
        <v>0</v>
      </c>
      <c r="R90" s="114"/>
      <c r="S90" s="114"/>
    </row>
    <row r="91" spans="1:19">
      <c r="A91" s="21">
        <v>2</v>
      </c>
      <c r="B91" s="20">
        <v>5</v>
      </c>
      <c r="C91" s="21">
        <v>1</v>
      </c>
      <c r="D91" s="20">
        <v>1</v>
      </c>
      <c r="E91" s="20"/>
      <c r="F91" s="33"/>
      <c r="G91" s="28" t="s">
        <v>399</v>
      </c>
      <c r="H91" s="7">
        <v>62</v>
      </c>
      <c r="I91" s="239">
        <f t="shared" si="5"/>
        <v>0</v>
      </c>
      <c r="J91" s="241">
        <f t="shared" si="5"/>
        <v>0</v>
      </c>
      <c r="K91" s="240">
        <f t="shared" si="5"/>
        <v>0</v>
      </c>
      <c r="L91" s="240">
        <f t="shared" si="5"/>
        <v>0</v>
      </c>
      <c r="R91" s="114"/>
      <c r="S91" s="114"/>
    </row>
    <row r="92" spans="1:19">
      <c r="A92" s="21">
        <v>2</v>
      </c>
      <c r="B92" s="20">
        <v>5</v>
      </c>
      <c r="C92" s="21">
        <v>1</v>
      </c>
      <c r="D92" s="20">
        <v>1</v>
      </c>
      <c r="E92" s="20">
        <v>1</v>
      </c>
      <c r="F92" s="33"/>
      <c r="G92" s="28" t="s">
        <v>399</v>
      </c>
      <c r="H92" s="7">
        <v>63</v>
      </c>
      <c r="I92" s="239">
        <f>SUM(I93:I94)</f>
        <v>0</v>
      </c>
      <c r="J92" s="241">
        <f>SUM(J93:J94)</f>
        <v>0</v>
      </c>
      <c r="K92" s="240">
        <f>SUM(K93:K94)</f>
        <v>0</v>
      </c>
      <c r="L92" s="240">
        <f>SUM(L93:L94)</f>
        <v>0</v>
      </c>
      <c r="R92" s="114"/>
      <c r="S92" s="114"/>
    </row>
    <row r="93" spans="1:19" ht="26.4">
      <c r="A93" s="21">
        <v>2</v>
      </c>
      <c r="B93" s="20">
        <v>5</v>
      </c>
      <c r="C93" s="21">
        <v>1</v>
      </c>
      <c r="D93" s="20">
        <v>1</v>
      </c>
      <c r="E93" s="20">
        <v>1</v>
      </c>
      <c r="F93" s="33">
        <v>1</v>
      </c>
      <c r="G93" s="14" t="s">
        <v>400</v>
      </c>
      <c r="H93" s="7">
        <v>64</v>
      </c>
      <c r="I93" s="236">
        <v>0</v>
      </c>
      <c r="J93" s="236">
        <v>0</v>
      </c>
      <c r="K93" s="236">
        <v>0</v>
      </c>
      <c r="L93" s="236">
        <v>0</v>
      </c>
      <c r="R93" s="114"/>
      <c r="S93" s="114"/>
    </row>
    <row r="94" spans="1:19" ht="15.75" customHeight="1">
      <c r="A94" s="21">
        <v>2</v>
      </c>
      <c r="B94" s="20">
        <v>5</v>
      </c>
      <c r="C94" s="21">
        <v>1</v>
      </c>
      <c r="D94" s="20">
        <v>1</v>
      </c>
      <c r="E94" s="20">
        <v>1</v>
      </c>
      <c r="F94" s="33">
        <v>2</v>
      </c>
      <c r="G94" s="14" t="s">
        <v>401</v>
      </c>
      <c r="H94" s="7">
        <v>65</v>
      </c>
      <c r="I94" s="236">
        <v>0</v>
      </c>
      <c r="J94" s="236">
        <v>0</v>
      </c>
      <c r="K94" s="236">
        <v>0</v>
      </c>
      <c r="L94" s="236">
        <v>0</v>
      </c>
      <c r="R94" s="114"/>
      <c r="S94" s="114"/>
    </row>
    <row r="95" spans="1:19" ht="12" customHeight="1">
      <c r="A95" s="21">
        <v>2</v>
      </c>
      <c r="B95" s="20">
        <v>5</v>
      </c>
      <c r="C95" s="21">
        <v>2</v>
      </c>
      <c r="D95" s="20"/>
      <c r="E95" s="20"/>
      <c r="F95" s="33"/>
      <c r="G95" s="14" t="s">
        <v>402</v>
      </c>
      <c r="H95" s="7">
        <v>66</v>
      </c>
      <c r="I95" s="239">
        <f t="shared" ref="I95:L96" si="6">I96</f>
        <v>0</v>
      </c>
      <c r="J95" s="241">
        <f t="shared" si="6"/>
        <v>0</v>
      </c>
      <c r="K95" s="240">
        <f t="shared" si="6"/>
        <v>0</v>
      </c>
      <c r="L95" s="239">
        <f t="shared" si="6"/>
        <v>0</v>
      </c>
      <c r="R95" s="114"/>
      <c r="S95" s="114"/>
    </row>
    <row r="96" spans="1:19" ht="15.75" customHeight="1">
      <c r="A96" s="22">
        <v>2</v>
      </c>
      <c r="B96" s="21">
        <v>5</v>
      </c>
      <c r="C96" s="20">
        <v>2</v>
      </c>
      <c r="D96" s="28">
        <v>1</v>
      </c>
      <c r="E96" s="21"/>
      <c r="F96" s="33"/>
      <c r="G96" s="28" t="s">
        <v>402</v>
      </c>
      <c r="H96" s="7">
        <v>67</v>
      </c>
      <c r="I96" s="239">
        <f t="shared" si="6"/>
        <v>0</v>
      </c>
      <c r="J96" s="241">
        <f t="shared" si="6"/>
        <v>0</v>
      </c>
      <c r="K96" s="240">
        <f t="shared" si="6"/>
        <v>0</v>
      </c>
      <c r="L96" s="239">
        <f t="shared" si="6"/>
        <v>0</v>
      </c>
      <c r="R96" s="114"/>
      <c r="S96" s="114"/>
    </row>
    <row r="97" spans="1:19" ht="15" customHeight="1">
      <c r="A97" s="22">
        <v>2</v>
      </c>
      <c r="B97" s="21">
        <v>5</v>
      </c>
      <c r="C97" s="20">
        <v>2</v>
      </c>
      <c r="D97" s="28">
        <v>1</v>
      </c>
      <c r="E97" s="21">
        <v>1</v>
      </c>
      <c r="F97" s="33"/>
      <c r="G97" s="28" t="s">
        <v>402</v>
      </c>
      <c r="H97" s="7">
        <v>68</v>
      </c>
      <c r="I97" s="239">
        <f>SUM(I98:I99)</f>
        <v>0</v>
      </c>
      <c r="J97" s="241">
        <f>SUM(J98:J99)</f>
        <v>0</v>
      </c>
      <c r="K97" s="240">
        <f>SUM(K98:K99)</f>
        <v>0</v>
      </c>
      <c r="L97" s="239">
        <f>SUM(L98:L99)</f>
        <v>0</v>
      </c>
      <c r="R97" s="114"/>
      <c r="S97" s="114"/>
    </row>
    <row r="98" spans="1:19" ht="26.4">
      <c r="A98" s="22">
        <v>2</v>
      </c>
      <c r="B98" s="21">
        <v>5</v>
      </c>
      <c r="C98" s="20">
        <v>2</v>
      </c>
      <c r="D98" s="28">
        <v>1</v>
      </c>
      <c r="E98" s="21">
        <v>1</v>
      </c>
      <c r="F98" s="33">
        <v>1</v>
      </c>
      <c r="G98" s="14" t="s">
        <v>403</v>
      </c>
      <c r="H98" s="7">
        <v>69</v>
      </c>
      <c r="I98" s="236">
        <v>0</v>
      </c>
      <c r="J98" s="236">
        <v>0</v>
      </c>
      <c r="K98" s="236">
        <v>0</v>
      </c>
      <c r="L98" s="236">
        <v>0</v>
      </c>
      <c r="R98" s="114"/>
      <c r="S98" s="114"/>
    </row>
    <row r="99" spans="1:19" ht="25.5" customHeight="1">
      <c r="A99" s="22">
        <v>2</v>
      </c>
      <c r="B99" s="21">
        <v>5</v>
      </c>
      <c r="C99" s="20">
        <v>2</v>
      </c>
      <c r="D99" s="28">
        <v>1</v>
      </c>
      <c r="E99" s="21">
        <v>1</v>
      </c>
      <c r="F99" s="33">
        <v>2</v>
      </c>
      <c r="G99" s="14" t="s">
        <v>404</v>
      </c>
      <c r="H99" s="7">
        <v>70</v>
      </c>
      <c r="I99" s="236">
        <v>0</v>
      </c>
      <c r="J99" s="236">
        <v>0</v>
      </c>
      <c r="K99" s="236">
        <v>0</v>
      </c>
      <c r="L99" s="236">
        <v>0</v>
      </c>
      <c r="R99" s="114"/>
      <c r="S99" s="114"/>
    </row>
    <row r="100" spans="1:19" ht="28.5" customHeight="1">
      <c r="A100" s="22">
        <v>2</v>
      </c>
      <c r="B100" s="21">
        <v>5</v>
      </c>
      <c r="C100" s="20">
        <v>3</v>
      </c>
      <c r="D100" s="28"/>
      <c r="E100" s="21"/>
      <c r="F100" s="33"/>
      <c r="G100" s="14" t="s">
        <v>405</v>
      </c>
      <c r="H100" s="7">
        <v>71</v>
      </c>
      <c r="I100" s="239">
        <f t="shared" ref="I100:L101" si="7">I101</f>
        <v>0</v>
      </c>
      <c r="J100" s="241">
        <f t="shared" si="7"/>
        <v>0</v>
      </c>
      <c r="K100" s="240">
        <f t="shared" si="7"/>
        <v>0</v>
      </c>
      <c r="L100" s="239">
        <f t="shared" si="7"/>
        <v>0</v>
      </c>
      <c r="R100" s="114"/>
      <c r="S100" s="114"/>
    </row>
    <row r="101" spans="1:19" ht="27" customHeight="1">
      <c r="A101" s="22">
        <v>2</v>
      </c>
      <c r="B101" s="21">
        <v>5</v>
      </c>
      <c r="C101" s="20">
        <v>3</v>
      </c>
      <c r="D101" s="28">
        <v>1</v>
      </c>
      <c r="E101" s="21"/>
      <c r="F101" s="33"/>
      <c r="G101" s="14" t="s">
        <v>406</v>
      </c>
      <c r="H101" s="7">
        <v>72</v>
      </c>
      <c r="I101" s="239">
        <f t="shared" si="7"/>
        <v>0</v>
      </c>
      <c r="J101" s="241">
        <f t="shared" si="7"/>
        <v>0</v>
      </c>
      <c r="K101" s="240">
        <f t="shared" si="7"/>
        <v>0</v>
      </c>
      <c r="L101" s="239">
        <f t="shared" si="7"/>
        <v>0</v>
      </c>
      <c r="R101" s="114"/>
      <c r="S101" s="114"/>
    </row>
    <row r="102" spans="1:19" ht="30" customHeight="1">
      <c r="A102" s="26">
        <v>2</v>
      </c>
      <c r="B102" s="25">
        <v>5</v>
      </c>
      <c r="C102" s="24">
        <v>3</v>
      </c>
      <c r="D102" s="27">
        <v>1</v>
      </c>
      <c r="E102" s="25">
        <v>1</v>
      </c>
      <c r="F102" s="72"/>
      <c r="G102" s="34" t="s">
        <v>406</v>
      </c>
      <c r="H102" s="7">
        <v>73</v>
      </c>
      <c r="I102" s="258">
        <f>SUM(I103:I104)</f>
        <v>0</v>
      </c>
      <c r="J102" s="260">
        <f>SUM(J103:J104)</f>
        <v>0</v>
      </c>
      <c r="K102" s="259">
        <f>SUM(K103:K104)</f>
        <v>0</v>
      </c>
      <c r="L102" s="258">
        <f>SUM(L103:L104)</f>
        <v>0</v>
      </c>
      <c r="R102" s="114"/>
      <c r="S102" s="114"/>
    </row>
    <row r="103" spans="1:19" ht="26.25" customHeight="1">
      <c r="A103" s="22">
        <v>2</v>
      </c>
      <c r="B103" s="21">
        <v>5</v>
      </c>
      <c r="C103" s="20">
        <v>3</v>
      </c>
      <c r="D103" s="28">
        <v>1</v>
      </c>
      <c r="E103" s="21">
        <v>1</v>
      </c>
      <c r="F103" s="33">
        <v>1</v>
      </c>
      <c r="G103" s="14" t="s">
        <v>406</v>
      </c>
      <c r="H103" s="7">
        <v>74</v>
      </c>
      <c r="I103" s="236">
        <v>0</v>
      </c>
      <c r="J103" s="236">
        <v>0</v>
      </c>
      <c r="K103" s="236">
        <v>0</v>
      </c>
      <c r="L103" s="236">
        <v>0</v>
      </c>
      <c r="R103" s="114"/>
      <c r="S103" s="114"/>
    </row>
    <row r="104" spans="1:19" ht="26.25" customHeight="1">
      <c r="A104" s="26">
        <v>2</v>
      </c>
      <c r="B104" s="25">
        <v>5</v>
      </c>
      <c r="C104" s="24">
        <v>3</v>
      </c>
      <c r="D104" s="27">
        <v>1</v>
      </c>
      <c r="E104" s="25">
        <v>1</v>
      </c>
      <c r="F104" s="72">
        <v>2</v>
      </c>
      <c r="G104" s="34" t="s">
        <v>407</v>
      </c>
      <c r="H104" s="7">
        <v>75</v>
      </c>
      <c r="I104" s="236">
        <v>0</v>
      </c>
      <c r="J104" s="236">
        <v>0</v>
      </c>
      <c r="K104" s="236">
        <v>0</v>
      </c>
      <c r="L104" s="236">
        <v>0</v>
      </c>
      <c r="R104" s="114"/>
      <c r="S104" s="114"/>
    </row>
    <row r="105" spans="1:19" ht="27.75" customHeight="1">
      <c r="A105" s="69">
        <v>2</v>
      </c>
      <c r="B105" s="53">
        <v>5</v>
      </c>
      <c r="C105" s="75">
        <v>3</v>
      </c>
      <c r="D105" s="34">
        <v>2</v>
      </c>
      <c r="E105" s="53"/>
      <c r="F105" s="74"/>
      <c r="G105" s="34" t="s">
        <v>408</v>
      </c>
      <c r="H105" s="7">
        <v>76</v>
      </c>
      <c r="I105" s="258">
        <f>I106</f>
        <v>0</v>
      </c>
      <c r="J105" s="258">
        <f>J106</f>
        <v>0</v>
      </c>
      <c r="K105" s="258">
        <f>K106</f>
        <v>0</v>
      </c>
      <c r="L105" s="258">
        <f>L106</f>
        <v>0</v>
      </c>
      <c r="R105" s="114"/>
      <c r="S105" s="114"/>
    </row>
    <row r="106" spans="1:19" ht="25.5" customHeight="1">
      <c r="A106" s="69">
        <v>2</v>
      </c>
      <c r="B106" s="53">
        <v>5</v>
      </c>
      <c r="C106" s="75">
        <v>3</v>
      </c>
      <c r="D106" s="34">
        <v>2</v>
      </c>
      <c r="E106" s="53">
        <v>1</v>
      </c>
      <c r="F106" s="74"/>
      <c r="G106" s="34" t="s">
        <v>408</v>
      </c>
      <c r="H106" s="7">
        <v>77</v>
      </c>
      <c r="I106" s="258">
        <f>SUM(I107:I108)</f>
        <v>0</v>
      </c>
      <c r="J106" s="258">
        <f>SUM(J107:J108)</f>
        <v>0</v>
      </c>
      <c r="K106" s="258">
        <f>SUM(K107:K108)</f>
        <v>0</v>
      </c>
      <c r="L106" s="258">
        <f>SUM(L107:L108)</f>
        <v>0</v>
      </c>
      <c r="R106" s="114"/>
      <c r="S106" s="114"/>
    </row>
    <row r="107" spans="1:19" ht="30" customHeight="1">
      <c r="A107" s="69">
        <v>2</v>
      </c>
      <c r="B107" s="53">
        <v>5</v>
      </c>
      <c r="C107" s="75">
        <v>3</v>
      </c>
      <c r="D107" s="34">
        <v>2</v>
      </c>
      <c r="E107" s="53">
        <v>1</v>
      </c>
      <c r="F107" s="74">
        <v>1</v>
      </c>
      <c r="G107" s="34" t="s">
        <v>408</v>
      </c>
      <c r="H107" s="7">
        <v>78</v>
      </c>
      <c r="I107" s="236">
        <v>0</v>
      </c>
      <c r="J107" s="236">
        <v>0</v>
      </c>
      <c r="K107" s="236">
        <v>0</v>
      </c>
      <c r="L107" s="236">
        <v>0</v>
      </c>
      <c r="R107" s="114"/>
      <c r="S107" s="114"/>
    </row>
    <row r="108" spans="1:19" ht="18" customHeight="1">
      <c r="A108" s="69">
        <v>2</v>
      </c>
      <c r="B108" s="53">
        <v>5</v>
      </c>
      <c r="C108" s="75">
        <v>3</v>
      </c>
      <c r="D108" s="34">
        <v>2</v>
      </c>
      <c r="E108" s="53">
        <v>1</v>
      </c>
      <c r="F108" s="74">
        <v>2</v>
      </c>
      <c r="G108" s="34" t="s">
        <v>409</v>
      </c>
      <c r="H108" s="7">
        <v>79</v>
      </c>
      <c r="I108" s="236">
        <v>0</v>
      </c>
      <c r="J108" s="236">
        <v>0</v>
      </c>
      <c r="K108" s="236">
        <v>0</v>
      </c>
      <c r="L108" s="236">
        <v>0</v>
      </c>
      <c r="R108" s="114"/>
      <c r="S108" s="114"/>
    </row>
    <row r="109" spans="1:19" ht="16.5" customHeight="1">
      <c r="A109" s="65">
        <v>2</v>
      </c>
      <c r="B109" s="46">
        <v>6</v>
      </c>
      <c r="C109" s="45"/>
      <c r="D109" s="43"/>
      <c r="E109" s="46"/>
      <c r="F109" s="73"/>
      <c r="G109" s="66" t="s">
        <v>410</v>
      </c>
      <c r="H109" s="7">
        <v>80</v>
      </c>
      <c r="I109" s="239">
        <f>SUM(I110+I115+I119+I123+I127+I131)</f>
        <v>0</v>
      </c>
      <c r="J109" s="239">
        <f>SUM(J110+J115+J119+J123+J127+J131)</f>
        <v>0</v>
      </c>
      <c r="K109" s="239">
        <f>SUM(K110+K115+K119+K123+K127+K131)</f>
        <v>0</v>
      </c>
      <c r="L109" s="239">
        <f>SUM(L110+L115+L119+L123+L127+L131)</f>
        <v>0</v>
      </c>
      <c r="R109" s="114"/>
      <c r="S109" s="114"/>
    </row>
    <row r="110" spans="1:19" ht="14.25" customHeight="1">
      <c r="A110" s="26">
        <v>2</v>
      </c>
      <c r="B110" s="25">
        <v>6</v>
      </c>
      <c r="C110" s="24">
        <v>1</v>
      </c>
      <c r="D110" s="27"/>
      <c r="E110" s="25"/>
      <c r="F110" s="72"/>
      <c r="G110" s="34" t="s">
        <v>411</v>
      </c>
      <c r="H110" s="7">
        <v>81</v>
      </c>
      <c r="I110" s="258">
        <f t="shared" ref="I110:L111" si="8">I111</f>
        <v>0</v>
      </c>
      <c r="J110" s="260">
        <f t="shared" si="8"/>
        <v>0</v>
      </c>
      <c r="K110" s="259">
        <f t="shared" si="8"/>
        <v>0</v>
      </c>
      <c r="L110" s="258">
        <f t="shared" si="8"/>
        <v>0</v>
      </c>
      <c r="R110" s="114"/>
      <c r="S110" s="114"/>
    </row>
    <row r="111" spans="1:19" ht="14.25" customHeight="1">
      <c r="A111" s="22">
        <v>2</v>
      </c>
      <c r="B111" s="21">
        <v>6</v>
      </c>
      <c r="C111" s="20">
        <v>1</v>
      </c>
      <c r="D111" s="28">
        <v>1</v>
      </c>
      <c r="E111" s="21"/>
      <c r="F111" s="33"/>
      <c r="G111" s="28" t="s">
        <v>411</v>
      </c>
      <c r="H111" s="7">
        <v>82</v>
      </c>
      <c r="I111" s="239">
        <f t="shared" si="8"/>
        <v>0</v>
      </c>
      <c r="J111" s="241">
        <f t="shared" si="8"/>
        <v>0</v>
      </c>
      <c r="K111" s="240">
        <f t="shared" si="8"/>
        <v>0</v>
      </c>
      <c r="L111" s="239">
        <f t="shared" si="8"/>
        <v>0</v>
      </c>
      <c r="R111" s="114"/>
      <c r="S111" s="114"/>
    </row>
    <row r="112" spans="1:19">
      <c r="A112" s="22">
        <v>2</v>
      </c>
      <c r="B112" s="21">
        <v>6</v>
      </c>
      <c r="C112" s="20">
        <v>1</v>
      </c>
      <c r="D112" s="28">
        <v>1</v>
      </c>
      <c r="E112" s="21">
        <v>1</v>
      </c>
      <c r="F112" s="33"/>
      <c r="G112" s="28" t="s">
        <v>411</v>
      </c>
      <c r="H112" s="7">
        <v>83</v>
      </c>
      <c r="I112" s="239">
        <f>SUM(I113:I114)</f>
        <v>0</v>
      </c>
      <c r="J112" s="241">
        <f>SUM(J113:J114)</f>
        <v>0</v>
      </c>
      <c r="K112" s="240">
        <f>SUM(K113:K114)</f>
        <v>0</v>
      </c>
      <c r="L112" s="239">
        <f>SUM(L113:L114)</f>
        <v>0</v>
      </c>
      <c r="R112" s="114"/>
      <c r="S112" s="114"/>
    </row>
    <row r="113" spans="1:19" ht="13.5" customHeight="1">
      <c r="A113" s="22">
        <v>2</v>
      </c>
      <c r="B113" s="21">
        <v>6</v>
      </c>
      <c r="C113" s="20">
        <v>1</v>
      </c>
      <c r="D113" s="28">
        <v>1</v>
      </c>
      <c r="E113" s="21">
        <v>1</v>
      </c>
      <c r="F113" s="33">
        <v>1</v>
      </c>
      <c r="G113" s="28" t="s">
        <v>412</v>
      </c>
      <c r="H113" s="7">
        <v>84</v>
      </c>
      <c r="I113" s="236">
        <v>0</v>
      </c>
      <c r="J113" s="236">
        <v>0</v>
      </c>
      <c r="K113" s="236">
        <v>0</v>
      </c>
      <c r="L113" s="236">
        <v>0</v>
      </c>
      <c r="R113" s="114"/>
      <c r="S113" s="114"/>
    </row>
    <row r="114" spans="1:19">
      <c r="A114" s="32">
        <v>2</v>
      </c>
      <c r="B114" s="31">
        <v>6</v>
      </c>
      <c r="C114" s="30">
        <v>1</v>
      </c>
      <c r="D114" s="57">
        <v>1</v>
      </c>
      <c r="E114" s="31">
        <v>1</v>
      </c>
      <c r="F114" s="71">
        <v>2</v>
      </c>
      <c r="G114" s="57" t="s">
        <v>413</v>
      </c>
      <c r="H114" s="7">
        <v>85</v>
      </c>
      <c r="I114" s="261">
        <v>0</v>
      </c>
      <c r="J114" s="261">
        <v>0</v>
      </c>
      <c r="K114" s="261">
        <v>0</v>
      </c>
      <c r="L114" s="261">
        <v>0</v>
      </c>
      <c r="R114" s="114"/>
      <c r="S114" s="114"/>
    </row>
    <row r="115" spans="1:19" ht="26.4">
      <c r="A115" s="22">
        <v>2</v>
      </c>
      <c r="B115" s="21">
        <v>6</v>
      </c>
      <c r="C115" s="20">
        <v>2</v>
      </c>
      <c r="D115" s="28"/>
      <c r="E115" s="21"/>
      <c r="F115" s="33"/>
      <c r="G115" s="14" t="s">
        <v>414</v>
      </c>
      <c r="H115" s="7">
        <v>86</v>
      </c>
      <c r="I115" s="239">
        <f t="shared" ref="I115:L117" si="9">I116</f>
        <v>0</v>
      </c>
      <c r="J115" s="241">
        <f t="shared" si="9"/>
        <v>0</v>
      </c>
      <c r="K115" s="240">
        <f t="shared" si="9"/>
        <v>0</v>
      </c>
      <c r="L115" s="239">
        <f t="shared" si="9"/>
        <v>0</v>
      </c>
      <c r="R115" s="114"/>
      <c r="S115" s="114"/>
    </row>
    <row r="116" spans="1:19" ht="14.25" customHeight="1">
      <c r="A116" s="22">
        <v>2</v>
      </c>
      <c r="B116" s="21">
        <v>6</v>
      </c>
      <c r="C116" s="20">
        <v>2</v>
      </c>
      <c r="D116" s="28">
        <v>1</v>
      </c>
      <c r="E116" s="21"/>
      <c r="F116" s="33"/>
      <c r="G116" s="14" t="s">
        <v>414</v>
      </c>
      <c r="H116" s="7">
        <v>87</v>
      </c>
      <c r="I116" s="239">
        <f t="shared" si="9"/>
        <v>0</v>
      </c>
      <c r="J116" s="241">
        <f t="shared" si="9"/>
        <v>0</v>
      </c>
      <c r="K116" s="240">
        <f t="shared" si="9"/>
        <v>0</v>
      </c>
      <c r="L116" s="239">
        <f t="shared" si="9"/>
        <v>0</v>
      </c>
      <c r="R116" s="114"/>
      <c r="S116" s="114"/>
    </row>
    <row r="117" spans="1:19" ht="14.25" customHeight="1">
      <c r="A117" s="22">
        <v>2</v>
      </c>
      <c r="B117" s="21">
        <v>6</v>
      </c>
      <c r="C117" s="20">
        <v>2</v>
      </c>
      <c r="D117" s="28">
        <v>1</v>
      </c>
      <c r="E117" s="21">
        <v>1</v>
      </c>
      <c r="F117" s="33"/>
      <c r="G117" s="14" t="s">
        <v>414</v>
      </c>
      <c r="H117" s="7">
        <v>88</v>
      </c>
      <c r="I117" s="270">
        <f t="shared" si="9"/>
        <v>0</v>
      </c>
      <c r="J117" s="272">
        <f t="shared" si="9"/>
        <v>0</v>
      </c>
      <c r="K117" s="271">
        <f t="shared" si="9"/>
        <v>0</v>
      </c>
      <c r="L117" s="270">
        <f t="shared" si="9"/>
        <v>0</v>
      </c>
      <c r="R117" s="114"/>
      <c r="S117" s="114"/>
    </row>
    <row r="118" spans="1:19" ht="26.4">
      <c r="A118" s="22">
        <v>2</v>
      </c>
      <c r="B118" s="21">
        <v>6</v>
      </c>
      <c r="C118" s="20">
        <v>2</v>
      </c>
      <c r="D118" s="28">
        <v>1</v>
      </c>
      <c r="E118" s="21">
        <v>1</v>
      </c>
      <c r="F118" s="33">
        <v>1</v>
      </c>
      <c r="G118" s="14" t="s">
        <v>414</v>
      </c>
      <c r="H118" s="7">
        <v>89</v>
      </c>
      <c r="I118" s="236">
        <v>0</v>
      </c>
      <c r="J118" s="236">
        <v>0</v>
      </c>
      <c r="K118" s="236">
        <v>0</v>
      </c>
      <c r="L118" s="236">
        <v>0</v>
      </c>
      <c r="R118" s="114"/>
      <c r="S118" s="114"/>
    </row>
    <row r="119" spans="1:19" ht="26.25" customHeight="1">
      <c r="A119" s="32">
        <v>2</v>
      </c>
      <c r="B119" s="31">
        <v>6</v>
      </c>
      <c r="C119" s="30">
        <v>3</v>
      </c>
      <c r="D119" s="57"/>
      <c r="E119" s="31"/>
      <c r="F119" s="71"/>
      <c r="G119" s="50" t="s">
        <v>415</v>
      </c>
      <c r="H119" s="7">
        <v>90</v>
      </c>
      <c r="I119" s="244">
        <f t="shared" ref="I119:L121" si="10">I120</f>
        <v>0</v>
      </c>
      <c r="J119" s="243">
        <f t="shared" si="10"/>
        <v>0</v>
      </c>
      <c r="K119" s="242">
        <f t="shared" si="10"/>
        <v>0</v>
      </c>
      <c r="L119" s="244">
        <f t="shared" si="10"/>
        <v>0</v>
      </c>
      <c r="R119" s="114"/>
      <c r="S119" s="114"/>
    </row>
    <row r="120" spans="1:19" ht="26.4">
      <c r="A120" s="22">
        <v>2</v>
      </c>
      <c r="B120" s="21">
        <v>6</v>
      </c>
      <c r="C120" s="20">
        <v>3</v>
      </c>
      <c r="D120" s="28">
        <v>1</v>
      </c>
      <c r="E120" s="21"/>
      <c r="F120" s="33"/>
      <c r="G120" s="28" t="s">
        <v>415</v>
      </c>
      <c r="H120" s="7">
        <v>91</v>
      </c>
      <c r="I120" s="239">
        <f t="shared" si="10"/>
        <v>0</v>
      </c>
      <c r="J120" s="241">
        <f t="shared" si="10"/>
        <v>0</v>
      </c>
      <c r="K120" s="240">
        <f t="shared" si="10"/>
        <v>0</v>
      </c>
      <c r="L120" s="239">
        <f t="shared" si="10"/>
        <v>0</v>
      </c>
      <c r="R120" s="114"/>
      <c r="S120" s="114"/>
    </row>
    <row r="121" spans="1:19" ht="26.25" customHeight="1">
      <c r="A121" s="22">
        <v>2</v>
      </c>
      <c r="B121" s="21">
        <v>6</v>
      </c>
      <c r="C121" s="20">
        <v>3</v>
      </c>
      <c r="D121" s="28">
        <v>1</v>
      </c>
      <c r="E121" s="21">
        <v>1</v>
      </c>
      <c r="F121" s="33"/>
      <c r="G121" s="28" t="s">
        <v>415</v>
      </c>
      <c r="H121" s="7">
        <v>92</v>
      </c>
      <c r="I121" s="239">
        <f t="shared" si="10"/>
        <v>0</v>
      </c>
      <c r="J121" s="241">
        <f t="shared" si="10"/>
        <v>0</v>
      </c>
      <c r="K121" s="240">
        <f t="shared" si="10"/>
        <v>0</v>
      </c>
      <c r="L121" s="239">
        <f t="shared" si="10"/>
        <v>0</v>
      </c>
      <c r="R121" s="114"/>
      <c r="S121" s="114"/>
    </row>
    <row r="122" spans="1:19" ht="27" customHeight="1">
      <c r="A122" s="22">
        <v>2</v>
      </c>
      <c r="B122" s="21">
        <v>6</v>
      </c>
      <c r="C122" s="20">
        <v>3</v>
      </c>
      <c r="D122" s="28">
        <v>1</v>
      </c>
      <c r="E122" s="21">
        <v>1</v>
      </c>
      <c r="F122" s="33">
        <v>1</v>
      </c>
      <c r="G122" s="28" t="s">
        <v>415</v>
      </c>
      <c r="H122" s="7">
        <v>93</v>
      </c>
      <c r="I122" s="236">
        <v>0</v>
      </c>
      <c r="J122" s="236">
        <v>0</v>
      </c>
      <c r="K122" s="236">
        <v>0</v>
      </c>
      <c r="L122" s="236">
        <v>0</v>
      </c>
      <c r="R122" s="114"/>
      <c r="S122" s="114"/>
    </row>
    <row r="123" spans="1:19" ht="26.4">
      <c r="A123" s="32">
        <v>2</v>
      </c>
      <c r="B123" s="31">
        <v>6</v>
      </c>
      <c r="C123" s="30">
        <v>4</v>
      </c>
      <c r="D123" s="57"/>
      <c r="E123" s="31"/>
      <c r="F123" s="71"/>
      <c r="G123" s="50" t="s">
        <v>416</v>
      </c>
      <c r="H123" s="7">
        <v>94</v>
      </c>
      <c r="I123" s="244">
        <f t="shared" ref="I123:L125" si="11">I124</f>
        <v>0</v>
      </c>
      <c r="J123" s="243">
        <f t="shared" si="11"/>
        <v>0</v>
      </c>
      <c r="K123" s="242">
        <f t="shared" si="11"/>
        <v>0</v>
      </c>
      <c r="L123" s="244">
        <f t="shared" si="11"/>
        <v>0</v>
      </c>
      <c r="R123" s="114"/>
      <c r="S123" s="114"/>
    </row>
    <row r="124" spans="1:19" ht="27" customHeight="1">
      <c r="A124" s="22">
        <v>2</v>
      </c>
      <c r="B124" s="21">
        <v>6</v>
      </c>
      <c r="C124" s="20">
        <v>4</v>
      </c>
      <c r="D124" s="28">
        <v>1</v>
      </c>
      <c r="E124" s="21"/>
      <c r="F124" s="33"/>
      <c r="G124" s="28" t="s">
        <v>416</v>
      </c>
      <c r="H124" s="7">
        <v>95</v>
      </c>
      <c r="I124" s="239">
        <f t="shared" si="11"/>
        <v>0</v>
      </c>
      <c r="J124" s="241">
        <f t="shared" si="11"/>
        <v>0</v>
      </c>
      <c r="K124" s="240">
        <f t="shared" si="11"/>
        <v>0</v>
      </c>
      <c r="L124" s="239">
        <f t="shared" si="11"/>
        <v>0</v>
      </c>
      <c r="R124" s="114"/>
      <c r="S124" s="114"/>
    </row>
    <row r="125" spans="1:19" ht="27" customHeight="1">
      <c r="A125" s="22">
        <v>2</v>
      </c>
      <c r="B125" s="21">
        <v>6</v>
      </c>
      <c r="C125" s="20">
        <v>4</v>
      </c>
      <c r="D125" s="28">
        <v>1</v>
      </c>
      <c r="E125" s="21">
        <v>1</v>
      </c>
      <c r="F125" s="33"/>
      <c r="G125" s="28" t="s">
        <v>416</v>
      </c>
      <c r="H125" s="7">
        <v>96</v>
      </c>
      <c r="I125" s="239">
        <f t="shared" si="11"/>
        <v>0</v>
      </c>
      <c r="J125" s="241">
        <f t="shared" si="11"/>
        <v>0</v>
      </c>
      <c r="K125" s="240">
        <f t="shared" si="11"/>
        <v>0</v>
      </c>
      <c r="L125" s="239">
        <f t="shared" si="11"/>
        <v>0</v>
      </c>
      <c r="R125" s="114"/>
      <c r="S125" s="114"/>
    </row>
    <row r="126" spans="1:19" ht="27.75" customHeight="1">
      <c r="A126" s="22">
        <v>2</v>
      </c>
      <c r="B126" s="21">
        <v>6</v>
      </c>
      <c r="C126" s="20">
        <v>4</v>
      </c>
      <c r="D126" s="28">
        <v>1</v>
      </c>
      <c r="E126" s="21">
        <v>1</v>
      </c>
      <c r="F126" s="33">
        <v>1</v>
      </c>
      <c r="G126" s="28" t="s">
        <v>416</v>
      </c>
      <c r="H126" s="7">
        <v>97</v>
      </c>
      <c r="I126" s="236">
        <v>0</v>
      </c>
      <c r="J126" s="236">
        <v>0</v>
      </c>
      <c r="K126" s="236">
        <v>0</v>
      </c>
      <c r="L126" s="236">
        <v>0</v>
      </c>
      <c r="R126" s="114"/>
      <c r="S126" s="114"/>
    </row>
    <row r="127" spans="1:19" ht="27" customHeight="1">
      <c r="A127" s="26">
        <v>2</v>
      </c>
      <c r="B127" s="38">
        <v>6</v>
      </c>
      <c r="C127" s="41">
        <v>5</v>
      </c>
      <c r="D127" s="36"/>
      <c r="E127" s="38"/>
      <c r="F127" s="35"/>
      <c r="G127" s="39" t="s">
        <v>417</v>
      </c>
      <c r="H127" s="7">
        <v>98</v>
      </c>
      <c r="I127" s="247">
        <f t="shared" ref="I127:L129" si="12">I128</f>
        <v>0</v>
      </c>
      <c r="J127" s="257">
        <f t="shared" si="12"/>
        <v>0</v>
      </c>
      <c r="K127" s="245">
        <f t="shared" si="12"/>
        <v>0</v>
      </c>
      <c r="L127" s="247">
        <f t="shared" si="12"/>
        <v>0</v>
      </c>
      <c r="R127" s="114"/>
      <c r="S127" s="114"/>
    </row>
    <row r="128" spans="1:19" ht="29.25" customHeight="1">
      <c r="A128" s="22">
        <v>2</v>
      </c>
      <c r="B128" s="21">
        <v>6</v>
      </c>
      <c r="C128" s="20">
        <v>5</v>
      </c>
      <c r="D128" s="28">
        <v>1</v>
      </c>
      <c r="E128" s="21"/>
      <c r="F128" s="33"/>
      <c r="G128" s="39" t="s">
        <v>418</v>
      </c>
      <c r="H128" s="7">
        <v>99</v>
      </c>
      <c r="I128" s="239">
        <f t="shared" si="12"/>
        <v>0</v>
      </c>
      <c r="J128" s="241">
        <f t="shared" si="12"/>
        <v>0</v>
      </c>
      <c r="K128" s="240">
        <f t="shared" si="12"/>
        <v>0</v>
      </c>
      <c r="L128" s="239">
        <f t="shared" si="12"/>
        <v>0</v>
      </c>
      <c r="R128" s="114"/>
      <c r="S128" s="114"/>
    </row>
    <row r="129" spans="1:19" ht="25.5" customHeight="1">
      <c r="A129" s="22">
        <v>2</v>
      </c>
      <c r="B129" s="21">
        <v>6</v>
      </c>
      <c r="C129" s="20">
        <v>5</v>
      </c>
      <c r="D129" s="28">
        <v>1</v>
      </c>
      <c r="E129" s="21">
        <v>1</v>
      </c>
      <c r="F129" s="33"/>
      <c r="G129" s="39" t="s">
        <v>417</v>
      </c>
      <c r="H129" s="7">
        <v>100</v>
      </c>
      <c r="I129" s="239">
        <f t="shared" si="12"/>
        <v>0</v>
      </c>
      <c r="J129" s="241">
        <f t="shared" si="12"/>
        <v>0</v>
      </c>
      <c r="K129" s="240">
        <f t="shared" si="12"/>
        <v>0</v>
      </c>
      <c r="L129" s="239">
        <f t="shared" si="12"/>
        <v>0</v>
      </c>
      <c r="R129" s="114"/>
      <c r="S129" s="114"/>
    </row>
    <row r="130" spans="1:19" ht="27.75" customHeight="1">
      <c r="A130" s="21">
        <v>2</v>
      </c>
      <c r="B130" s="20">
        <v>6</v>
      </c>
      <c r="C130" s="21">
        <v>5</v>
      </c>
      <c r="D130" s="21">
        <v>1</v>
      </c>
      <c r="E130" s="28">
        <v>1</v>
      </c>
      <c r="F130" s="33">
        <v>1</v>
      </c>
      <c r="G130" s="17" t="s">
        <v>419</v>
      </c>
      <c r="H130" s="7">
        <v>101</v>
      </c>
      <c r="I130" s="236">
        <v>0</v>
      </c>
      <c r="J130" s="236">
        <v>0</v>
      </c>
      <c r="K130" s="236">
        <v>0</v>
      </c>
      <c r="L130" s="236">
        <v>0</v>
      </c>
      <c r="R130" s="114"/>
      <c r="S130" s="114"/>
    </row>
    <row r="131" spans="1:19" ht="27.75" customHeight="1">
      <c r="A131" s="18">
        <v>2</v>
      </c>
      <c r="B131" s="16">
        <v>6</v>
      </c>
      <c r="C131" s="17">
        <v>6</v>
      </c>
      <c r="D131" s="16"/>
      <c r="E131" s="14"/>
      <c r="F131" s="15"/>
      <c r="G131" s="269" t="s">
        <v>420</v>
      </c>
      <c r="H131" s="7">
        <v>102</v>
      </c>
      <c r="I131" s="240">
        <f t="shared" ref="I131:L133" si="13">I132</f>
        <v>0</v>
      </c>
      <c r="J131" s="239">
        <f t="shared" si="13"/>
        <v>0</v>
      </c>
      <c r="K131" s="239">
        <f t="shared" si="13"/>
        <v>0</v>
      </c>
      <c r="L131" s="239">
        <f t="shared" si="13"/>
        <v>0</v>
      </c>
      <c r="R131" s="114"/>
      <c r="S131" s="114"/>
    </row>
    <row r="132" spans="1:19" ht="27.75" customHeight="1">
      <c r="A132" s="18">
        <v>2</v>
      </c>
      <c r="B132" s="16">
        <v>6</v>
      </c>
      <c r="C132" s="17">
        <v>6</v>
      </c>
      <c r="D132" s="16">
        <v>1</v>
      </c>
      <c r="E132" s="14"/>
      <c r="F132" s="15"/>
      <c r="G132" s="269" t="s">
        <v>420</v>
      </c>
      <c r="H132" s="7">
        <v>103</v>
      </c>
      <c r="I132" s="239">
        <f t="shared" si="13"/>
        <v>0</v>
      </c>
      <c r="J132" s="239">
        <f t="shared" si="13"/>
        <v>0</v>
      </c>
      <c r="K132" s="239">
        <f t="shared" si="13"/>
        <v>0</v>
      </c>
      <c r="L132" s="239">
        <f t="shared" si="13"/>
        <v>0</v>
      </c>
      <c r="R132" s="114"/>
      <c r="S132" s="114"/>
    </row>
    <row r="133" spans="1:19" ht="27.75" customHeight="1">
      <c r="A133" s="18">
        <v>2</v>
      </c>
      <c r="B133" s="16">
        <v>6</v>
      </c>
      <c r="C133" s="17">
        <v>6</v>
      </c>
      <c r="D133" s="16">
        <v>1</v>
      </c>
      <c r="E133" s="14">
        <v>1</v>
      </c>
      <c r="F133" s="15"/>
      <c r="G133" s="269" t="s">
        <v>420</v>
      </c>
      <c r="H133" s="7">
        <v>104</v>
      </c>
      <c r="I133" s="239">
        <f t="shared" si="13"/>
        <v>0</v>
      </c>
      <c r="J133" s="239">
        <f t="shared" si="13"/>
        <v>0</v>
      </c>
      <c r="K133" s="239">
        <f t="shared" si="13"/>
        <v>0</v>
      </c>
      <c r="L133" s="239">
        <f t="shared" si="13"/>
        <v>0</v>
      </c>
      <c r="R133" s="114"/>
      <c r="S133" s="114"/>
    </row>
    <row r="134" spans="1:19" ht="27.75" customHeight="1">
      <c r="A134" s="18">
        <v>2</v>
      </c>
      <c r="B134" s="16">
        <v>6</v>
      </c>
      <c r="C134" s="17">
        <v>6</v>
      </c>
      <c r="D134" s="16">
        <v>1</v>
      </c>
      <c r="E134" s="14">
        <v>1</v>
      </c>
      <c r="F134" s="15">
        <v>1</v>
      </c>
      <c r="G134" s="264" t="s">
        <v>420</v>
      </c>
      <c r="H134" s="7">
        <v>105</v>
      </c>
      <c r="I134" s="236">
        <v>0</v>
      </c>
      <c r="J134" s="268">
        <v>0</v>
      </c>
      <c r="K134" s="236">
        <v>0</v>
      </c>
      <c r="L134" s="236">
        <v>0</v>
      </c>
      <c r="R134" s="114"/>
      <c r="S134" s="114"/>
    </row>
    <row r="135" spans="1:19" ht="14.25" customHeight="1">
      <c r="A135" s="65">
        <v>2</v>
      </c>
      <c r="B135" s="46">
        <v>7</v>
      </c>
      <c r="C135" s="46"/>
      <c r="D135" s="45"/>
      <c r="E135" s="45"/>
      <c r="F135" s="44"/>
      <c r="G135" s="43" t="s">
        <v>421</v>
      </c>
      <c r="H135" s="7">
        <v>106</v>
      </c>
      <c r="I135" s="240">
        <f>SUM(I136+I141+I149)</f>
        <v>200200</v>
      </c>
      <c r="J135" s="241">
        <f>SUM(J136+J141+J149)</f>
        <v>200200</v>
      </c>
      <c r="K135" s="240">
        <f>SUM(K136+K141+K149)</f>
        <v>125372.68</v>
      </c>
      <c r="L135" s="239">
        <f>SUM(L136+L141+L149)</f>
        <v>125372.68</v>
      </c>
      <c r="R135" s="114"/>
      <c r="S135" s="114"/>
    </row>
    <row r="136" spans="1:19">
      <c r="A136" s="22">
        <v>2</v>
      </c>
      <c r="B136" s="21">
        <v>7</v>
      </c>
      <c r="C136" s="21">
        <v>1</v>
      </c>
      <c r="D136" s="20"/>
      <c r="E136" s="20"/>
      <c r="F136" s="19"/>
      <c r="G136" s="14" t="s">
        <v>422</v>
      </c>
      <c r="H136" s="7">
        <v>107</v>
      </c>
      <c r="I136" s="240">
        <f t="shared" ref="I136:L137" si="14">I137</f>
        <v>0</v>
      </c>
      <c r="J136" s="241">
        <f t="shared" si="14"/>
        <v>0</v>
      </c>
      <c r="K136" s="240">
        <f t="shared" si="14"/>
        <v>0</v>
      </c>
      <c r="L136" s="239">
        <f t="shared" si="14"/>
        <v>0</v>
      </c>
      <c r="R136" s="114"/>
      <c r="S136" s="114"/>
    </row>
    <row r="137" spans="1:19" ht="14.25" customHeight="1">
      <c r="A137" s="22">
        <v>2</v>
      </c>
      <c r="B137" s="21">
        <v>7</v>
      </c>
      <c r="C137" s="21">
        <v>1</v>
      </c>
      <c r="D137" s="20">
        <v>1</v>
      </c>
      <c r="E137" s="20"/>
      <c r="F137" s="19"/>
      <c r="G137" s="28" t="s">
        <v>422</v>
      </c>
      <c r="H137" s="7">
        <v>108</v>
      </c>
      <c r="I137" s="240">
        <f t="shared" si="14"/>
        <v>0</v>
      </c>
      <c r="J137" s="241">
        <f t="shared" si="14"/>
        <v>0</v>
      </c>
      <c r="K137" s="240">
        <f t="shared" si="14"/>
        <v>0</v>
      </c>
      <c r="L137" s="239">
        <f t="shared" si="14"/>
        <v>0</v>
      </c>
      <c r="R137" s="114"/>
      <c r="S137" s="114"/>
    </row>
    <row r="138" spans="1:19" ht="15.75" customHeight="1">
      <c r="A138" s="22">
        <v>2</v>
      </c>
      <c r="B138" s="21">
        <v>7</v>
      </c>
      <c r="C138" s="21">
        <v>1</v>
      </c>
      <c r="D138" s="20">
        <v>1</v>
      </c>
      <c r="E138" s="20">
        <v>1</v>
      </c>
      <c r="F138" s="19"/>
      <c r="G138" s="28" t="s">
        <v>422</v>
      </c>
      <c r="H138" s="7">
        <v>109</v>
      </c>
      <c r="I138" s="240">
        <f>SUM(I139:I140)</f>
        <v>0</v>
      </c>
      <c r="J138" s="241">
        <f>SUM(J139:J140)</f>
        <v>0</v>
      </c>
      <c r="K138" s="240">
        <f>SUM(K139:K140)</f>
        <v>0</v>
      </c>
      <c r="L138" s="239">
        <f>SUM(L139:L140)</f>
        <v>0</v>
      </c>
      <c r="R138" s="114"/>
      <c r="S138" s="114"/>
    </row>
    <row r="139" spans="1:19" ht="14.25" customHeight="1">
      <c r="A139" s="32">
        <v>2</v>
      </c>
      <c r="B139" s="31">
        <v>7</v>
      </c>
      <c r="C139" s="32">
        <v>1</v>
      </c>
      <c r="D139" s="21">
        <v>1</v>
      </c>
      <c r="E139" s="30">
        <v>1</v>
      </c>
      <c r="F139" s="29">
        <v>1</v>
      </c>
      <c r="G139" s="57" t="s">
        <v>423</v>
      </c>
      <c r="H139" s="7">
        <v>110</v>
      </c>
      <c r="I139" s="266">
        <v>0</v>
      </c>
      <c r="J139" s="266">
        <v>0</v>
      </c>
      <c r="K139" s="266">
        <v>0</v>
      </c>
      <c r="L139" s="266">
        <v>0</v>
      </c>
      <c r="R139" s="114"/>
      <c r="S139" s="114"/>
    </row>
    <row r="140" spans="1:19" ht="14.25" customHeight="1">
      <c r="A140" s="21">
        <v>2</v>
      </c>
      <c r="B140" s="21">
        <v>7</v>
      </c>
      <c r="C140" s="22">
        <v>1</v>
      </c>
      <c r="D140" s="21">
        <v>1</v>
      </c>
      <c r="E140" s="20">
        <v>1</v>
      </c>
      <c r="F140" s="19">
        <v>2</v>
      </c>
      <c r="G140" s="28" t="s">
        <v>424</v>
      </c>
      <c r="H140" s="7">
        <v>111</v>
      </c>
      <c r="I140" s="252">
        <v>0</v>
      </c>
      <c r="J140" s="252">
        <v>0</v>
      </c>
      <c r="K140" s="252">
        <v>0</v>
      </c>
      <c r="L140" s="252">
        <v>0</v>
      </c>
      <c r="R140" s="114"/>
      <c r="S140" s="114"/>
    </row>
    <row r="141" spans="1:19" ht="26.4">
      <c r="A141" s="26">
        <v>2</v>
      </c>
      <c r="B141" s="25">
        <v>7</v>
      </c>
      <c r="C141" s="26">
        <v>2</v>
      </c>
      <c r="D141" s="25"/>
      <c r="E141" s="24"/>
      <c r="F141" s="23"/>
      <c r="G141" s="34" t="s">
        <v>425</v>
      </c>
      <c r="H141" s="7">
        <v>112</v>
      </c>
      <c r="I141" s="259">
        <f t="shared" ref="I141:L142" si="15">I142</f>
        <v>0</v>
      </c>
      <c r="J141" s="260">
        <f t="shared" si="15"/>
        <v>0</v>
      </c>
      <c r="K141" s="259">
        <f t="shared" si="15"/>
        <v>0</v>
      </c>
      <c r="L141" s="258">
        <f t="shared" si="15"/>
        <v>0</v>
      </c>
      <c r="R141" s="114"/>
      <c r="S141" s="114"/>
    </row>
    <row r="142" spans="1:19" ht="26.4">
      <c r="A142" s="22">
        <v>2</v>
      </c>
      <c r="B142" s="21">
        <v>7</v>
      </c>
      <c r="C142" s="22">
        <v>2</v>
      </c>
      <c r="D142" s="21">
        <v>1</v>
      </c>
      <c r="E142" s="20"/>
      <c r="F142" s="19"/>
      <c r="G142" s="28" t="s">
        <v>426</v>
      </c>
      <c r="H142" s="7">
        <v>113</v>
      </c>
      <c r="I142" s="240">
        <f t="shared" si="15"/>
        <v>0</v>
      </c>
      <c r="J142" s="241">
        <f t="shared" si="15"/>
        <v>0</v>
      </c>
      <c r="K142" s="240">
        <f t="shared" si="15"/>
        <v>0</v>
      </c>
      <c r="L142" s="239">
        <f t="shared" si="15"/>
        <v>0</v>
      </c>
      <c r="R142" s="114"/>
      <c r="S142" s="114"/>
    </row>
    <row r="143" spans="1:19" ht="26.4">
      <c r="A143" s="22">
        <v>2</v>
      </c>
      <c r="B143" s="21">
        <v>7</v>
      </c>
      <c r="C143" s="22">
        <v>2</v>
      </c>
      <c r="D143" s="21">
        <v>1</v>
      </c>
      <c r="E143" s="20">
        <v>1</v>
      </c>
      <c r="F143" s="19"/>
      <c r="G143" s="28" t="s">
        <v>426</v>
      </c>
      <c r="H143" s="7">
        <v>114</v>
      </c>
      <c r="I143" s="240">
        <f>SUM(I144:I145)</f>
        <v>0</v>
      </c>
      <c r="J143" s="241">
        <f>SUM(J144:J145)</f>
        <v>0</v>
      </c>
      <c r="K143" s="240">
        <f>SUM(K144:K145)</f>
        <v>0</v>
      </c>
      <c r="L143" s="239">
        <f>SUM(L144:L145)</f>
        <v>0</v>
      </c>
      <c r="R143" s="114"/>
      <c r="S143" s="114"/>
    </row>
    <row r="144" spans="1:19" ht="12" customHeight="1">
      <c r="A144" s="22">
        <v>2</v>
      </c>
      <c r="B144" s="21">
        <v>7</v>
      </c>
      <c r="C144" s="22">
        <v>2</v>
      </c>
      <c r="D144" s="21">
        <v>1</v>
      </c>
      <c r="E144" s="20">
        <v>1</v>
      </c>
      <c r="F144" s="19">
        <v>1</v>
      </c>
      <c r="G144" s="28" t="s">
        <v>427</v>
      </c>
      <c r="H144" s="7">
        <v>115</v>
      </c>
      <c r="I144" s="252">
        <v>0</v>
      </c>
      <c r="J144" s="252">
        <v>0</v>
      </c>
      <c r="K144" s="252">
        <v>0</v>
      </c>
      <c r="L144" s="252">
        <v>0</v>
      </c>
      <c r="R144" s="114"/>
      <c r="S144" s="114"/>
    </row>
    <row r="145" spans="1:19" ht="15" customHeight="1">
      <c r="A145" s="22">
        <v>2</v>
      </c>
      <c r="B145" s="21">
        <v>7</v>
      </c>
      <c r="C145" s="22">
        <v>2</v>
      </c>
      <c r="D145" s="21">
        <v>1</v>
      </c>
      <c r="E145" s="20">
        <v>1</v>
      </c>
      <c r="F145" s="19">
        <v>2</v>
      </c>
      <c r="G145" s="28" t="s">
        <v>428</v>
      </c>
      <c r="H145" s="7">
        <v>116</v>
      </c>
      <c r="I145" s="252">
        <v>0</v>
      </c>
      <c r="J145" s="252">
        <v>0</v>
      </c>
      <c r="K145" s="252">
        <v>0</v>
      </c>
      <c r="L145" s="252">
        <v>0</v>
      </c>
      <c r="R145" s="114"/>
      <c r="S145" s="114"/>
    </row>
    <row r="146" spans="1:19" ht="15" customHeight="1">
      <c r="A146" s="18">
        <v>2</v>
      </c>
      <c r="B146" s="17">
        <v>7</v>
      </c>
      <c r="C146" s="18">
        <v>2</v>
      </c>
      <c r="D146" s="17">
        <v>2</v>
      </c>
      <c r="E146" s="16"/>
      <c r="F146" s="15"/>
      <c r="G146" s="14" t="s">
        <v>429</v>
      </c>
      <c r="H146" s="7">
        <v>117</v>
      </c>
      <c r="I146" s="240">
        <f>I147</f>
        <v>0</v>
      </c>
      <c r="J146" s="240">
        <f>J147</f>
        <v>0</v>
      </c>
      <c r="K146" s="240">
        <f>K147</f>
        <v>0</v>
      </c>
      <c r="L146" s="240">
        <f>L147</f>
        <v>0</v>
      </c>
      <c r="R146" s="114"/>
      <c r="S146" s="114"/>
    </row>
    <row r="147" spans="1:19" ht="15" customHeight="1">
      <c r="A147" s="18">
        <v>2</v>
      </c>
      <c r="B147" s="17">
        <v>7</v>
      </c>
      <c r="C147" s="18">
        <v>2</v>
      </c>
      <c r="D147" s="17">
        <v>2</v>
      </c>
      <c r="E147" s="16">
        <v>1</v>
      </c>
      <c r="F147" s="15"/>
      <c r="G147" s="14" t="s">
        <v>429</v>
      </c>
      <c r="H147" s="7">
        <v>118</v>
      </c>
      <c r="I147" s="240">
        <f>SUM(I148)</f>
        <v>0</v>
      </c>
      <c r="J147" s="240">
        <f>SUM(J148)</f>
        <v>0</v>
      </c>
      <c r="K147" s="240">
        <f>SUM(K148)</f>
        <v>0</v>
      </c>
      <c r="L147" s="240">
        <f>SUM(L148)</f>
        <v>0</v>
      </c>
      <c r="R147" s="114"/>
      <c r="S147" s="114"/>
    </row>
    <row r="148" spans="1:19" ht="15" customHeight="1">
      <c r="A148" s="18">
        <v>2</v>
      </c>
      <c r="B148" s="17">
        <v>7</v>
      </c>
      <c r="C148" s="18">
        <v>2</v>
      </c>
      <c r="D148" s="17">
        <v>2</v>
      </c>
      <c r="E148" s="16">
        <v>1</v>
      </c>
      <c r="F148" s="15">
        <v>1</v>
      </c>
      <c r="G148" s="14" t="s">
        <v>429</v>
      </c>
      <c r="H148" s="7">
        <v>119</v>
      </c>
      <c r="I148" s="252">
        <v>0</v>
      </c>
      <c r="J148" s="252">
        <v>0</v>
      </c>
      <c r="K148" s="252">
        <v>0</v>
      </c>
      <c r="L148" s="252">
        <v>0</v>
      </c>
      <c r="R148" s="114"/>
      <c r="S148" s="114"/>
    </row>
    <row r="149" spans="1:19">
      <c r="A149" s="22">
        <v>2</v>
      </c>
      <c r="B149" s="21">
        <v>7</v>
      </c>
      <c r="C149" s="22">
        <v>3</v>
      </c>
      <c r="D149" s="21"/>
      <c r="E149" s="20"/>
      <c r="F149" s="19"/>
      <c r="G149" s="14" t="s">
        <v>430</v>
      </c>
      <c r="H149" s="7">
        <v>120</v>
      </c>
      <c r="I149" s="240">
        <f t="shared" ref="I149:L150" si="16">I150</f>
        <v>200200</v>
      </c>
      <c r="J149" s="241">
        <f t="shared" si="16"/>
        <v>200200</v>
      </c>
      <c r="K149" s="240">
        <f t="shared" si="16"/>
        <v>125372.68</v>
      </c>
      <c r="L149" s="239">
        <f t="shared" si="16"/>
        <v>125372.68</v>
      </c>
      <c r="R149" s="114"/>
      <c r="S149" s="114"/>
    </row>
    <row r="150" spans="1:19">
      <c r="A150" s="26">
        <v>2</v>
      </c>
      <c r="B150" s="38">
        <v>7</v>
      </c>
      <c r="C150" s="42">
        <v>3</v>
      </c>
      <c r="D150" s="38">
        <v>1</v>
      </c>
      <c r="E150" s="41"/>
      <c r="F150" s="37"/>
      <c r="G150" s="36" t="s">
        <v>430</v>
      </c>
      <c r="H150" s="7">
        <v>121</v>
      </c>
      <c r="I150" s="245">
        <f t="shared" si="16"/>
        <v>200200</v>
      </c>
      <c r="J150" s="257">
        <f t="shared" si="16"/>
        <v>200200</v>
      </c>
      <c r="K150" s="245">
        <f t="shared" si="16"/>
        <v>125372.68</v>
      </c>
      <c r="L150" s="247">
        <f t="shared" si="16"/>
        <v>125372.68</v>
      </c>
      <c r="R150" s="114"/>
      <c r="S150" s="114"/>
    </row>
    <row r="151" spans="1:19">
      <c r="A151" s="22">
        <v>2</v>
      </c>
      <c r="B151" s="21">
        <v>7</v>
      </c>
      <c r="C151" s="22">
        <v>3</v>
      </c>
      <c r="D151" s="21">
        <v>1</v>
      </c>
      <c r="E151" s="20">
        <v>1</v>
      </c>
      <c r="F151" s="19"/>
      <c r="G151" s="28" t="s">
        <v>430</v>
      </c>
      <c r="H151" s="7">
        <v>122</v>
      </c>
      <c r="I151" s="240">
        <f>SUM(I152:I153)</f>
        <v>200200</v>
      </c>
      <c r="J151" s="241">
        <f>SUM(J152:J153)</f>
        <v>200200</v>
      </c>
      <c r="K151" s="240">
        <f>SUM(K152:K153)</f>
        <v>125372.68</v>
      </c>
      <c r="L151" s="239">
        <f>SUM(L152:L153)</f>
        <v>125372.68</v>
      </c>
      <c r="R151" s="114"/>
      <c r="S151" s="114"/>
    </row>
    <row r="152" spans="1:19">
      <c r="A152" s="32">
        <v>2</v>
      </c>
      <c r="B152" s="31">
        <v>7</v>
      </c>
      <c r="C152" s="32">
        <v>3</v>
      </c>
      <c r="D152" s="31">
        <v>1</v>
      </c>
      <c r="E152" s="30">
        <v>1</v>
      </c>
      <c r="F152" s="29">
        <v>1</v>
      </c>
      <c r="G152" s="57" t="s">
        <v>431</v>
      </c>
      <c r="H152" s="7">
        <v>123</v>
      </c>
      <c r="I152" s="266">
        <v>200200</v>
      </c>
      <c r="J152" s="266">
        <v>200200</v>
      </c>
      <c r="K152" s="266">
        <v>125372.68</v>
      </c>
      <c r="L152" s="266">
        <v>125372.68</v>
      </c>
      <c r="R152" s="114"/>
      <c r="S152" s="114"/>
    </row>
    <row r="153" spans="1:19" ht="16.5" customHeight="1">
      <c r="A153" s="22">
        <v>2</v>
      </c>
      <c r="B153" s="21">
        <v>7</v>
      </c>
      <c r="C153" s="22">
        <v>3</v>
      </c>
      <c r="D153" s="21">
        <v>1</v>
      </c>
      <c r="E153" s="20">
        <v>1</v>
      </c>
      <c r="F153" s="19">
        <v>2</v>
      </c>
      <c r="G153" s="28" t="s">
        <v>432</v>
      </c>
      <c r="H153" s="7">
        <v>124</v>
      </c>
      <c r="I153" s="252">
        <v>0</v>
      </c>
      <c r="J153" s="236">
        <v>0</v>
      </c>
      <c r="K153" s="236">
        <v>0</v>
      </c>
      <c r="L153" s="236">
        <v>0</v>
      </c>
      <c r="R153" s="114"/>
      <c r="S153" s="114"/>
    </row>
    <row r="154" spans="1:19" ht="15" customHeight="1">
      <c r="A154" s="65">
        <v>2</v>
      </c>
      <c r="B154" s="65">
        <v>8</v>
      </c>
      <c r="C154" s="46"/>
      <c r="D154" s="64"/>
      <c r="E154" s="63"/>
      <c r="F154" s="62"/>
      <c r="G154" s="70" t="s">
        <v>433</v>
      </c>
      <c r="H154" s="7">
        <v>125</v>
      </c>
      <c r="I154" s="242">
        <f>I155</f>
        <v>0</v>
      </c>
      <c r="J154" s="243">
        <f>J155</f>
        <v>0</v>
      </c>
      <c r="K154" s="242">
        <f>K155</f>
        <v>0</v>
      </c>
      <c r="L154" s="244">
        <f>L155</f>
        <v>0</v>
      </c>
      <c r="R154" s="114"/>
      <c r="S154" s="114"/>
    </row>
    <row r="155" spans="1:19" ht="14.25" customHeight="1">
      <c r="A155" s="26">
        <v>2</v>
      </c>
      <c r="B155" s="26">
        <v>8</v>
      </c>
      <c r="C155" s="26">
        <v>1</v>
      </c>
      <c r="D155" s="25"/>
      <c r="E155" s="24"/>
      <c r="F155" s="23"/>
      <c r="G155" s="50" t="s">
        <v>433</v>
      </c>
      <c r="H155" s="7">
        <v>126</v>
      </c>
      <c r="I155" s="242">
        <f>I156+I161</f>
        <v>0</v>
      </c>
      <c r="J155" s="243">
        <f>J156+J161</f>
        <v>0</v>
      </c>
      <c r="K155" s="242">
        <f>K156+K161</f>
        <v>0</v>
      </c>
      <c r="L155" s="244">
        <f>L156+L161</f>
        <v>0</v>
      </c>
      <c r="R155" s="114"/>
      <c r="S155" s="114"/>
    </row>
    <row r="156" spans="1:19" ht="13.5" customHeight="1">
      <c r="A156" s="22">
        <v>2</v>
      </c>
      <c r="B156" s="21">
        <v>8</v>
      </c>
      <c r="C156" s="28">
        <v>1</v>
      </c>
      <c r="D156" s="21">
        <v>1</v>
      </c>
      <c r="E156" s="20"/>
      <c r="F156" s="19"/>
      <c r="G156" s="14" t="s">
        <v>434</v>
      </c>
      <c r="H156" s="7">
        <v>127</v>
      </c>
      <c r="I156" s="240">
        <f>I157</f>
        <v>0</v>
      </c>
      <c r="J156" s="241">
        <f>J157</f>
        <v>0</v>
      </c>
      <c r="K156" s="240">
        <f>K157</f>
        <v>0</v>
      </c>
      <c r="L156" s="239">
        <f>L157</f>
        <v>0</v>
      </c>
      <c r="R156" s="114"/>
      <c r="S156" s="114"/>
    </row>
    <row r="157" spans="1:19" ht="13.5" customHeight="1">
      <c r="A157" s="22">
        <v>2</v>
      </c>
      <c r="B157" s="21">
        <v>8</v>
      </c>
      <c r="C157" s="57">
        <v>1</v>
      </c>
      <c r="D157" s="31">
        <v>1</v>
      </c>
      <c r="E157" s="30">
        <v>1</v>
      </c>
      <c r="F157" s="29"/>
      <c r="G157" s="14" t="s">
        <v>434</v>
      </c>
      <c r="H157" s="7">
        <v>128</v>
      </c>
      <c r="I157" s="242">
        <f>SUM(I158:I160)</f>
        <v>0</v>
      </c>
      <c r="J157" s="242">
        <f>SUM(J158:J160)</f>
        <v>0</v>
      </c>
      <c r="K157" s="242">
        <f>SUM(K158:K160)</f>
        <v>0</v>
      </c>
      <c r="L157" s="242">
        <f>SUM(L158:L160)</f>
        <v>0</v>
      </c>
      <c r="R157" s="114"/>
      <c r="S157" s="114"/>
    </row>
    <row r="158" spans="1:19" ht="13.5" customHeight="1">
      <c r="A158" s="21">
        <v>2</v>
      </c>
      <c r="B158" s="31">
        <v>8</v>
      </c>
      <c r="C158" s="28">
        <v>1</v>
      </c>
      <c r="D158" s="21">
        <v>1</v>
      </c>
      <c r="E158" s="20">
        <v>1</v>
      </c>
      <c r="F158" s="19">
        <v>1</v>
      </c>
      <c r="G158" s="14" t="s">
        <v>435</v>
      </c>
      <c r="H158" s="7">
        <v>129</v>
      </c>
      <c r="I158" s="252">
        <v>0</v>
      </c>
      <c r="J158" s="252">
        <v>0</v>
      </c>
      <c r="K158" s="252">
        <v>0</v>
      </c>
      <c r="L158" s="252">
        <v>0</v>
      </c>
      <c r="R158" s="114"/>
      <c r="S158" s="114"/>
    </row>
    <row r="159" spans="1:19" ht="15.75" customHeight="1">
      <c r="A159" s="26">
        <v>2</v>
      </c>
      <c r="B159" s="38">
        <v>8</v>
      </c>
      <c r="C159" s="36">
        <v>1</v>
      </c>
      <c r="D159" s="38">
        <v>1</v>
      </c>
      <c r="E159" s="41">
        <v>1</v>
      </c>
      <c r="F159" s="37">
        <v>2</v>
      </c>
      <c r="G159" s="39" t="s">
        <v>436</v>
      </c>
      <c r="H159" s="7">
        <v>130</v>
      </c>
      <c r="I159" s="256">
        <v>0</v>
      </c>
      <c r="J159" s="256">
        <v>0</v>
      </c>
      <c r="K159" s="256">
        <v>0</v>
      </c>
      <c r="L159" s="256">
        <v>0</v>
      </c>
      <c r="R159" s="114"/>
      <c r="S159" s="114"/>
    </row>
    <row r="160" spans="1:19">
      <c r="A160" s="69">
        <v>2</v>
      </c>
      <c r="B160" s="55">
        <v>8</v>
      </c>
      <c r="C160" s="39">
        <v>1</v>
      </c>
      <c r="D160" s="55">
        <v>1</v>
      </c>
      <c r="E160" s="52">
        <v>1</v>
      </c>
      <c r="F160" s="51">
        <v>3</v>
      </c>
      <c r="G160" s="39" t="s">
        <v>437</v>
      </c>
      <c r="H160" s="7">
        <v>131</v>
      </c>
      <c r="I160" s="256">
        <v>0</v>
      </c>
      <c r="J160" s="267">
        <v>0</v>
      </c>
      <c r="K160" s="256">
        <v>0</v>
      </c>
      <c r="L160" s="248">
        <v>0</v>
      </c>
      <c r="R160" s="114"/>
      <c r="S160" s="114"/>
    </row>
    <row r="161" spans="1:19" ht="15" customHeight="1">
      <c r="A161" s="22">
        <v>2</v>
      </c>
      <c r="B161" s="21">
        <v>8</v>
      </c>
      <c r="C161" s="28">
        <v>1</v>
      </c>
      <c r="D161" s="21">
        <v>2</v>
      </c>
      <c r="E161" s="20"/>
      <c r="F161" s="19"/>
      <c r="G161" s="14" t="s">
        <v>438</v>
      </c>
      <c r="H161" s="7">
        <v>132</v>
      </c>
      <c r="I161" s="240">
        <f t="shared" ref="I161:L162" si="17">I162</f>
        <v>0</v>
      </c>
      <c r="J161" s="241">
        <f t="shared" si="17"/>
        <v>0</v>
      </c>
      <c r="K161" s="240">
        <f t="shared" si="17"/>
        <v>0</v>
      </c>
      <c r="L161" s="239">
        <f t="shared" si="17"/>
        <v>0</v>
      </c>
      <c r="R161" s="114"/>
      <c r="S161" s="114"/>
    </row>
    <row r="162" spans="1:19">
      <c r="A162" s="22">
        <v>2</v>
      </c>
      <c r="B162" s="21">
        <v>8</v>
      </c>
      <c r="C162" s="28">
        <v>1</v>
      </c>
      <c r="D162" s="21">
        <v>2</v>
      </c>
      <c r="E162" s="20">
        <v>1</v>
      </c>
      <c r="F162" s="19"/>
      <c r="G162" s="14" t="s">
        <v>438</v>
      </c>
      <c r="H162" s="7">
        <v>133</v>
      </c>
      <c r="I162" s="240">
        <f t="shared" si="17"/>
        <v>0</v>
      </c>
      <c r="J162" s="241">
        <f t="shared" si="17"/>
        <v>0</v>
      </c>
      <c r="K162" s="240">
        <f t="shared" si="17"/>
        <v>0</v>
      </c>
      <c r="L162" s="239">
        <f t="shared" si="17"/>
        <v>0</v>
      </c>
      <c r="R162" s="114"/>
      <c r="S162" s="114"/>
    </row>
    <row r="163" spans="1:19">
      <c r="A163" s="26">
        <v>2</v>
      </c>
      <c r="B163" s="25">
        <v>8</v>
      </c>
      <c r="C163" s="27">
        <v>1</v>
      </c>
      <c r="D163" s="25">
        <v>2</v>
      </c>
      <c r="E163" s="24">
        <v>1</v>
      </c>
      <c r="F163" s="68">
        <v>1</v>
      </c>
      <c r="G163" s="14" t="s">
        <v>438</v>
      </c>
      <c r="H163" s="7">
        <v>134</v>
      </c>
      <c r="I163" s="237">
        <v>0</v>
      </c>
      <c r="J163" s="236">
        <v>0</v>
      </c>
      <c r="K163" s="236">
        <v>0</v>
      </c>
      <c r="L163" s="236">
        <v>0</v>
      </c>
      <c r="R163" s="114"/>
      <c r="S163" s="114"/>
    </row>
    <row r="164" spans="1:19" ht="39.75" customHeight="1">
      <c r="A164" s="65">
        <v>2</v>
      </c>
      <c r="B164" s="46">
        <v>9</v>
      </c>
      <c r="C164" s="43"/>
      <c r="D164" s="46"/>
      <c r="E164" s="45"/>
      <c r="F164" s="44"/>
      <c r="G164" s="43" t="s">
        <v>439</v>
      </c>
      <c r="H164" s="7">
        <v>135</v>
      </c>
      <c r="I164" s="240">
        <f>I165+I169</f>
        <v>0</v>
      </c>
      <c r="J164" s="241">
        <f>J165+J169</f>
        <v>0</v>
      </c>
      <c r="K164" s="240">
        <f>K165+K169</f>
        <v>0</v>
      </c>
      <c r="L164" s="239">
        <f>L165+L169</f>
        <v>0</v>
      </c>
      <c r="R164" s="114"/>
      <c r="S164" s="114"/>
    </row>
    <row r="165" spans="1:19" s="27" customFormat="1" ht="39" customHeight="1">
      <c r="A165" s="22">
        <v>2</v>
      </c>
      <c r="B165" s="21">
        <v>9</v>
      </c>
      <c r="C165" s="28">
        <v>1</v>
      </c>
      <c r="D165" s="21"/>
      <c r="E165" s="20"/>
      <c r="F165" s="19"/>
      <c r="G165" s="14" t="s">
        <v>440</v>
      </c>
      <c r="H165" s="7">
        <v>136</v>
      </c>
      <c r="I165" s="240">
        <f t="shared" ref="I165:L167" si="18">I166</f>
        <v>0</v>
      </c>
      <c r="J165" s="241">
        <f t="shared" si="18"/>
        <v>0</v>
      </c>
      <c r="K165" s="240">
        <f t="shared" si="18"/>
        <v>0</v>
      </c>
      <c r="L165" s="239">
        <f t="shared" si="18"/>
        <v>0</v>
      </c>
      <c r="R165" s="114"/>
      <c r="S165" s="114"/>
    </row>
    <row r="166" spans="1:19" ht="42.75" customHeight="1">
      <c r="A166" s="32">
        <v>2</v>
      </c>
      <c r="B166" s="31">
        <v>9</v>
      </c>
      <c r="C166" s="57">
        <v>1</v>
      </c>
      <c r="D166" s="31">
        <v>1</v>
      </c>
      <c r="E166" s="30"/>
      <c r="F166" s="29"/>
      <c r="G166" s="14" t="s">
        <v>440</v>
      </c>
      <c r="H166" s="7">
        <v>137</v>
      </c>
      <c r="I166" s="242">
        <f t="shared" si="18"/>
        <v>0</v>
      </c>
      <c r="J166" s="243">
        <f t="shared" si="18"/>
        <v>0</v>
      </c>
      <c r="K166" s="242">
        <f t="shared" si="18"/>
        <v>0</v>
      </c>
      <c r="L166" s="244">
        <f t="shared" si="18"/>
        <v>0</v>
      </c>
      <c r="R166" s="114"/>
      <c r="S166" s="114"/>
    </row>
    <row r="167" spans="1:19" ht="38.25" customHeight="1">
      <c r="A167" s="22">
        <v>2</v>
      </c>
      <c r="B167" s="21">
        <v>9</v>
      </c>
      <c r="C167" s="22">
        <v>1</v>
      </c>
      <c r="D167" s="21">
        <v>1</v>
      </c>
      <c r="E167" s="20">
        <v>1</v>
      </c>
      <c r="F167" s="19"/>
      <c r="G167" s="14" t="s">
        <v>440</v>
      </c>
      <c r="H167" s="7">
        <v>138</v>
      </c>
      <c r="I167" s="240">
        <f t="shared" si="18"/>
        <v>0</v>
      </c>
      <c r="J167" s="241">
        <f t="shared" si="18"/>
        <v>0</v>
      </c>
      <c r="K167" s="240">
        <f t="shared" si="18"/>
        <v>0</v>
      </c>
      <c r="L167" s="239">
        <f t="shared" si="18"/>
        <v>0</v>
      </c>
      <c r="R167" s="114"/>
      <c r="S167" s="114"/>
    </row>
    <row r="168" spans="1:19" ht="38.25" customHeight="1">
      <c r="A168" s="32">
        <v>2</v>
      </c>
      <c r="B168" s="31">
        <v>9</v>
      </c>
      <c r="C168" s="31">
        <v>1</v>
      </c>
      <c r="D168" s="31">
        <v>1</v>
      </c>
      <c r="E168" s="30">
        <v>1</v>
      </c>
      <c r="F168" s="29">
        <v>1</v>
      </c>
      <c r="G168" s="14" t="s">
        <v>440</v>
      </c>
      <c r="H168" s="7">
        <v>139</v>
      </c>
      <c r="I168" s="266">
        <v>0</v>
      </c>
      <c r="J168" s="266">
        <v>0</v>
      </c>
      <c r="K168" s="266">
        <v>0</v>
      </c>
      <c r="L168" s="266">
        <v>0</v>
      </c>
      <c r="R168" s="114"/>
      <c r="S168" s="114"/>
    </row>
    <row r="169" spans="1:19" ht="41.25" customHeight="1">
      <c r="A169" s="22">
        <v>2</v>
      </c>
      <c r="B169" s="21">
        <v>9</v>
      </c>
      <c r="C169" s="21">
        <v>2</v>
      </c>
      <c r="D169" s="21"/>
      <c r="E169" s="20"/>
      <c r="F169" s="19"/>
      <c r="G169" s="14" t="s">
        <v>441</v>
      </c>
      <c r="H169" s="7">
        <v>140</v>
      </c>
      <c r="I169" s="240">
        <f>SUM(I170+I175)</f>
        <v>0</v>
      </c>
      <c r="J169" s="240">
        <f>SUM(J170+J175)</f>
        <v>0</v>
      </c>
      <c r="K169" s="240">
        <f>SUM(K170+K175)</f>
        <v>0</v>
      </c>
      <c r="L169" s="240">
        <f>SUM(L170+L175)</f>
        <v>0</v>
      </c>
      <c r="R169" s="114"/>
      <c r="S169" s="114"/>
    </row>
    <row r="170" spans="1:19" ht="44.25" customHeight="1">
      <c r="A170" s="22">
        <v>2</v>
      </c>
      <c r="B170" s="21">
        <v>9</v>
      </c>
      <c r="C170" s="21">
        <v>2</v>
      </c>
      <c r="D170" s="31">
        <v>1</v>
      </c>
      <c r="E170" s="30"/>
      <c r="F170" s="29"/>
      <c r="G170" s="50" t="s">
        <v>442</v>
      </c>
      <c r="H170" s="7">
        <v>141</v>
      </c>
      <c r="I170" s="242">
        <f>I171</f>
        <v>0</v>
      </c>
      <c r="J170" s="243">
        <f>J171</f>
        <v>0</v>
      </c>
      <c r="K170" s="242">
        <f>K171</f>
        <v>0</v>
      </c>
      <c r="L170" s="244">
        <f>L171</f>
        <v>0</v>
      </c>
      <c r="R170" s="114"/>
      <c r="S170" s="114"/>
    </row>
    <row r="171" spans="1:19" ht="40.5" customHeight="1">
      <c r="A171" s="32">
        <v>2</v>
      </c>
      <c r="B171" s="31">
        <v>9</v>
      </c>
      <c r="C171" s="31">
        <v>2</v>
      </c>
      <c r="D171" s="21">
        <v>1</v>
      </c>
      <c r="E171" s="20">
        <v>1</v>
      </c>
      <c r="F171" s="19"/>
      <c r="G171" s="50" t="s">
        <v>442</v>
      </c>
      <c r="H171" s="7">
        <v>142</v>
      </c>
      <c r="I171" s="240">
        <f>SUM(I172:I174)</f>
        <v>0</v>
      </c>
      <c r="J171" s="241">
        <f>SUM(J172:J174)</f>
        <v>0</v>
      </c>
      <c r="K171" s="240">
        <f>SUM(K172:K174)</f>
        <v>0</v>
      </c>
      <c r="L171" s="239">
        <f>SUM(L172:L174)</f>
        <v>0</v>
      </c>
      <c r="R171" s="114"/>
      <c r="S171" s="114"/>
    </row>
    <row r="172" spans="1:19" ht="53.25" customHeight="1">
      <c r="A172" s="26">
        <v>2</v>
      </c>
      <c r="B172" s="38">
        <v>9</v>
      </c>
      <c r="C172" s="38">
        <v>2</v>
      </c>
      <c r="D172" s="38">
        <v>1</v>
      </c>
      <c r="E172" s="41">
        <v>1</v>
      </c>
      <c r="F172" s="37">
        <v>1</v>
      </c>
      <c r="G172" s="50" t="s">
        <v>443</v>
      </c>
      <c r="H172" s="7">
        <v>143</v>
      </c>
      <c r="I172" s="256">
        <v>0</v>
      </c>
      <c r="J172" s="261">
        <v>0</v>
      </c>
      <c r="K172" s="261">
        <v>0</v>
      </c>
      <c r="L172" s="261">
        <v>0</v>
      </c>
      <c r="R172" s="114"/>
      <c r="S172" s="114"/>
    </row>
    <row r="173" spans="1:19" ht="51.75" customHeight="1">
      <c r="A173" s="22">
        <v>2</v>
      </c>
      <c r="B173" s="21">
        <v>9</v>
      </c>
      <c r="C173" s="21">
        <v>2</v>
      </c>
      <c r="D173" s="21">
        <v>1</v>
      </c>
      <c r="E173" s="20">
        <v>1</v>
      </c>
      <c r="F173" s="19">
        <v>2</v>
      </c>
      <c r="G173" s="50" t="s">
        <v>444</v>
      </c>
      <c r="H173" s="7">
        <v>144</v>
      </c>
      <c r="I173" s="252">
        <v>0</v>
      </c>
      <c r="J173" s="238">
        <v>0</v>
      </c>
      <c r="K173" s="238">
        <v>0</v>
      </c>
      <c r="L173" s="238">
        <v>0</v>
      </c>
      <c r="R173" s="114"/>
      <c r="S173" s="114"/>
    </row>
    <row r="174" spans="1:19" ht="54.75" customHeight="1">
      <c r="A174" s="22">
        <v>2</v>
      </c>
      <c r="B174" s="21">
        <v>9</v>
      </c>
      <c r="C174" s="21">
        <v>2</v>
      </c>
      <c r="D174" s="21">
        <v>1</v>
      </c>
      <c r="E174" s="20">
        <v>1</v>
      </c>
      <c r="F174" s="19">
        <v>3</v>
      </c>
      <c r="G174" s="50" t="s">
        <v>445</v>
      </c>
      <c r="H174" s="7">
        <v>145</v>
      </c>
      <c r="I174" s="252">
        <v>0</v>
      </c>
      <c r="J174" s="252">
        <v>0</v>
      </c>
      <c r="K174" s="252">
        <v>0</v>
      </c>
      <c r="L174" s="252">
        <v>0</v>
      </c>
      <c r="R174" s="114"/>
      <c r="S174" s="114"/>
    </row>
    <row r="175" spans="1:19" ht="39" customHeight="1">
      <c r="A175" s="67">
        <v>2</v>
      </c>
      <c r="B175" s="67">
        <v>9</v>
      </c>
      <c r="C175" s="67">
        <v>2</v>
      </c>
      <c r="D175" s="67">
        <v>2</v>
      </c>
      <c r="E175" s="67"/>
      <c r="F175" s="67"/>
      <c r="G175" s="14" t="s">
        <v>446</v>
      </c>
      <c r="H175" s="7">
        <v>146</v>
      </c>
      <c r="I175" s="240">
        <f>I176</f>
        <v>0</v>
      </c>
      <c r="J175" s="241">
        <f>J176</f>
        <v>0</v>
      </c>
      <c r="K175" s="240">
        <f>K176</f>
        <v>0</v>
      </c>
      <c r="L175" s="239">
        <f>L176</f>
        <v>0</v>
      </c>
      <c r="R175" s="114"/>
      <c r="S175" s="114"/>
    </row>
    <row r="176" spans="1:19" ht="43.5" customHeight="1">
      <c r="A176" s="22">
        <v>2</v>
      </c>
      <c r="B176" s="21">
        <v>9</v>
      </c>
      <c r="C176" s="21">
        <v>2</v>
      </c>
      <c r="D176" s="21">
        <v>2</v>
      </c>
      <c r="E176" s="20">
        <v>1</v>
      </c>
      <c r="F176" s="19"/>
      <c r="G176" s="50" t="s">
        <v>447</v>
      </c>
      <c r="H176" s="7">
        <v>147</v>
      </c>
      <c r="I176" s="242">
        <f>SUM(I177:I179)</f>
        <v>0</v>
      </c>
      <c r="J176" s="242">
        <f>SUM(J177:J179)</f>
        <v>0</v>
      </c>
      <c r="K176" s="242">
        <f>SUM(K177:K179)</f>
        <v>0</v>
      </c>
      <c r="L176" s="242">
        <f>SUM(L177:L179)</f>
        <v>0</v>
      </c>
      <c r="R176" s="114"/>
      <c r="S176" s="114"/>
    </row>
    <row r="177" spans="1:19" ht="54.75" customHeight="1">
      <c r="A177" s="22">
        <v>2</v>
      </c>
      <c r="B177" s="21">
        <v>9</v>
      </c>
      <c r="C177" s="21">
        <v>2</v>
      </c>
      <c r="D177" s="21">
        <v>2</v>
      </c>
      <c r="E177" s="21">
        <v>1</v>
      </c>
      <c r="F177" s="19">
        <v>1</v>
      </c>
      <c r="G177" s="56" t="s">
        <v>448</v>
      </c>
      <c r="H177" s="7">
        <v>148</v>
      </c>
      <c r="I177" s="252">
        <v>0</v>
      </c>
      <c r="J177" s="261">
        <v>0</v>
      </c>
      <c r="K177" s="261">
        <v>0</v>
      </c>
      <c r="L177" s="261">
        <v>0</v>
      </c>
      <c r="R177" s="114"/>
      <c r="S177" s="114"/>
    </row>
    <row r="178" spans="1:19" ht="54" customHeight="1">
      <c r="A178" s="25">
        <v>2</v>
      </c>
      <c r="B178" s="27">
        <v>9</v>
      </c>
      <c r="C178" s="25">
        <v>2</v>
      </c>
      <c r="D178" s="24">
        <v>2</v>
      </c>
      <c r="E178" s="24">
        <v>1</v>
      </c>
      <c r="F178" s="23">
        <v>2</v>
      </c>
      <c r="G178" s="34" t="s">
        <v>449</v>
      </c>
      <c r="H178" s="7">
        <v>149</v>
      </c>
      <c r="I178" s="261">
        <v>0</v>
      </c>
      <c r="J178" s="236">
        <v>0</v>
      </c>
      <c r="K178" s="236">
        <v>0</v>
      </c>
      <c r="L178" s="236">
        <v>0</v>
      </c>
      <c r="R178" s="114"/>
      <c r="S178" s="114"/>
    </row>
    <row r="179" spans="1:19" ht="54" customHeight="1">
      <c r="A179" s="21">
        <v>2</v>
      </c>
      <c r="B179" s="36">
        <v>9</v>
      </c>
      <c r="C179" s="38">
        <v>2</v>
      </c>
      <c r="D179" s="41">
        <v>2</v>
      </c>
      <c r="E179" s="41">
        <v>1</v>
      </c>
      <c r="F179" s="37">
        <v>3</v>
      </c>
      <c r="G179" s="39" t="s">
        <v>450</v>
      </c>
      <c r="H179" s="7">
        <v>150</v>
      </c>
      <c r="I179" s="238">
        <v>0</v>
      </c>
      <c r="J179" s="238">
        <v>0</v>
      </c>
      <c r="K179" s="238">
        <v>0</v>
      </c>
      <c r="L179" s="238">
        <v>0</v>
      </c>
      <c r="R179" s="114"/>
      <c r="S179" s="114"/>
    </row>
    <row r="180" spans="1:19" ht="76.5" customHeight="1">
      <c r="A180" s="46">
        <v>3</v>
      </c>
      <c r="B180" s="43"/>
      <c r="C180" s="46"/>
      <c r="D180" s="45"/>
      <c r="E180" s="45"/>
      <c r="F180" s="44"/>
      <c r="G180" s="66" t="s">
        <v>451</v>
      </c>
      <c r="H180" s="7">
        <v>151</v>
      </c>
      <c r="I180" s="253">
        <f>SUM(I181+I234+I299)</f>
        <v>4181300</v>
      </c>
      <c r="J180" s="265">
        <f>SUM(J181+J234+J299)</f>
        <v>4181300</v>
      </c>
      <c r="K180" s="254">
        <f>SUM(K181+K234+K299)</f>
        <v>3638616.5100000002</v>
      </c>
      <c r="L180" s="253">
        <f>SUM(L181+L234+L299)</f>
        <v>3638616.5100000002</v>
      </c>
      <c r="R180" s="114"/>
      <c r="S180" s="114"/>
    </row>
    <row r="181" spans="1:19" ht="34.5" customHeight="1">
      <c r="A181" s="65">
        <v>3</v>
      </c>
      <c r="B181" s="46">
        <v>1</v>
      </c>
      <c r="C181" s="64"/>
      <c r="D181" s="63"/>
      <c r="E181" s="63"/>
      <c r="F181" s="62"/>
      <c r="G181" s="61" t="s">
        <v>452</v>
      </c>
      <c r="H181" s="7">
        <v>152</v>
      </c>
      <c r="I181" s="239">
        <f>SUM(I182+I205+I212+I224+I228)</f>
        <v>4181300</v>
      </c>
      <c r="J181" s="244">
        <f>SUM(J182+J205+J212+J224+J228)</f>
        <v>4181300</v>
      </c>
      <c r="K181" s="244">
        <f>SUM(K182+K205+K212+K224+K228)</f>
        <v>3638616.5100000002</v>
      </c>
      <c r="L181" s="244">
        <f>SUM(L182+L205+L212+L224+L228)</f>
        <v>3638616.5100000002</v>
      </c>
      <c r="R181" s="114"/>
      <c r="S181" s="114"/>
    </row>
    <row r="182" spans="1:19" ht="30.75" customHeight="1">
      <c r="A182" s="31">
        <v>3</v>
      </c>
      <c r="B182" s="57">
        <v>1</v>
      </c>
      <c r="C182" s="31">
        <v>1</v>
      </c>
      <c r="D182" s="30"/>
      <c r="E182" s="30"/>
      <c r="F182" s="60"/>
      <c r="G182" s="18" t="s">
        <v>453</v>
      </c>
      <c r="H182" s="7">
        <v>153</v>
      </c>
      <c r="I182" s="244">
        <f>SUM(I183+I186+I191+I197+I202)</f>
        <v>556866</v>
      </c>
      <c r="J182" s="241">
        <f>SUM(J183+J186+J191+J197+J202)</f>
        <v>556866</v>
      </c>
      <c r="K182" s="240">
        <f>SUM(K183+K186+K191+K197+K202)</f>
        <v>204964.16</v>
      </c>
      <c r="L182" s="239">
        <f>SUM(L183+L186+L191+L197+L202)</f>
        <v>204964.16</v>
      </c>
      <c r="R182" s="114"/>
      <c r="S182" s="114"/>
    </row>
    <row r="183" spans="1:19" ht="12.75" customHeight="1">
      <c r="A183" s="21">
        <v>3</v>
      </c>
      <c r="B183" s="28">
        <v>1</v>
      </c>
      <c r="C183" s="21">
        <v>1</v>
      </c>
      <c r="D183" s="20">
        <v>1</v>
      </c>
      <c r="E183" s="20"/>
      <c r="F183" s="59"/>
      <c r="G183" s="18" t="s">
        <v>454</v>
      </c>
      <c r="H183" s="7">
        <v>154</v>
      </c>
      <c r="I183" s="239">
        <f t="shared" ref="I183:L184" si="19">I184</f>
        <v>0</v>
      </c>
      <c r="J183" s="243">
        <f t="shared" si="19"/>
        <v>0</v>
      </c>
      <c r="K183" s="242">
        <f t="shared" si="19"/>
        <v>0</v>
      </c>
      <c r="L183" s="244">
        <f t="shared" si="19"/>
        <v>0</v>
      </c>
      <c r="R183" s="114"/>
      <c r="S183" s="114"/>
    </row>
    <row r="184" spans="1:19" ht="13.5" customHeight="1">
      <c r="A184" s="21">
        <v>3</v>
      </c>
      <c r="B184" s="28">
        <v>1</v>
      </c>
      <c r="C184" s="21">
        <v>1</v>
      </c>
      <c r="D184" s="20">
        <v>1</v>
      </c>
      <c r="E184" s="20">
        <v>1</v>
      </c>
      <c r="F184" s="33"/>
      <c r="G184" s="18" t="s">
        <v>454</v>
      </c>
      <c r="H184" s="7">
        <v>155</v>
      </c>
      <c r="I184" s="244">
        <f t="shared" si="19"/>
        <v>0</v>
      </c>
      <c r="J184" s="239">
        <f t="shared" si="19"/>
        <v>0</v>
      </c>
      <c r="K184" s="239">
        <f t="shared" si="19"/>
        <v>0</v>
      </c>
      <c r="L184" s="239">
        <f t="shared" si="19"/>
        <v>0</v>
      </c>
      <c r="R184" s="114"/>
      <c r="S184" s="114"/>
    </row>
    <row r="185" spans="1:19" ht="13.5" customHeight="1">
      <c r="A185" s="21">
        <v>3</v>
      </c>
      <c r="B185" s="28">
        <v>1</v>
      </c>
      <c r="C185" s="21">
        <v>1</v>
      </c>
      <c r="D185" s="20">
        <v>1</v>
      </c>
      <c r="E185" s="20">
        <v>1</v>
      </c>
      <c r="F185" s="33">
        <v>1</v>
      </c>
      <c r="G185" s="18" t="s">
        <v>454</v>
      </c>
      <c r="H185" s="7">
        <v>156</v>
      </c>
      <c r="I185" s="236">
        <v>0</v>
      </c>
      <c r="J185" s="236">
        <v>0</v>
      </c>
      <c r="K185" s="236">
        <v>0</v>
      </c>
      <c r="L185" s="236">
        <v>0</v>
      </c>
      <c r="R185" s="114"/>
      <c r="S185" s="114"/>
    </row>
    <row r="186" spans="1:19" ht="14.25" customHeight="1">
      <c r="A186" s="31">
        <v>3</v>
      </c>
      <c r="B186" s="30">
        <v>1</v>
      </c>
      <c r="C186" s="30">
        <v>1</v>
      </c>
      <c r="D186" s="30">
        <v>2</v>
      </c>
      <c r="E186" s="30"/>
      <c r="F186" s="29"/>
      <c r="G186" s="50" t="s">
        <v>455</v>
      </c>
      <c r="H186" s="7">
        <v>157</v>
      </c>
      <c r="I186" s="244">
        <f>I187</f>
        <v>0</v>
      </c>
      <c r="J186" s="243">
        <f>J187</f>
        <v>0</v>
      </c>
      <c r="K186" s="242">
        <f>K187</f>
        <v>0</v>
      </c>
      <c r="L186" s="244">
        <f>L187</f>
        <v>0</v>
      </c>
      <c r="R186" s="114"/>
      <c r="S186" s="114"/>
    </row>
    <row r="187" spans="1:19" ht="13.5" customHeight="1">
      <c r="A187" s="21">
        <v>3</v>
      </c>
      <c r="B187" s="20">
        <v>1</v>
      </c>
      <c r="C187" s="20">
        <v>1</v>
      </c>
      <c r="D187" s="20">
        <v>2</v>
      </c>
      <c r="E187" s="20">
        <v>1</v>
      </c>
      <c r="F187" s="19"/>
      <c r="G187" s="50" t="s">
        <v>455</v>
      </c>
      <c r="H187" s="7">
        <v>158</v>
      </c>
      <c r="I187" s="239">
        <f>SUM(I188:I190)</f>
        <v>0</v>
      </c>
      <c r="J187" s="241">
        <f>SUM(J188:J190)</f>
        <v>0</v>
      </c>
      <c r="K187" s="240">
        <f>SUM(K188:K190)</f>
        <v>0</v>
      </c>
      <c r="L187" s="239">
        <f>SUM(L188:L190)</f>
        <v>0</v>
      </c>
      <c r="R187" s="114"/>
      <c r="S187" s="114"/>
    </row>
    <row r="188" spans="1:19" ht="14.25" customHeight="1">
      <c r="A188" s="31">
        <v>3</v>
      </c>
      <c r="B188" s="30">
        <v>1</v>
      </c>
      <c r="C188" s="30">
        <v>1</v>
      </c>
      <c r="D188" s="30">
        <v>2</v>
      </c>
      <c r="E188" s="30">
        <v>1</v>
      </c>
      <c r="F188" s="29">
        <v>1</v>
      </c>
      <c r="G188" s="50" t="s">
        <v>456</v>
      </c>
      <c r="H188" s="7">
        <v>159</v>
      </c>
      <c r="I188" s="261">
        <v>0</v>
      </c>
      <c r="J188" s="261">
        <v>0</v>
      </c>
      <c r="K188" s="261">
        <v>0</v>
      </c>
      <c r="L188" s="238">
        <v>0</v>
      </c>
      <c r="R188" s="114"/>
      <c r="S188" s="114"/>
    </row>
    <row r="189" spans="1:19" ht="14.25" customHeight="1">
      <c r="A189" s="21">
        <v>3</v>
      </c>
      <c r="B189" s="20">
        <v>1</v>
      </c>
      <c r="C189" s="20">
        <v>1</v>
      </c>
      <c r="D189" s="20">
        <v>2</v>
      </c>
      <c r="E189" s="20">
        <v>1</v>
      </c>
      <c r="F189" s="19">
        <v>2</v>
      </c>
      <c r="G189" s="14" t="s">
        <v>457</v>
      </c>
      <c r="H189" s="7">
        <v>160</v>
      </c>
      <c r="I189" s="236">
        <v>0</v>
      </c>
      <c r="J189" s="236">
        <v>0</v>
      </c>
      <c r="K189" s="236">
        <v>0</v>
      </c>
      <c r="L189" s="236">
        <v>0</v>
      </c>
      <c r="R189" s="114"/>
      <c r="S189" s="114"/>
    </row>
    <row r="190" spans="1:19" ht="26.25" customHeight="1">
      <c r="A190" s="31">
        <v>3</v>
      </c>
      <c r="B190" s="30">
        <v>1</v>
      </c>
      <c r="C190" s="30">
        <v>1</v>
      </c>
      <c r="D190" s="30">
        <v>2</v>
      </c>
      <c r="E190" s="30">
        <v>1</v>
      </c>
      <c r="F190" s="29">
        <v>3</v>
      </c>
      <c r="G190" s="50" t="s">
        <v>458</v>
      </c>
      <c r="H190" s="7">
        <v>161</v>
      </c>
      <c r="I190" s="261">
        <v>0</v>
      </c>
      <c r="J190" s="261">
        <v>0</v>
      </c>
      <c r="K190" s="261">
        <v>0</v>
      </c>
      <c r="L190" s="238">
        <v>0</v>
      </c>
      <c r="R190" s="114"/>
      <c r="S190" s="114"/>
    </row>
    <row r="191" spans="1:19" ht="14.25" customHeight="1">
      <c r="A191" s="21">
        <v>3</v>
      </c>
      <c r="B191" s="20">
        <v>1</v>
      </c>
      <c r="C191" s="20">
        <v>1</v>
      </c>
      <c r="D191" s="20">
        <v>3</v>
      </c>
      <c r="E191" s="20"/>
      <c r="F191" s="19"/>
      <c r="G191" s="14" t="s">
        <v>459</v>
      </c>
      <c r="H191" s="7">
        <v>162</v>
      </c>
      <c r="I191" s="239">
        <f>I192</f>
        <v>556866</v>
      </c>
      <c r="J191" s="241">
        <f>J192</f>
        <v>556866</v>
      </c>
      <c r="K191" s="240">
        <f>K192</f>
        <v>204964.16</v>
      </c>
      <c r="L191" s="239">
        <f>L192</f>
        <v>204964.16</v>
      </c>
      <c r="R191" s="114"/>
      <c r="S191" s="114"/>
    </row>
    <row r="192" spans="1:19" ht="14.25" customHeight="1">
      <c r="A192" s="21">
        <v>3</v>
      </c>
      <c r="B192" s="20">
        <v>1</v>
      </c>
      <c r="C192" s="20">
        <v>1</v>
      </c>
      <c r="D192" s="20">
        <v>3</v>
      </c>
      <c r="E192" s="20">
        <v>1</v>
      </c>
      <c r="F192" s="19"/>
      <c r="G192" s="14" t="s">
        <v>459</v>
      </c>
      <c r="H192" s="7">
        <v>163</v>
      </c>
      <c r="I192" s="239">
        <f>+I194+I196</f>
        <v>556866</v>
      </c>
      <c r="J192" s="239">
        <f>+J194+J196</f>
        <v>556866</v>
      </c>
      <c r="K192" s="239">
        <f>+K194+K196</f>
        <v>204964.16</v>
      </c>
      <c r="L192" s="239">
        <f>+L194+L196</f>
        <v>204964.16</v>
      </c>
      <c r="R192" s="114"/>
      <c r="S192" s="114"/>
    </row>
    <row r="193" spans="1:19" ht="13.5" customHeight="1">
      <c r="A193" s="21">
        <v>3</v>
      </c>
      <c r="B193" s="20">
        <v>1</v>
      </c>
      <c r="C193" s="20">
        <v>1</v>
      </c>
      <c r="D193" s="20">
        <v>3</v>
      </c>
      <c r="E193" s="20">
        <v>1</v>
      </c>
      <c r="F193" s="19">
        <v>1</v>
      </c>
      <c r="G193" s="14" t="s">
        <v>460</v>
      </c>
      <c r="H193" s="7">
        <v>164</v>
      </c>
      <c r="I193" s="236">
        <v>0</v>
      </c>
      <c r="J193" s="236">
        <v>0</v>
      </c>
      <c r="K193" s="236">
        <v>0</v>
      </c>
      <c r="L193" s="238">
        <v>0</v>
      </c>
      <c r="R193" s="114"/>
      <c r="S193" s="114"/>
    </row>
    <row r="194" spans="1:19" ht="15.75" customHeight="1">
      <c r="A194" s="21">
        <v>3</v>
      </c>
      <c r="B194" s="20">
        <v>1</v>
      </c>
      <c r="C194" s="20">
        <v>1</v>
      </c>
      <c r="D194" s="20">
        <v>3</v>
      </c>
      <c r="E194" s="20">
        <v>1</v>
      </c>
      <c r="F194" s="19">
        <v>2</v>
      </c>
      <c r="G194" s="14" t="s">
        <v>461</v>
      </c>
      <c r="H194" s="7">
        <v>165</v>
      </c>
      <c r="I194" s="261">
        <v>54200</v>
      </c>
      <c r="J194" s="236">
        <v>54200</v>
      </c>
      <c r="K194" s="236">
        <v>26081.88</v>
      </c>
      <c r="L194" s="236">
        <v>26081.88</v>
      </c>
      <c r="R194" s="114"/>
      <c r="S194" s="114"/>
    </row>
    <row r="195" spans="1:19" ht="15.75" customHeight="1">
      <c r="A195" s="21">
        <v>3</v>
      </c>
      <c r="B195" s="20">
        <v>1</v>
      </c>
      <c r="C195" s="20">
        <v>1</v>
      </c>
      <c r="D195" s="20">
        <v>3</v>
      </c>
      <c r="E195" s="20">
        <v>1</v>
      </c>
      <c r="F195" s="19">
        <v>3</v>
      </c>
      <c r="G195" s="18" t="s">
        <v>462</v>
      </c>
      <c r="H195" s="7">
        <v>166</v>
      </c>
      <c r="I195" s="261">
        <v>0</v>
      </c>
      <c r="J195" s="248">
        <v>0</v>
      </c>
      <c r="K195" s="248">
        <v>0</v>
      </c>
      <c r="L195" s="248">
        <v>0</v>
      </c>
      <c r="R195" s="114"/>
      <c r="S195" s="114"/>
    </row>
    <row r="196" spans="1:19" ht="26.4">
      <c r="A196" s="25">
        <v>3</v>
      </c>
      <c r="B196" s="24">
        <v>1</v>
      </c>
      <c r="C196" s="24">
        <v>1</v>
      </c>
      <c r="D196" s="24">
        <v>3</v>
      </c>
      <c r="E196" s="24">
        <v>1</v>
      </c>
      <c r="F196" s="23">
        <v>4</v>
      </c>
      <c r="G196" s="264" t="s">
        <v>463</v>
      </c>
      <c r="H196" s="7">
        <v>167</v>
      </c>
      <c r="I196" s="263">
        <v>502666</v>
      </c>
      <c r="J196" s="262">
        <v>502666</v>
      </c>
      <c r="K196" s="236">
        <v>178882.28</v>
      </c>
      <c r="L196" s="236">
        <v>178882.28</v>
      </c>
      <c r="R196" s="114"/>
      <c r="S196" s="114"/>
    </row>
    <row r="197" spans="1:19" ht="18" customHeight="1">
      <c r="A197" s="25">
        <v>3</v>
      </c>
      <c r="B197" s="24">
        <v>1</v>
      </c>
      <c r="C197" s="24">
        <v>1</v>
      </c>
      <c r="D197" s="24">
        <v>4</v>
      </c>
      <c r="E197" s="24"/>
      <c r="F197" s="23"/>
      <c r="G197" s="34" t="s">
        <v>464</v>
      </c>
      <c r="H197" s="7">
        <v>168</v>
      </c>
      <c r="I197" s="239">
        <f>I198</f>
        <v>0</v>
      </c>
      <c r="J197" s="260">
        <f>J198</f>
        <v>0</v>
      </c>
      <c r="K197" s="259">
        <f>K198</f>
        <v>0</v>
      </c>
      <c r="L197" s="258">
        <f>L198</f>
        <v>0</v>
      </c>
      <c r="R197" s="114"/>
      <c r="S197" s="114"/>
    </row>
    <row r="198" spans="1:19" ht="13.5" customHeight="1">
      <c r="A198" s="21">
        <v>3</v>
      </c>
      <c r="B198" s="20">
        <v>1</v>
      </c>
      <c r="C198" s="20">
        <v>1</v>
      </c>
      <c r="D198" s="20">
        <v>4</v>
      </c>
      <c r="E198" s="20">
        <v>1</v>
      </c>
      <c r="F198" s="19"/>
      <c r="G198" s="34" t="s">
        <v>464</v>
      </c>
      <c r="H198" s="7">
        <v>169</v>
      </c>
      <c r="I198" s="244">
        <f>SUM(I199:I201)</f>
        <v>0</v>
      </c>
      <c r="J198" s="241">
        <f>SUM(J199:J201)</f>
        <v>0</v>
      </c>
      <c r="K198" s="240">
        <f>SUM(K199:K201)</f>
        <v>0</v>
      </c>
      <c r="L198" s="239">
        <f>SUM(L199:L201)</f>
        <v>0</v>
      </c>
      <c r="R198" s="114"/>
      <c r="S198" s="114"/>
    </row>
    <row r="199" spans="1:19" ht="17.25" customHeight="1">
      <c r="A199" s="21">
        <v>3</v>
      </c>
      <c r="B199" s="20">
        <v>1</v>
      </c>
      <c r="C199" s="20">
        <v>1</v>
      </c>
      <c r="D199" s="20">
        <v>4</v>
      </c>
      <c r="E199" s="20">
        <v>1</v>
      </c>
      <c r="F199" s="19">
        <v>1</v>
      </c>
      <c r="G199" s="14" t="s">
        <v>465</v>
      </c>
      <c r="H199" s="7">
        <v>170</v>
      </c>
      <c r="I199" s="236">
        <v>0</v>
      </c>
      <c r="J199" s="236">
        <v>0</v>
      </c>
      <c r="K199" s="236">
        <v>0</v>
      </c>
      <c r="L199" s="238">
        <v>0</v>
      </c>
      <c r="R199" s="114"/>
      <c r="S199" s="114"/>
    </row>
    <row r="200" spans="1:19" ht="25.5" customHeight="1">
      <c r="A200" s="31">
        <v>3</v>
      </c>
      <c r="B200" s="30">
        <v>1</v>
      </c>
      <c r="C200" s="30">
        <v>1</v>
      </c>
      <c r="D200" s="30">
        <v>4</v>
      </c>
      <c r="E200" s="30">
        <v>1</v>
      </c>
      <c r="F200" s="29">
        <v>2</v>
      </c>
      <c r="G200" s="50" t="s">
        <v>466</v>
      </c>
      <c r="H200" s="7">
        <v>171</v>
      </c>
      <c r="I200" s="261">
        <v>0</v>
      </c>
      <c r="J200" s="261">
        <v>0</v>
      </c>
      <c r="K200" s="252">
        <v>0</v>
      </c>
      <c r="L200" s="236">
        <v>0</v>
      </c>
      <c r="R200" s="114"/>
      <c r="S200" s="114"/>
    </row>
    <row r="201" spans="1:19" ht="14.25" customHeight="1">
      <c r="A201" s="21">
        <v>3</v>
      </c>
      <c r="B201" s="20">
        <v>1</v>
      </c>
      <c r="C201" s="20">
        <v>1</v>
      </c>
      <c r="D201" s="20">
        <v>4</v>
      </c>
      <c r="E201" s="20">
        <v>1</v>
      </c>
      <c r="F201" s="19">
        <v>3</v>
      </c>
      <c r="G201" s="14" t="s">
        <v>467</v>
      </c>
      <c r="H201" s="7">
        <v>172</v>
      </c>
      <c r="I201" s="261">
        <v>0</v>
      </c>
      <c r="J201" s="261">
        <v>0</v>
      </c>
      <c r="K201" s="261">
        <v>0</v>
      </c>
      <c r="L201" s="236">
        <v>0</v>
      </c>
      <c r="R201" s="114"/>
      <c r="S201" s="114"/>
    </row>
    <row r="202" spans="1:19" ht="25.5" customHeight="1">
      <c r="A202" s="21">
        <v>3</v>
      </c>
      <c r="B202" s="20">
        <v>1</v>
      </c>
      <c r="C202" s="20">
        <v>1</v>
      </c>
      <c r="D202" s="20">
        <v>5</v>
      </c>
      <c r="E202" s="20"/>
      <c r="F202" s="19"/>
      <c r="G202" s="14" t="s">
        <v>468</v>
      </c>
      <c r="H202" s="7">
        <v>173</v>
      </c>
      <c r="I202" s="239">
        <f t="shared" ref="I202:L203" si="20">I203</f>
        <v>0</v>
      </c>
      <c r="J202" s="241">
        <f t="shared" si="20"/>
        <v>0</v>
      </c>
      <c r="K202" s="240">
        <f t="shared" si="20"/>
        <v>0</v>
      </c>
      <c r="L202" s="239">
        <f t="shared" si="20"/>
        <v>0</v>
      </c>
      <c r="R202" s="114"/>
      <c r="S202" s="114"/>
    </row>
    <row r="203" spans="1:19" ht="26.25" customHeight="1">
      <c r="A203" s="25">
        <v>3</v>
      </c>
      <c r="B203" s="24">
        <v>1</v>
      </c>
      <c r="C203" s="24">
        <v>1</v>
      </c>
      <c r="D203" s="24">
        <v>5</v>
      </c>
      <c r="E203" s="24">
        <v>1</v>
      </c>
      <c r="F203" s="23"/>
      <c r="G203" s="14" t="s">
        <v>468</v>
      </c>
      <c r="H203" s="7">
        <v>174</v>
      </c>
      <c r="I203" s="240">
        <f t="shared" si="20"/>
        <v>0</v>
      </c>
      <c r="J203" s="240">
        <f t="shared" si="20"/>
        <v>0</v>
      </c>
      <c r="K203" s="240">
        <f t="shared" si="20"/>
        <v>0</v>
      </c>
      <c r="L203" s="240">
        <f t="shared" si="20"/>
        <v>0</v>
      </c>
      <c r="R203" s="114"/>
      <c r="S203" s="114"/>
    </row>
    <row r="204" spans="1:19" ht="27" customHeight="1">
      <c r="A204" s="21">
        <v>3</v>
      </c>
      <c r="B204" s="20">
        <v>1</v>
      </c>
      <c r="C204" s="20">
        <v>1</v>
      </c>
      <c r="D204" s="20">
        <v>5</v>
      </c>
      <c r="E204" s="20">
        <v>1</v>
      </c>
      <c r="F204" s="19">
        <v>1</v>
      </c>
      <c r="G204" s="14" t="s">
        <v>468</v>
      </c>
      <c r="H204" s="7">
        <v>175</v>
      </c>
      <c r="I204" s="261">
        <v>0</v>
      </c>
      <c r="J204" s="236">
        <v>0</v>
      </c>
      <c r="K204" s="236">
        <v>0</v>
      </c>
      <c r="L204" s="236">
        <v>0</v>
      </c>
      <c r="R204" s="114"/>
      <c r="S204" s="114"/>
    </row>
    <row r="205" spans="1:19" ht="26.25" customHeight="1">
      <c r="A205" s="25">
        <v>3</v>
      </c>
      <c r="B205" s="24">
        <v>1</v>
      </c>
      <c r="C205" s="24">
        <v>2</v>
      </c>
      <c r="D205" s="24"/>
      <c r="E205" s="24"/>
      <c r="F205" s="23"/>
      <c r="G205" s="34" t="s">
        <v>469</v>
      </c>
      <c r="H205" s="7">
        <v>176</v>
      </c>
      <c r="I205" s="239">
        <f t="shared" ref="I205:L206" si="21">I206</f>
        <v>3624434</v>
      </c>
      <c r="J205" s="260">
        <f t="shared" si="21"/>
        <v>3624434</v>
      </c>
      <c r="K205" s="259">
        <f t="shared" si="21"/>
        <v>3433652.35</v>
      </c>
      <c r="L205" s="258">
        <f t="shared" si="21"/>
        <v>3433652.35</v>
      </c>
      <c r="R205" s="114"/>
      <c r="S205" s="114"/>
    </row>
    <row r="206" spans="1:19" ht="25.5" customHeight="1">
      <c r="A206" s="21">
        <v>3</v>
      </c>
      <c r="B206" s="20">
        <v>1</v>
      </c>
      <c r="C206" s="20">
        <v>2</v>
      </c>
      <c r="D206" s="20">
        <v>1</v>
      </c>
      <c r="E206" s="20"/>
      <c r="F206" s="19"/>
      <c r="G206" s="34" t="s">
        <v>469</v>
      </c>
      <c r="H206" s="7">
        <v>177</v>
      </c>
      <c r="I206" s="244">
        <f t="shared" si="21"/>
        <v>3624434</v>
      </c>
      <c r="J206" s="241">
        <f t="shared" si="21"/>
        <v>3624434</v>
      </c>
      <c r="K206" s="240">
        <f t="shared" si="21"/>
        <v>3433652.35</v>
      </c>
      <c r="L206" s="239">
        <f t="shared" si="21"/>
        <v>3433652.35</v>
      </c>
      <c r="R206" s="114"/>
      <c r="S206" s="114"/>
    </row>
    <row r="207" spans="1:19" ht="26.25" customHeight="1">
      <c r="A207" s="31">
        <v>3</v>
      </c>
      <c r="B207" s="30">
        <v>1</v>
      </c>
      <c r="C207" s="30">
        <v>2</v>
      </c>
      <c r="D207" s="30">
        <v>1</v>
      </c>
      <c r="E207" s="30">
        <v>1</v>
      </c>
      <c r="F207" s="29"/>
      <c r="G207" s="34" t="s">
        <v>469</v>
      </c>
      <c r="H207" s="7">
        <v>178</v>
      </c>
      <c r="I207" s="239">
        <f>SUM(I208:I211)</f>
        <v>3624434</v>
      </c>
      <c r="J207" s="243">
        <f>SUM(J208:J211)</f>
        <v>3624434</v>
      </c>
      <c r="K207" s="242">
        <f>SUM(K208:K211)</f>
        <v>3433652.35</v>
      </c>
      <c r="L207" s="244">
        <f>SUM(L208:L211)</f>
        <v>3433652.35</v>
      </c>
      <c r="R207" s="114"/>
      <c r="S207" s="114"/>
    </row>
    <row r="208" spans="1:19" ht="41.25" customHeight="1">
      <c r="A208" s="21">
        <v>3</v>
      </c>
      <c r="B208" s="20">
        <v>1</v>
      </c>
      <c r="C208" s="20">
        <v>2</v>
      </c>
      <c r="D208" s="20">
        <v>1</v>
      </c>
      <c r="E208" s="20">
        <v>1</v>
      </c>
      <c r="F208" s="15">
        <v>2</v>
      </c>
      <c r="G208" s="14" t="s">
        <v>470</v>
      </c>
      <c r="H208" s="7">
        <v>179</v>
      </c>
      <c r="I208" s="236">
        <v>3624434</v>
      </c>
      <c r="J208" s="236">
        <v>3624434</v>
      </c>
      <c r="K208" s="236">
        <v>3433652.35</v>
      </c>
      <c r="L208" s="236">
        <v>3433652.35</v>
      </c>
      <c r="R208" s="114"/>
      <c r="S208" s="114"/>
    </row>
    <row r="209" spans="1:19" ht="14.25" customHeight="1">
      <c r="A209" s="21">
        <v>3</v>
      </c>
      <c r="B209" s="20">
        <v>1</v>
      </c>
      <c r="C209" s="20">
        <v>2</v>
      </c>
      <c r="D209" s="21">
        <v>1</v>
      </c>
      <c r="E209" s="20">
        <v>1</v>
      </c>
      <c r="F209" s="15">
        <v>3</v>
      </c>
      <c r="G209" s="14" t="s">
        <v>471</v>
      </c>
      <c r="H209" s="7">
        <v>180</v>
      </c>
      <c r="I209" s="236">
        <v>0</v>
      </c>
      <c r="J209" s="236">
        <v>0</v>
      </c>
      <c r="K209" s="236">
        <v>0</v>
      </c>
      <c r="L209" s="236">
        <v>0</v>
      </c>
      <c r="R209" s="114"/>
      <c r="S209" s="114"/>
    </row>
    <row r="210" spans="1:19" ht="18.75" customHeight="1">
      <c r="A210" s="21">
        <v>3</v>
      </c>
      <c r="B210" s="20">
        <v>1</v>
      </c>
      <c r="C210" s="20">
        <v>2</v>
      </c>
      <c r="D210" s="21">
        <v>1</v>
      </c>
      <c r="E210" s="20">
        <v>1</v>
      </c>
      <c r="F210" s="15">
        <v>4</v>
      </c>
      <c r="G210" s="14" t="s">
        <v>472</v>
      </c>
      <c r="H210" s="7">
        <v>181</v>
      </c>
      <c r="I210" s="236">
        <v>0</v>
      </c>
      <c r="J210" s="236">
        <v>0</v>
      </c>
      <c r="K210" s="236">
        <v>0</v>
      </c>
      <c r="L210" s="236">
        <v>0</v>
      </c>
      <c r="R210" s="114"/>
      <c r="S210" s="114"/>
    </row>
    <row r="211" spans="1:19" ht="17.25" customHeight="1">
      <c r="A211" s="25">
        <v>3</v>
      </c>
      <c r="B211" s="41">
        <v>1</v>
      </c>
      <c r="C211" s="41">
        <v>2</v>
      </c>
      <c r="D211" s="38">
        <v>1</v>
      </c>
      <c r="E211" s="41">
        <v>1</v>
      </c>
      <c r="F211" s="51">
        <v>5</v>
      </c>
      <c r="G211" s="39" t="s">
        <v>473</v>
      </c>
      <c r="H211" s="7">
        <v>182</v>
      </c>
      <c r="I211" s="236">
        <v>0</v>
      </c>
      <c r="J211" s="236">
        <v>0</v>
      </c>
      <c r="K211" s="236">
        <v>0</v>
      </c>
      <c r="L211" s="238">
        <v>0</v>
      </c>
      <c r="R211" s="114"/>
      <c r="S211" s="114"/>
    </row>
    <row r="212" spans="1:19" ht="15" customHeight="1">
      <c r="A212" s="21">
        <v>3</v>
      </c>
      <c r="B212" s="20">
        <v>1</v>
      </c>
      <c r="C212" s="20">
        <v>3</v>
      </c>
      <c r="D212" s="21"/>
      <c r="E212" s="20"/>
      <c r="F212" s="19"/>
      <c r="G212" s="14" t="s">
        <v>474</v>
      </c>
      <c r="H212" s="7">
        <v>183</v>
      </c>
      <c r="I212" s="239">
        <f>SUM(I213+I216)</f>
        <v>0</v>
      </c>
      <c r="J212" s="241">
        <f>SUM(J213+J216)</f>
        <v>0</v>
      </c>
      <c r="K212" s="240">
        <f>SUM(K213+K216)</f>
        <v>0</v>
      </c>
      <c r="L212" s="239">
        <f>SUM(L213+L216)</f>
        <v>0</v>
      </c>
      <c r="R212" s="114"/>
      <c r="S212" s="114"/>
    </row>
    <row r="213" spans="1:19" ht="27.75" customHeight="1">
      <c r="A213" s="31">
        <v>3</v>
      </c>
      <c r="B213" s="30">
        <v>1</v>
      </c>
      <c r="C213" s="30">
        <v>3</v>
      </c>
      <c r="D213" s="31">
        <v>1</v>
      </c>
      <c r="E213" s="21"/>
      <c r="F213" s="29"/>
      <c r="G213" s="50" t="s">
        <v>475</v>
      </c>
      <c r="H213" s="7">
        <v>184</v>
      </c>
      <c r="I213" s="244">
        <f t="shared" ref="I213:L214" si="22">I214</f>
        <v>0</v>
      </c>
      <c r="J213" s="243">
        <f t="shared" si="22"/>
        <v>0</v>
      </c>
      <c r="K213" s="242">
        <f t="shared" si="22"/>
        <v>0</v>
      </c>
      <c r="L213" s="244">
        <f t="shared" si="22"/>
        <v>0</v>
      </c>
      <c r="R213" s="114"/>
      <c r="S213" s="114"/>
    </row>
    <row r="214" spans="1:19" ht="30.75" customHeight="1">
      <c r="A214" s="21">
        <v>3</v>
      </c>
      <c r="B214" s="20">
        <v>1</v>
      </c>
      <c r="C214" s="20">
        <v>3</v>
      </c>
      <c r="D214" s="21">
        <v>1</v>
      </c>
      <c r="E214" s="21">
        <v>1</v>
      </c>
      <c r="F214" s="19"/>
      <c r="G214" s="50" t="s">
        <v>475</v>
      </c>
      <c r="H214" s="7">
        <v>185</v>
      </c>
      <c r="I214" s="239">
        <f t="shared" si="22"/>
        <v>0</v>
      </c>
      <c r="J214" s="241">
        <f t="shared" si="22"/>
        <v>0</v>
      </c>
      <c r="K214" s="240">
        <f t="shared" si="22"/>
        <v>0</v>
      </c>
      <c r="L214" s="239">
        <f t="shared" si="22"/>
        <v>0</v>
      </c>
      <c r="R214" s="114"/>
      <c r="S214" s="114"/>
    </row>
    <row r="215" spans="1:19" ht="27.75" customHeight="1">
      <c r="A215" s="21">
        <v>3</v>
      </c>
      <c r="B215" s="28">
        <v>1</v>
      </c>
      <c r="C215" s="21">
        <v>3</v>
      </c>
      <c r="D215" s="20">
        <v>1</v>
      </c>
      <c r="E215" s="20">
        <v>1</v>
      </c>
      <c r="F215" s="19">
        <v>1</v>
      </c>
      <c r="G215" s="50" t="s">
        <v>475</v>
      </c>
      <c r="H215" s="7">
        <v>186</v>
      </c>
      <c r="I215" s="238">
        <v>0</v>
      </c>
      <c r="J215" s="238">
        <v>0</v>
      </c>
      <c r="K215" s="238">
        <v>0</v>
      </c>
      <c r="L215" s="238">
        <v>0</v>
      </c>
      <c r="R215" s="114"/>
      <c r="S215" s="114"/>
    </row>
    <row r="216" spans="1:19" ht="15" customHeight="1">
      <c r="A216" s="21">
        <v>3</v>
      </c>
      <c r="B216" s="28">
        <v>1</v>
      </c>
      <c r="C216" s="21">
        <v>3</v>
      </c>
      <c r="D216" s="20">
        <v>2</v>
      </c>
      <c r="E216" s="20"/>
      <c r="F216" s="19"/>
      <c r="G216" s="14" t="s">
        <v>476</v>
      </c>
      <c r="H216" s="7">
        <v>187</v>
      </c>
      <c r="I216" s="239">
        <f>I217</f>
        <v>0</v>
      </c>
      <c r="J216" s="241">
        <f>J217</f>
        <v>0</v>
      </c>
      <c r="K216" s="240">
        <f>K217</f>
        <v>0</v>
      </c>
      <c r="L216" s="239">
        <f>L217</f>
        <v>0</v>
      </c>
      <c r="R216" s="114"/>
      <c r="S216" s="114"/>
    </row>
    <row r="217" spans="1:19" ht="15.75" customHeight="1">
      <c r="A217" s="31">
        <v>3</v>
      </c>
      <c r="B217" s="57">
        <v>1</v>
      </c>
      <c r="C217" s="31">
        <v>3</v>
      </c>
      <c r="D217" s="30">
        <v>2</v>
      </c>
      <c r="E217" s="30">
        <v>1</v>
      </c>
      <c r="F217" s="29"/>
      <c r="G217" s="14" t="s">
        <v>476</v>
      </c>
      <c r="H217" s="7">
        <v>188</v>
      </c>
      <c r="I217" s="239">
        <f t="shared" ref="I217:P217" si="23">SUM(I218:I223)</f>
        <v>0</v>
      </c>
      <c r="J217" s="239">
        <f t="shared" si="23"/>
        <v>0</v>
      </c>
      <c r="K217" s="239">
        <f t="shared" si="23"/>
        <v>0</v>
      </c>
      <c r="L217" s="239">
        <f t="shared" si="23"/>
        <v>0</v>
      </c>
      <c r="M217" s="58">
        <f t="shared" si="23"/>
        <v>0</v>
      </c>
      <c r="N217" s="58">
        <f t="shared" si="23"/>
        <v>0</v>
      </c>
      <c r="O217" s="58">
        <f t="shared" si="23"/>
        <v>0</v>
      </c>
      <c r="P217" s="58">
        <f t="shared" si="23"/>
        <v>0</v>
      </c>
      <c r="R217" s="114"/>
      <c r="S217" s="114"/>
    </row>
    <row r="218" spans="1:19" ht="15" customHeight="1">
      <c r="A218" s="21">
        <v>3</v>
      </c>
      <c r="B218" s="28">
        <v>1</v>
      </c>
      <c r="C218" s="21">
        <v>3</v>
      </c>
      <c r="D218" s="20">
        <v>2</v>
      </c>
      <c r="E218" s="20">
        <v>1</v>
      </c>
      <c r="F218" s="19">
        <v>1</v>
      </c>
      <c r="G218" s="14" t="s">
        <v>477</v>
      </c>
      <c r="H218" s="7">
        <v>189</v>
      </c>
      <c r="I218" s="236">
        <v>0</v>
      </c>
      <c r="J218" s="236">
        <v>0</v>
      </c>
      <c r="K218" s="236">
        <v>0</v>
      </c>
      <c r="L218" s="238">
        <v>0</v>
      </c>
      <c r="R218" s="114"/>
      <c r="S218" s="114"/>
    </row>
    <row r="219" spans="1:19" ht="26.25" customHeight="1">
      <c r="A219" s="21">
        <v>3</v>
      </c>
      <c r="B219" s="28">
        <v>1</v>
      </c>
      <c r="C219" s="21">
        <v>3</v>
      </c>
      <c r="D219" s="20">
        <v>2</v>
      </c>
      <c r="E219" s="20">
        <v>1</v>
      </c>
      <c r="F219" s="19">
        <v>2</v>
      </c>
      <c r="G219" s="14" t="s">
        <v>478</v>
      </c>
      <c r="H219" s="7">
        <v>190</v>
      </c>
      <c r="I219" s="236">
        <v>0</v>
      </c>
      <c r="J219" s="236">
        <v>0</v>
      </c>
      <c r="K219" s="236">
        <v>0</v>
      </c>
      <c r="L219" s="236">
        <v>0</v>
      </c>
      <c r="R219" s="114"/>
      <c r="S219" s="114"/>
    </row>
    <row r="220" spans="1:19" ht="16.5" customHeight="1">
      <c r="A220" s="21">
        <v>3</v>
      </c>
      <c r="B220" s="28">
        <v>1</v>
      </c>
      <c r="C220" s="21">
        <v>3</v>
      </c>
      <c r="D220" s="20">
        <v>2</v>
      </c>
      <c r="E220" s="20">
        <v>1</v>
      </c>
      <c r="F220" s="19">
        <v>3</v>
      </c>
      <c r="G220" s="14" t="s">
        <v>479</v>
      </c>
      <c r="H220" s="7">
        <v>191</v>
      </c>
      <c r="I220" s="236">
        <v>0</v>
      </c>
      <c r="J220" s="236">
        <v>0</v>
      </c>
      <c r="K220" s="236">
        <v>0</v>
      </c>
      <c r="L220" s="236">
        <v>0</v>
      </c>
      <c r="R220" s="114"/>
      <c r="S220" s="114"/>
    </row>
    <row r="221" spans="1:19" ht="27.75" customHeight="1">
      <c r="A221" s="21">
        <v>3</v>
      </c>
      <c r="B221" s="28">
        <v>1</v>
      </c>
      <c r="C221" s="21">
        <v>3</v>
      </c>
      <c r="D221" s="20">
        <v>2</v>
      </c>
      <c r="E221" s="20">
        <v>1</v>
      </c>
      <c r="F221" s="19">
        <v>4</v>
      </c>
      <c r="G221" s="14" t="s">
        <v>480</v>
      </c>
      <c r="H221" s="7">
        <v>192</v>
      </c>
      <c r="I221" s="236">
        <v>0</v>
      </c>
      <c r="J221" s="236">
        <v>0</v>
      </c>
      <c r="K221" s="236">
        <v>0</v>
      </c>
      <c r="L221" s="238">
        <v>0</v>
      </c>
      <c r="R221" s="114"/>
      <c r="S221" s="114"/>
    </row>
    <row r="222" spans="1:19" ht="15.75" customHeight="1">
      <c r="A222" s="21">
        <v>3</v>
      </c>
      <c r="B222" s="28">
        <v>1</v>
      </c>
      <c r="C222" s="21">
        <v>3</v>
      </c>
      <c r="D222" s="20">
        <v>2</v>
      </c>
      <c r="E222" s="20">
        <v>1</v>
      </c>
      <c r="F222" s="19">
        <v>5</v>
      </c>
      <c r="G222" s="50" t="s">
        <v>481</v>
      </c>
      <c r="H222" s="7">
        <v>193</v>
      </c>
      <c r="I222" s="236">
        <v>0</v>
      </c>
      <c r="J222" s="236">
        <v>0</v>
      </c>
      <c r="K222" s="236">
        <v>0</v>
      </c>
      <c r="L222" s="236">
        <v>0</v>
      </c>
      <c r="R222" s="114"/>
      <c r="S222" s="114"/>
    </row>
    <row r="223" spans="1:19" ht="13.5" customHeight="1">
      <c r="A223" s="17">
        <v>3</v>
      </c>
      <c r="B223" s="14">
        <v>1</v>
      </c>
      <c r="C223" s="17">
        <v>3</v>
      </c>
      <c r="D223" s="16">
        <v>2</v>
      </c>
      <c r="E223" s="16">
        <v>1</v>
      </c>
      <c r="F223" s="15">
        <v>6</v>
      </c>
      <c r="G223" s="50" t="s">
        <v>476</v>
      </c>
      <c r="H223" s="7">
        <v>194</v>
      </c>
      <c r="I223" s="236">
        <v>0</v>
      </c>
      <c r="J223" s="236">
        <v>0</v>
      </c>
      <c r="K223" s="236">
        <v>0</v>
      </c>
      <c r="L223" s="238">
        <v>0</v>
      </c>
      <c r="R223" s="114"/>
      <c r="S223" s="114"/>
    </row>
    <row r="224" spans="1:19" ht="27" customHeight="1">
      <c r="A224" s="31">
        <v>3</v>
      </c>
      <c r="B224" s="30">
        <v>1</v>
      </c>
      <c r="C224" s="30">
        <v>4</v>
      </c>
      <c r="D224" s="30"/>
      <c r="E224" s="30"/>
      <c r="F224" s="29"/>
      <c r="G224" s="50" t="s">
        <v>482</v>
      </c>
      <c r="H224" s="7">
        <v>195</v>
      </c>
      <c r="I224" s="244">
        <f t="shared" ref="I224:L226" si="24">I225</f>
        <v>0</v>
      </c>
      <c r="J224" s="243">
        <f t="shared" si="24"/>
        <v>0</v>
      </c>
      <c r="K224" s="242">
        <f t="shared" si="24"/>
        <v>0</v>
      </c>
      <c r="L224" s="242">
        <f t="shared" si="24"/>
        <v>0</v>
      </c>
      <c r="R224" s="114"/>
      <c r="S224" s="114"/>
    </row>
    <row r="225" spans="1:19" ht="27" customHeight="1">
      <c r="A225" s="25">
        <v>3</v>
      </c>
      <c r="B225" s="41">
        <v>1</v>
      </c>
      <c r="C225" s="41">
        <v>4</v>
      </c>
      <c r="D225" s="41">
        <v>1</v>
      </c>
      <c r="E225" s="41"/>
      <c r="F225" s="37"/>
      <c r="G225" s="50" t="s">
        <v>482</v>
      </c>
      <c r="H225" s="7">
        <v>196</v>
      </c>
      <c r="I225" s="247">
        <f t="shared" si="24"/>
        <v>0</v>
      </c>
      <c r="J225" s="257">
        <f t="shared" si="24"/>
        <v>0</v>
      </c>
      <c r="K225" s="245">
        <f t="shared" si="24"/>
        <v>0</v>
      </c>
      <c r="L225" s="245">
        <f t="shared" si="24"/>
        <v>0</v>
      </c>
      <c r="R225" s="114"/>
      <c r="S225" s="114"/>
    </row>
    <row r="226" spans="1:19" ht="27.75" customHeight="1">
      <c r="A226" s="21">
        <v>3</v>
      </c>
      <c r="B226" s="20">
        <v>1</v>
      </c>
      <c r="C226" s="20">
        <v>4</v>
      </c>
      <c r="D226" s="20">
        <v>1</v>
      </c>
      <c r="E226" s="20">
        <v>1</v>
      </c>
      <c r="F226" s="19"/>
      <c r="G226" s="50" t="s">
        <v>483</v>
      </c>
      <c r="H226" s="7">
        <v>197</v>
      </c>
      <c r="I226" s="239">
        <f t="shared" si="24"/>
        <v>0</v>
      </c>
      <c r="J226" s="241">
        <f t="shared" si="24"/>
        <v>0</v>
      </c>
      <c r="K226" s="240">
        <f t="shared" si="24"/>
        <v>0</v>
      </c>
      <c r="L226" s="240">
        <f t="shared" si="24"/>
        <v>0</v>
      </c>
      <c r="R226" s="114"/>
      <c r="S226" s="114"/>
    </row>
    <row r="227" spans="1:19" ht="27" customHeight="1">
      <c r="A227" s="22">
        <v>3</v>
      </c>
      <c r="B227" s="21">
        <v>1</v>
      </c>
      <c r="C227" s="20">
        <v>4</v>
      </c>
      <c r="D227" s="20">
        <v>1</v>
      </c>
      <c r="E227" s="20">
        <v>1</v>
      </c>
      <c r="F227" s="19">
        <v>1</v>
      </c>
      <c r="G227" s="50" t="s">
        <v>483</v>
      </c>
      <c r="H227" s="7">
        <v>198</v>
      </c>
      <c r="I227" s="236">
        <v>0</v>
      </c>
      <c r="J227" s="236">
        <v>0</v>
      </c>
      <c r="K227" s="236">
        <v>0</v>
      </c>
      <c r="L227" s="236">
        <v>0</v>
      </c>
      <c r="R227" s="114"/>
      <c r="S227" s="114"/>
    </row>
    <row r="228" spans="1:19" ht="26.25" customHeight="1">
      <c r="A228" s="22">
        <v>3</v>
      </c>
      <c r="B228" s="20">
        <v>1</v>
      </c>
      <c r="C228" s="20">
        <v>5</v>
      </c>
      <c r="D228" s="20"/>
      <c r="E228" s="20"/>
      <c r="F228" s="19"/>
      <c r="G228" s="14" t="s">
        <v>484</v>
      </c>
      <c r="H228" s="7">
        <v>199</v>
      </c>
      <c r="I228" s="239">
        <f t="shared" ref="I228:L229" si="25">I229</f>
        <v>0</v>
      </c>
      <c r="J228" s="239">
        <f t="shared" si="25"/>
        <v>0</v>
      </c>
      <c r="K228" s="239">
        <f t="shared" si="25"/>
        <v>0</v>
      </c>
      <c r="L228" s="239">
        <f t="shared" si="25"/>
        <v>0</v>
      </c>
      <c r="R228" s="114"/>
      <c r="S228" s="114"/>
    </row>
    <row r="229" spans="1:19" ht="30" customHeight="1">
      <c r="A229" s="22">
        <v>3</v>
      </c>
      <c r="B229" s="20">
        <v>1</v>
      </c>
      <c r="C229" s="20">
        <v>5</v>
      </c>
      <c r="D229" s="20">
        <v>1</v>
      </c>
      <c r="E229" s="20"/>
      <c r="F229" s="19"/>
      <c r="G229" s="14" t="s">
        <v>484</v>
      </c>
      <c r="H229" s="7">
        <v>200</v>
      </c>
      <c r="I229" s="239">
        <f t="shared" si="25"/>
        <v>0</v>
      </c>
      <c r="J229" s="239">
        <f t="shared" si="25"/>
        <v>0</v>
      </c>
      <c r="K229" s="239">
        <f t="shared" si="25"/>
        <v>0</v>
      </c>
      <c r="L229" s="239">
        <f t="shared" si="25"/>
        <v>0</v>
      </c>
      <c r="R229" s="114"/>
      <c r="S229" s="114"/>
    </row>
    <row r="230" spans="1:19" ht="27" customHeight="1">
      <c r="A230" s="22">
        <v>3</v>
      </c>
      <c r="B230" s="20">
        <v>1</v>
      </c>
      <c r="C230" s="20">
        <v>5</v>
      </c>
      <c r="D230" s="20">
        <v>1</v>
      </c>
      <c r="E230" s="20">
        <v>1</v>
      </c>
      <c r="F230" s="19"/>
      <c r="G230" s="14" t="s">
        <v>484</v>
      </c>
      <c r="H230" s="7">
        <v>201</v>
      </c>
      <c r="I230" s="239">
        <f>SUM(I231:I233)</f>
        <v>0</v>
      </c>
      <c r="J230" s="239">
        <f>SUM(J231:J233)</f>
        <v>0</v>
      </c>
      <c r="K230" s="239">
        <f>SUM(K231:K233)</f>
        <v>0</v>
      </c>
      <c r="L230" s="239">
        <f>SUM(L231:L233)</f>
        <v>0</v>
      </c>
      <c r="R230" s="114"/>
      <c r="S230" s="114"/>
    </row>
    <row r="231" spans="1:19" ht="21" customHeight="1">
      <c r="A231" s="22">
        <v>3</v>
      </c>
      <c r="B231" s="20">
        <v>1</v>
      </c>
      <c r="C231" s="20">
        <v>5</v>
      </c>
      <c r="D231" s="20">
        <v>1</v>
      </c>
      <c r="E231" s="20">
        <v>1</v>
      </c>
      <c r="F231" s="19">
        <v>1</v>
      </c>
      <c r="G231" s="56" t="s">
        <v>485</v>
      </c>
      <c r="H231" s="7">
        <v>202</v>
      </c>
      <c r="I231" s="236">
        <v>0</v>
      </c>
      <c r="J231" s="236">
        <v>0</v>
      </c>
      <c r="K231" s="236">
        <v>0</v>
      </c>
      <c r="L231" s="236">
        <v>0</v>
      </c>
      <c r="R231" s="114"/>
      <c r="S231" s="114"/>
    </row>
    <row r="232" spans="1:19" ht="25.5" customHeight="1">
      <c r="A232" s="22">
        <v>3</v>
      </c>
      <c r="B232" s="20">
        <v>1</v>
      </c>
      <c r="C232" s="20">
        <v>5</v>
      </c>
      <c r="D232" s="20">
        <v>1</v>
      </c>
      <c r="E232" s="20">
        <v>1</v>
      </c>
      <c r="F232" s="19">
        <v>2</v>
      </c>
      <c r="G232" s="56" t="s">
        <v>486</v>
      </c>
      <c r="H232" s="7">
        <v>203</v>
      </c>
      <c r="I232" s="236">
        <v>0</v>
      </c>
      <c r="J232" s="236">
        <v>0</v>
      </c>
      <c r="K232" s="236">
        <v>0</v>
      </c>
      <c r="L232" s="236">
        <v>0</v>
      </c>
      <c r="R232" s="114"/>
      <c r="S232" s="114"/>
    </row>
    <row r="233" spans="1:19" ht="28.5" customHeight="1">
      <c r="A233" s="22">
        <v>3</v>
      </c>
      <c r="B233" s="20">
        <v>1</v>
      </c>
      <c r="C233" s="20">
        <v>5</v>
      </c>
      <c r="D233" s="20">
        <v>1</v>
      </c>
      <c r="E233" s="20">
        <v>1</v>
      </c>
      <c r="F233" s="19">
        <v>3</v>
      </c>
      <c r="G233" s="56" t="s">
        <v>487</v>
      </c>
      <c r="H233" s="7">
        <v>204</v>
      </c>
      <c r="I233" s="236">
        <v>0</v>
      </c>
      <c r="J233" s="236">
        <v>0</v>
      </c>
      <c r="K233" s="236">
        <v>0</v>
      </c>
      <c r="L233" s="236">
        <v>0</v>
      </c>
      <c r="R233" s="114"/>
      <c r="S233" s="114"/>
    </row>
    <row r="234" spans="1:19" ht="41.25" customHeight="1">
      <c r="A234" s="46">
        <v>3</v>
      </c>
      <c r="B234" s="45">
        <v>2</v>
      </c>
      <c r="C234" s="45"/>
      <c r="D234" s="45"/>
      <c r="E234" s="45"/>
      <c r="F234" s="44"/>
      <c r="G234" s="43" t="s">
        <v>488</v>
      </c>
      <c r="H234" s="7">
        <v>205</v>
      </c>
      <c r="I234" s="239">
        <f>SUM(I235+I267)</f>
        <v>0</v>
      </c>
      <c r="J234" s="241">
        <f>SUM(J235+J267)</f>
        <v>0</v>
      </c>
      <c r="K234" s="240">
        <f>SUM(K235+K267)</f>
        <v>0</v>
      </c>
      <c r="L234" s="240">
        <f>SUM(L235+L267)</f>
        <v>0</v>
      </c>
      <c r="R234" s="114"/>
      <c r="S234" s="114"/>
    </row>
    <row r="235" spans="1:19" ht="26.25" customHeight="1">
      <c r="A235" s="53">
        <v>3</v>
      </c>
      <c r="B235" s="55">
        <v>2</v>
      </c>
      <c r="C235" s="52">
        <v>1</v>
      </c>
      <c r="D235" s="52"/>
      <c r="E235" s="52"/>
      <c r="F235" s="51"/>
      <c r="G235" s="39" t="s">
        <v>489</v>
      </c>
      <c r="H235" s="7">
        <v>206</v>
      </c>
      <c r="I235" s="247">
        <f>SUM(I236+I245+I249+I253+I257+I260+I263)</f>
        <v>0</v>
      </c>
      <c r="J235" s="257">
        <f>SUM(J236+J245+J249+J253+J257+J260+J263)</f>
        <v>0</v>
      </c>
      <c r="K235" s="245">
        <f>SUM(K236+K245+K249+K253+K257+K260+K263)</f>
        <v>0</v>
      </c>
      <c r="L235" s="245">
        <f>SUM(L236+L245+L249+L253+L257+L260+L263)</f>
        <v>0</v>
      </c>
      <c r="R235" s="114"/>
      <c r="S235" s="114"/>
    </row>
    <row r="236" spans="1:19" ht="15.75" customHeight="1">
      <c r="A236" s="17">
        <v>3</v>
      </c>
      <c r="B236" s="16">
        <v>2</v>
      </c>
      <c r="C236" s="16">
        <v>1</v>
      </c>
      <c r="D236" s="16">
        <v>1</v>
      </c>
      <c r="E236" s="16"/>
      <c r="F236" s="15"/>
      <c r="G236" s="14" t="s">
        <v>490</v>
      </c>
      <c r="H236" s="7">
        <v>207</v>
      </c>
      <c r="I236" s="247">
        <f>I237</f>
        <v>0</v>
      </c>
      <c r="J236" s="247">
        <f>J237</f>
        <v>0</v>
      </c>
      <c r="K236" s="247">
        <f>K237</f>
        <v>0</v>
      </c>
      <c r="L236" s="247">
        <f>L237</f>
        <v>0</v>
      </c>
      <c r="R236" s="114"/>
      <c r="S236" s="114"/>
    </row>
    <row r="237" spans="1:19" ht="12" customHeight="1">
      <c r="A237" s="17">
        <v>3</v>
      </c>
      <c r="B237" s="17">
        <v>2</v>
      </c>
      <c r="C237" s="16">
        <v>1</v>
      </c>
      <c r="D237" s="16">
        <v>1</v>
      </c>
      <c r="E237" s="16">
        <v>1</v>
      </c>
      <c r="F237" s="15"/>
      <c r="G237" s="14" t="s">
        <v>491</v>
      </c>
      <c r="H237" s="7">
        <v>208</v>
      </c>
      <c r="I237" s="239">
        <f>SUM(I238:I238)</f>
        <v>0</v>
      </c>
      <c r="J237" s="241">
        <f>SUM(J238:J238)</f>
        <v>0</v>
      </c>
      <c r="K237" s="240">
        <f>SUM(K238:K238)</f>
        <v>0</v>
      </c>
      <c r="L237" s="240">
        <f>SUM(L238:L238)</f>
        <v>0</v>
      </c>
      <c r="R237" s="114"/>
      <c r="S237" s="114"/>
    </row>
    <row r="238" spans="1:19" ht="14.25" customHeight="1">
      <c r="A238" s="53">
        <v>3</v>
      </c>
      <c r="B238" s="53">
        <v>2</v>
      </c>
      <c r="C238" s="52">
        <v>1</v>
      </c>
      <c r="D238" s="52">
        <v>1</v>
      </c>
      <c r="E238" s="52">
        <v>1</v>
      </c>
      <c r="F238" s="51">
        <v>1</v>
      </c>
      <c r="G238" s="39" t="s">
        <v>491</v>
      </c>
      <c r="H238" s="7">
        <v>209</v>
      </c>
      <c r="I238" s="236">
        <v>0</v>
      </c>
      <c r="J238" s="236">
        <v>0</v>
      </c>
      <c r="K238" s="236">
        <v>0</v>
      </c>
      <c r="L238" s="236">
        <v>0</v>
      </c>
      <c r="R238" s="114"/>
      <c r="S238" s="114"/>
    </row>
    <row r="239" spans="1:19" ht="14.25" customHeight="1">
      <c r="A239" s="53">
        <v>3</v>
      </c>
      <c r="B239" s="52">
        <v>2</v>
      </c>
      <c r="C239" s="52">
        <v>1</v>
      </c>
      <c r="D239" s="52">
        <v>1</v>
      </c>
      <c r="E239" s="52">
        <v>2</v>
      </c>
      <c r="F239" s="51"/>
      <c r="G239" s="39" t="s">
        <v>492</v>
      </c>
      <c r="H239" s="7">
        <v>210</v>
      </c>
      <c r="I239" s="239">
        <f>SUM(I240:I241)</f>
        <v>0</v>
      </c>
      <c r="J239" s="239">
        <f>SUM(J240:J241)</f>
        <v>0</v>
      </c>
      <c r="K239" s="239">
        <f>SUM(K240:K241)</f>
        <v>0</v>
      </c>
      <c r="L239" s="239">
        <f>SUM(L240:L241)</f>
        <v>0</v>
      </c>
      <c r="R239" s="114"/>
      <c r="S239" s="114"/>
    </row>
    <row r="240" spans="1:19" ht="14.25" customHeight="1">
      <c r="A240" s="53">
        <v>3</v>
      </c>
      <c r="B240" s="52">
        <v>2</v>
      </c>
      <c r="C240" s="52">
        <v>1</v>
      </c>
      <c r="D240" s="52">
        <v>1</v>
      </c>
      <c r="E240" s="52">
        <v>2</v>
      </c>
      <c r="F240" s="51">
        <v>1</v>
      </c>
      <c r="G240" s="39" t="s">
        <v>493</v>
      </c>
      <c r="H240" s="7">
        <v>211</v>
      </c>
      <c r="I240" s="236">
        <v>0</v>
      </c>
      <c r="J240" s="236">
        <v>0</v>
      </c>
      <c r="K240" s="236">
        <v>0</v>
      </c>
      <c r="L240" s="236">
        <v>0</v>
      </c>
      <c r="R240" s="114"/>
      <c r="S240" s="114"/>
    </row>
    <row r="241" spans="1:19" ht="14.25" customHeight="1">
      <c r="A241" s="53">
        <v>3</v>
      </c>
      <c r="B241" s="52">
        <v>2</v>
      </c>
      <c r="C241" s="52">
        <v>1</v>
      </c>
      <c r="D241" s="52">
        <v>1</v>
      </c>
      <c r="E241" s="52">
        <v>2</v>
      </c>
      <c r="F241" s="51">
        <v>2</v>
      </c>
      <c r="G241" s="39" t="s">
        <v>494</v>
      </c>
      <c r="H241" s="7">
        <v>212</v>
      </c>
      <c r="I241" s="236">
        <v>0</v>
      </c>
      <c r="J241" s="236">
        <v>0</v>
      </c>
      <c r="K241" s="236">
        <v>0</v>
      </c>
      <c r="L241" s="236">
        <v>0</v>
      </c>
      <c r="R241" s="114"/>
      <c r="S241" s="114"/>
    </row>
    <row r="242" spans="1:19" ht="14.25" customHeight="1">
      <c r="A242" s="53">
        <v>3</v>
      </c>
      <c r="B242" s="52">
        <v>2</v>
      </c>
      <c r="C242" s="52">
        <v>1</v>
      </c>
      <c r="D242" s="52">
        <v>1</v>
      </c>
      <c r="E242" s="52">
        <v>3</v>
      </c>
      <c r="F242" s="54"/>
      <c r="G242" s="39" t="s">
        <v>495</v>
      </c>
      <c r="H242" s="7">
        <v>213</v>
      </c>
      <c r="I242" s="239">
        <f>SUM(I243:I244)</f>
        <v>0</v>
      </c>
      <c r="J242" s="239">
        <f>SUM(J243:J244)</f>
        <v>0</v>
      </c>
      <c r="K242" s="239">
        <f>SUM(K243:K244)</f>
        <v>0</v>
      </c>
      <c r="L242" s="239">
        <f>SUM(L243:L244)</f>
        <v>0</v>
      </c>
      <c r="R242" s="114"/>
      <c r="S242" s="114"/>
    </row>
    <row r="243" spans="1:19" ht="14.25" customHeight="1">
      <c r="A243" s="53">
        <v>3</v>
      </c>
      <c r="B243" s="52">
        <v>2</v>
      </c>
      <c r="C243" s="52">
        <v>1</v>
      </c>
      <c r="D243" s="52">
        <v>1</v>
      </c>
      <c r="E243" s="52">
        <v>3</v>
      </c>
      <c r="F243" s="51">
        <v>1</v>
      </c>
      <c r="G243" s="39" t="s">
        <v>496</v>
      </c>
      <c r="H243" s="7">
        <v>214</v>
      </c>
      <c r="I243" s="236">
        <v>0</v>
      </c>
      <c r="J243" s="236">
        <v>0</v>
      </c>
      <c r="K243" s="236">
        <v>0</v>
      </c>
      <c r="L243" s="236">
        <v>0</v>
      </c>
      <c r="R243" s="114"/>
      <c r="S243" s="114"/>
    </row>
    <row r="244" spans="1:19" ht="14.25" customHeight="1">
      <c r="A244" s="53">
        <v>3</v>
      </c>
      <c r="B244" s="52">
        <v>2</v>
      </c>
      <c r="C244" s="52">
        <v>1</v>
      </c>
      <c r="D244" s="52">
        <v>1</v>
      </c>
      <c r="E244" s="52">
        <v>3</v>
      </c>
      <c r="F244" s="51">
        <v>2</v>
      </c>
      <c r="G244" s="39" t="s">
        <v>497</v>
      </c>
      <c r="H244" s="7">
        <v>215</v>
      </c>
      <c r="I244" s="236">
        <v>0</v>
      </c>
      <c r="J244" s="236">
        <v>0</v>
      </c>
      <c r="K244" s="236">
        <v>0</v>
      </c>
      <c r="L244" s="236">
        <v>0</v>
      </c>
      <c r="R244" s="114"/>
      <c r="S244" s="114"/>
    </row>
    <row r="245" spans="1:19" ht="27" customHeight="1">
      <c r="A245" s="21">
        <v>3</v>
      </c>
      <c r="B245" s="20">
        <v>2</v>
      </c>
      <c r="C245" s="20">
        <v>1</v>
      </c>
      <c r="D245" s="20">
        <v>2</v>
      </c>
      <c r="E245" s="20"/>
      <c r="F245" s="19"/>
      <c r="G245" s="14" t="s">
        <v>498</v>
      </c>
      <c r="H245" s="7">
        <v>216</v>
      </c>
      <c r="I245" s="239">
        <f>I246</f>
        <v>0</v>
      </c>
      <c r="J245" s="239">
        <f>J246</f>
        <v>0</v>
      </c>
      <c r="K245" s="239">
        <f>K246</f>
        <v>0</v>
      </c>
      <c r="L245" s="239">
        <f>L246</f>
        <v>0</v>
      </c>
      <c r="R245" s="114"/>
      <c r="S245" s="114"/>
    </row>
    <row r="246" spans="1:19" ht="14.25" customHeight="1">
      <c r="A246" s="21">
        <v>3</v>
      </c>
      <c r="B246" s="20">
        <v>2</v>
      </c>
      <c r="C246" s="20">
        <v>1</v>
      </c>
      <c r="D246" s="20">
        <v>2</v>
      </c>
      <c r="E246" s="20">
        <v>1</v>
      </c>
      <c r="F246" s="19"/>
      <c r="G246" s="14" t="s">
        <v>498</v>
      </c>
      <c r="H246" s="7">
        <v>217</v>
      </c>
      <c r="I246" s="239">
        <f>SUM(I247:I248)</f>
        <v>0</v>
      </c>
      <c r="J246" s="241">
        <f>SUM(J247:J248)</f>
        <v>0</v>
      </c>
      <c r="K246" s="240">
        <f>SUM(K247:K248)</f>
        <v>0</v>
      </c>
      <c r="L246" s="240">
        <f>SUM(L247:L248)</f>
        <v>0</v>
      </c>
      <c r="R246" s="114"/>
      <c r="S246" s="114"/>
    </row>
    <row r="247" spans="1:19" ht="27" customHeight="1">
      <c r="A247" s="25">
        <v>3</v>
      </c>
      <c r="B247" s="38">
        <v>2</v>
      </c>
      <c r="C247" s="41">
        <v>1</v>
      </c>
      <c r="D247" s="41">
        <v>2</v>
      </c>
      <c r="E247" s="41">
        <v>1</v>
      </c>
      <c r="F247" s="37">
        <v>1</v>
      </c>
      <c r="G247" s="39" t="s">
        <v>499</v>
      </c>
      <c r="H247" s="7">
        <v>218</v>
      </c>
      <c r="I247" s="236">
        <v>0</v>
      </c>
      <c r="J247" s="236">
        <v>0</v>
      </c>
      <c r="K247" s="236">
        <v>0</v>
      </c>
      <c r="L247" s="236">
        <v>0</v>
      </c>
      <c r="R247" s="114"/>
      <c r="S247" s="114"/>
    </row>
    <row r="248" spans="1:19" ht="25.5" customHeight="1">
      <c r="A248" s="21">
        <v>3</v>
      </c>
      <c r="B248" s="20">
        <v>2</v>
      </c>
      <c r="C248" s="20">
        <v>1</v>
      </c>
      <c r="D248" s="20">
        <v>2</v>
      </c>
      <c r="E248" s="20">
        <v>1</v>
      </c>
      <c r="F248" s="19">
        <v>2</v>
      </c>
      <c r="G248" s="14" t="s">
        <v>500</v>
      </c>
      <c r="H248" s="7">
        <v>219</v>
      </c>
      <c r="I248" s="236">
        <v>0</v>
      </c>
      <c r="J248" s="236">
        <v>0</v>
      </c>
      <c r="K248" s="236">
        <v>0</v>
      </c>
      <c r="L248" s="236">
        <v>0</v>
      </c>
      <c r="R248" s="114"/>
      <c r="S248" s="114"/>
    </row>
    <row r="249" spans="1:19" ht="26.25" customHeight="1">
      <c r="A249" s="31">
        <v>3</v>
      </c>
      <c r="B249" s="30">
        <v>2</v>
      </c>
      <c r="C249" s="30">
        <v>1</v>
      </c>
      <c r="D249" s="30">
        <v>3</v>
      </c>
      <c r="E249" s="30"/>
      <c r="F249" s="29"/>
      <c r="G249" s="50" t="s">
        <v>501</v>
      </c>
      <c r="H249" s="7">
        <v>220</v>
      </c>
      <c r="I249" s="244">
        <f>I250</f>
        <v>0</v>
      </c>
      <c r="J249" s="243">
        <f>J250</f>
        <v>0</v>
      </c>
      <c r="K249" s="242">
        <f>K250</f>
        <v>0</v>
      </c>
      <c r="L249" s="242">
        <f>L250</f>
        <v>0</v>
      </c>
      <c r="R249" s="114"/>
      <c r="S249" s="114"/>
    </row>
    <row r="250" spans="1:19" ht="29.25" customHeight="1">
      <c r="A250" s="21">
        <v>3</v>
      </c>
      <c r="B250" s="20">
        <v>2</v>
      </c>
      <c r="C250" s="20">
        <v>1</v>
      </c>
      <c r="D250" s="20">
        <v>3</v>
      </c>
      <c r="E250" s="20">
        <v>1</v>
      </c>
      <c r="F250" s="19"/>
      <c r="G250" s="50" t="s">
        <v>501</v>
      </c>
      <c r="H250" s="7">
        <v>221</v>
      </c>
      <c r="I250" s="239">
        <f>I251+I252</f>
        <v>0</v>
      </c>
      <c r="J250" s="239">
        <f>J251+J252</f>
        <v>0</v>
      </c>
      <c r="K250" s="239">
        <f>K251+K252</f>
        <v>0</v>
      </c>
      <c r="L250" s="239">
        <f>L251+L252</f>
        <v>0</v>
      </c>
      <c r="R250" s="114"/>
      <c r="S250" s="114"/>
    </row>
    <row r="251" spans="1:19" ht="30" customHeight="1">
      <c r="A251" s="21">
        <v>3</v>
      </c>
      <c r="B251" s="20">
        <v>2</v>
      </c>
      <c r="C251" s="20">
        <v>1</v>
      </c>
      <c r="D251" s="20">
        <v>3</v>
      </c>
      <c r="E251" s="20">
        <v>1</v>
      </c>
      <c r="F251" s="19">
        <v>1</v>
      </c>
      <c r="G251" s="14" t="s">
        <v>502</v>
      </c>
      <c r="H251" s="7">
        <v>222</v>
      </c>
      <c r="I251" s="236">
        <v>0</v>
      </c>
      <c r="J251" s="236">
        <v>0</v>
      </c>
      <c r="K251" s="236">
        <v>0</v>
      </c>
      <c r="L251" s="236">
        <v>0</v>
      </c>
      <c r="R251" s="114"/>
      <c r="S251" s="114"/>
    </row>
    <row r="252" spans="1:19" ht="27.75" customHeight="1">
      <c r="A252" s="21">
        <v>3</v>
      </c>
      <c r="B252" s="20">
        <v>2</v>
      </c>
      <c r="C252" s="20">
        <v>1</v>
      </c>
      <c r="D252" s="20">
        <v>3</v>
      </c>
      <c r="E252" s="20">
        <v>1</v>
      </c>
      <c r="F252" s="19">
        <v>2</v>
      </c>
      <c r="G252" s="14" t="s">
        <v>503</v>
      </c>
      <c r="H252" s="7">
        <v>223</v>
      </c>
      <c r="I252" s="238">
        <v>0</v>
      </c>
      <c r="J252" s="256">
        <v>0</v>
      </c>
      <c r="K252" s="238">
        <v>0</v>
      </c>
      <c r="L252" s="238">
        <v>0</v>
      </c>
      <c r="R252" s="114"/>
      <c r="S252" s="114"/>
    </row>
    <row r="253" spans="1:19" ht="12" customHeight="1">
      <c r="A253" s="21">
        <v>3</v>
      </c>
      <c r="B253" s="20">
        <v>2</v>
      </c>
      <c r="C253" s="20">
        <v>1</v>
      </c>
      <c r="D253" s="20">
        <v>4</v>
      </c>
      <c r="E253" s="20"/>
      <c r="F253" s="19"/>
      <c r="G253" s="14" t="s">
        <v>504</v>
      </c>
      <c r="H253" s="7">
        <v>224</v>
      </c>
      <c r="I253" s="239">
        <f>I254</f>
        <v>0</v>
      </c>
      <c r="J253" s="240">
        <f>J254</f>
        <v>0</v>
      </c>
      <c r="K253" s="239">
        <f>K254</f>
        <v>0</v>
      </c>
      <c r="L253" s="240">
        <f>L254</f>
        <v>0</v>
      </c>
      <c r="R253" s="114"/>
      <c r="S253" s="114"/>
    </row>
    <row r="254" spans="1:19" ht="14.25" customHeight="1">
      <c r="A254" s="31">
        <v>3</v>
      </c>
      <c r="B254" s="30">
        <v>2</v>
      </c>
      <c r="C254" s="30">
        <v>1</v>
      </c>
      <c r="D254" s="30">
        <v>4</v>
      </c>
      <c r="E254" s="30">
        <v>1</v>
      </c>
      <c r="F254" s="29"/>
      <c r="G254" s="50" t="s">
        <v>504</v>
      </c>
      <c r="H254" s="7">
        <v>225</v>
      </c>
      <c r="I254" s="244">
        <f>SUM(I255:I256)</f>
        <v>0</v>
      </c>
      <c r="J254" s="243">
        <f>SUM(J255:J256)</f>
        <v>0</v>
      </c>
      <c r="K254" s="242">
        <f>SUM(K255:K256)</f>
        <v>0</v>
      </c>
      <c r="L254" s="242">
        <f>SUM(L255:L256)</f>
        <v>0</v>
      </c>
      <c r="R254" s="114"/>
      <c r="S254" s="114"/>
    </row>
    <row r="255" spans="1:19" ht="25.5" customHeight="1">
      <c r="A255" s="21">
        <v>3</v>
      </c>
      <c r="B255" s="20">
        <v>2</v>
      </c>
      <c r="C255" s="20">
        <v>1</v>
      </c>
      <c r="D255" s="20">
        <v>4</v>
      </c>
      <c r="E255" s="20">
        <v>1</v>
      </c>
      <c r="F255" s="19">
        <v>1</v>
      </c>
      <c r="G255" s="14" t="s">
        <v>505</v>
      </c>
      <c r="H255" s="7">
        <v>226</v>
      </c>
      <c r="I255" s="236">
        <v>0</v>
      </c>
      <c r="J255" s="236">
        <v>0</v>
      </c>
      <c r="K255" s="236">
        <v>0</v>
      </c>
      <c r="L255" s="236">
        <v>0</v>
      </c>
      <c r="R255" s="114"/>
      <c r="S255" s="114"/>
    </row>
    <row r="256" spans="1:19" ht="18.75" customHeight="1">
      <c r="A256" s="21">
        <v>3</v>
      </c>
      <c r="B256" s="20">
        <v>2</v>
      </c>
      <c r="C256" s="20">
        <v>1</v>
      </c>
      <c r="D256" s="20">
        <v>4</v>
      </c>
      <c r="E256" s="20">
        <v>1</v>
      </c>
      <c r="F256" s="19">
        <v>2</v>
      </c>
      <c r="G256" s="14" t="s">
        <v>506</v>
      </c>
      <c r="H256" s="7">
        <v>227</v>
      </c>
      <c r="I256" s="236">
        <v>0</v>
      </c>
      <c r="J256" s="236">
        <v>0</v>
      </c>
      <c r="K256" s="236">
        <v>0</v>
      </c>
      <c r="L256" s="236">
        <v>0</v>
      </c>
      <c r="R256" s="114"/>
      <c r="S256" s="114"/>
    </row>
    <row r="257" spans="1:19">
      <c r="A257" s="21">
        <v>3</v>
      </c>
      <c r="B257" s="20">
        <v>2</v>
      </c>
      <c r="C257" s="20">
        <v>1</v>
      </c>
      <c r="D257" s="20">
        <v>5</v>
      </c>
      <c r="E257" s="20"/>
      <c r="F257" s="19"/>
      <c r="G257" s="14" t="s">
        <v>507</v>
      </c>
      <c r="H257" s="7">
        <v>228</v>
      </c>
      <c r="I257" s="239">
        <f t="shared" ref="I257:L258" si="26">I258</f>
        <v>0</v>
      </c>
      <c r="J257" s="241">
        <f t="shared" si="26"/>
        <v>0</v>
      </c>
      <c r="K257" s="240">
        <f t="shared" si="26"/>
        <v>0</v>
      </c>
      <c r="L257" s="240">
        <f t="shared" si="26"/>
        <v>0</v>
      </c>
      <c r="R257" s="114"/>
      <c r="S257" s="114"/>
    </row>
    <row r="258" spans="1:19" ht="16.5" customHeight="1">
      <c r="A258" s="21">
        <v>3</v>
      </c>
      <c r="B258" s="20">
        <v>2</v>
      </c>
      <c r="C258" s="20">
        <v>1</v>
      </c>
      <c r="D258" s="20">
        <v>5</v>
      </c>
      <c r="E258" s="20">
        <v>1</v>
      </c>
      <c r="F258" s="19"/>
      <c r="G258" s="14" t="s">
        <v>507</v>
      </c>
      <c r="H258" s="7">
        <v>229</v>
      </c>
      <c r="I258" s="240">
        <f t="shared" si="26"/>
        <v>0</v>
      </c>
      <c r="J258" s="241">
        <f t="shared" si="26"/>
        <v>0</v>
      </c>
      <c r="K258" s="240">
        <f t="shared" si="26"/>
        <v>0</v>
      </c>
      <c r="L258" s="240">
        <f t="shared" si="26"/>
        <v>0</v>
      </c>
      <c r="R258" s="114"/>
      <c r="S258" s="114"/>
    </row>
    <row r="259" spans="1:19">
      <c r="A259" s="38">
        <v>3</v>
      </c>
      <c r="B259" s="41">
        <v>2</v>
      </c>
      <c r="C259" s="41">
        <v>1</v>
      </c>
      <c r="D259" s="41">
        <v>5</v>
      </c>
      <c r="E259" s="41">
        <v>1</v>
      </c>
      <c r="F259" s="37">
        <v>1</v>
      </c>
      <c r="G259" s="14" t="s">
        <v>507</v>
      </c>
      <c r="H259" s="7">
        <v>230</v>
      </c>
      <c r="I259" s="238">
        <v>0</v>
      </c>
      <c r="J259" s="238">
        <v>0</v>
      </c>
      <c r="K259" s="238">
        <v>0</v>
      </c>
      <c r="L259" s="238">
        <v>0</v>
      </c>
      <c r="R259" s="114"/>
      <c r="S259" s="114"/>
    </row>
    <row r="260" spans="1:19">
      <c r="A260" s="21">
        <v>3</v>
      </c>
      <c r="B260" s="20">
        <v>2</v>
      </c>
      <c r="C260" s="20">
        <v>1</v>
      </c>
      <c r="D260" s="20">
        <v>6</v>
      </c>
      <c r="E260" s="20"/>
      <c r="F260" s="19"/>
      <c r="G260" s="14" t="s">
        <v>508</v>
      </c>
      <c r="H260" s="7">
        <v>231</v>
      </c>
      <c r="I260" s="239">
        <f t="shared" ref="I260:L261" si="27">I261</f>
        <v>0</v>
      </c>
      <c r="J260" s="241">
        <f t="shared" si="27"/>
        <v>0</v>
      </c>
      <c r="K260" s="240">
        <f t="shared" si="27"/>
        <v>0</v>
      </c>
      <c r="L260" s="240">
        <f t="shared" si="27"/>
        <v>0</v>
      </c>
      <c r="R260" s="114"/>
      <c r="S260" s="114"/>
    </row>
    <row r="261" spans="1:19">
      <c r="A261" s="21">
        <v>3</v>
      </c>
      <c r="B261" s="21">
        <v>2</v>
      </c>
      <c r="C261" s="20">
        <v>1</v>
      </c>
      <c r="D261" s="20">
        <v>6</v>
      </c>
      <c r="E261" s="20">
        <v>1</v>
      </c>
      <c r="F261" s="19"/>
      <c r="G261" s="14" t="s">
        <v>508</v>
      </c>
      <c r="H261" s="7">
        <v>232</v>
      </c>
      <c r="I261" s="239">
        <f t="shared" si="27"/>
        <v>0</v>
      </c>
      <c r="J261" s="241">
        <f t="shared" si="27"/>
        <v>0</v>
      </c>
      <c r="K261" s="240">
        <f t="shared" si="27"/>
        <v>0</v>
      </c>
      <c r="L261" s="240">
        <f t="shared" si="27"/>
        <v>0</v>
      </c>
      <c r="R261" s="114"/>
      <c r="S261" s="114"/>
    </row>
    <row r="262" spans="1:19" ht="15.75" customHeight="1">
      <c r="A262" s="31">
        <v>3</v>
      </c>
      <c r="B262" s="31">
        <v>2</v>
      </c>
      <c r="C262" s="20">
        <v>1</v>
      </c>
      <c r="D262" s="20">
        <v>6</v>
      </c>
      <c r="E262" s="20">
        <v>1</v>
      </c>
      <c r="F262" s="19">
        <v>1</v>
      </c>
      <c r="G262" s="14" t="s">
        <v>508</v>
      </c>
      <c r="H262" s="7">
        <v>233</v>
      </c>
      <c r="I262" s="238">
        <v>0</v>
      </c>
      <c r="J262" s="238">
        <v>0</v>
      </c>
      <c r="K262" s="238">
        <v>0</v>
      </c>
      <c r="L262" s="238">
        <v>0</v>
      </c>
      <c r="R262" s="114"/>
      <c r="S262" s="114"/>
    </row>
    <row r="263" spans="1:19" ht="13.5" customHeight="1">
      <c r="A263" s="21">
        <v>3</v>
      </c>
      <c r="B263" s="21">
        <v>2</v>
      </c>
      <c r="C263" s="20">
        <v>1</v>
      </c>
      <c r="D263" s="20">
        <v>7</v>
      </c>
      <c r="E263" s="20"/>
      <c r="F263" s="19"/>
      <c r="G263" s="14" t="s">
        <v>509</v>
      </c>
      <c r="H263" s="7">
        <v>234</v>
      </c>
      <c r="I263" s="239">
        <f>I264</f>
        <v>0</v>
      </c>
      <c r="J263" s="241">
        <f>J264</f>
        <v>0</v>
      </c>
      <c r="K263" s="240">
        <f>K264</f>
        <v>0</v>
      </c>
      <c r="L263" s="240">
        <f>L264</f>
        <v>0</v>
      </c>
      <c r="R263" s="114"/>
      <c r="S263" s="114"/>
    </row>
    <row r="264" spans="1:19">
      <c r="A264" s="21">
        <v>3</v>
      </c>
      <c r="B264" s="20">
        <v>2</v>
      </c>
      <c r="C264" s="20">
        <v>1</v>
      </c>
      <c r="D264" s="20">
        <v>7</v>
      </c>
      <c r="E264" s="20">
        <v>1</v>
      </c>
      <c r="F264" s="19"/>
      <c r="G264" s="14" t="s">
        <v>509</v>
      </c>
      <c r="H264" s="7">
        <v>235</v>
      </c>
      <c r="I264" s="239">
        <f>I265+I266</f>
        <v>0</v>
      </c>
      <c r="J264" s="239">
        <f>J265+J266</f>
        <v>0</v>
      </c>
      <c r="K264" s="239">
        <f>K265+K266</f>
        <v>0</v>
      </c>
      <c r="L264" s="239">
        <f>L265+L266</f>
        <v>0</v>
      </c>
      <c r="R264" s="114"/>
      <c r="S264" s="114"/>
    </row>
    <row r="265" spans="1:19" ht="27" customHeight="1">
      <c r="A265" s="21">
        <v>3</v>
      </c>
      <c r="B265" s="20">
        <v>2</v>
      </c>
      <c r="C265" s="20">
        <v>1</v>
      </c>
      <c r="D265" s="20">
        <v>7</v>
      </c>
      <c r="E265" s="20">
        <v>1</v>
      </c>
      <c r="F265" s="19">
        <v>1</v>
      </c>
      <c r="G265" s="14" t="s">
        <v>510</v>
      </c>
      <c r="H265" s="7">
        <v>236</v>
      </c>
      <c r="I265" s="252">
        <v>0</v>
      </c>
      <c r="J265" s="236">
        <v>0</v>
      </c>
      <c r="K265" s="236">
        <v>0</v>
      </c>
      <c r="L265" s="236">
        <v>0</v>
      </c>
      <c r="R265" s="114"/>
      <c r="S265" s="114"/>
    </row>
    <row r="266" spans="1:19" ht="24.75" customHeight="1">
      <c r="A266" s="21">
        <v>3</v>
      </c>
      <c r="B266" s="20">
        <v>2</v>
      </c>
      <c r="C266" s="20">
        <v>1</v>
      </c>
      <c r="D266" s="20">
        <v>7</v>
      </c>
      <c r="E266" s="20">
        <v>1</v>
      </c>
      <c r="F266" s="19">
        <v>2</v>
      </c>
      <c r="G266" s="14" t="s">
        <v>511</v>
      </c>
      <c r="H266" s="7">
        <v>237</v>
      </c>
      <c r="I266" s="236">
        <v>0</v>
      </c>
      <c r="J266" s="236">
        <v>0</v>
      </c>
      <c r="K266" s="236">
        <v>0</v>
      </c>
      <c r="L266" s="236">
        <v>0</v>
      </c>
      <c r="R266" s="114"/>
      <c r="S266" s="114"/>
    </row>
    <row r="267" spans="1:19" ht="38.25" customHeight="1">
      <c r="A267" s="17">
        <v>3</v>
      </c>
      <c r="B267" s="16">
        <v>2</v>
      </c>
      <c r="C267" s="16">
        <v>2</v>
      </c>
      <c r="D267" s="49"/>
      <c r="E267" s="49"/>
      <c r="F267" s="48"/>
      <c r="G267" s="14" t="s">
        <v>512</v>
      </c>
      <c r="H267" s="7">
        <v>238</v>
      </c>
      <c r="I267" s="239">
        <f>SUM(I268+I277+I281+I285+I289+I292+I295)</f>
        <v>0</v>
      </c>
      <c r="J267" s="241">
        <f>SUM(J268+J277+J281+J285+J289+J292+J295)</f>
        <v>0</v>
      </c>
      <c r="K267" s="240">
        <f>SUM(K268+K277+K281+K285+K289+K292+K295)</f>
        <v>0</v>
      </c>
      <c r="L267" s="240">
        <f>SUM(L268+L277+L281+L285+L289+L292+L295)</f>
        <v>0</v>
      </c>
      <c r="R267" s="114"/>
      <c r="S267" s="114"/>
    </row>
    <row r="268" spans="1:19">
      <c r="A268" s="21">
        <v>3</v>
      </c>
      <c r="B268" s="20">
        <v>2</v>
      </c>
      <c r="C268" s="20">
        <v>2</v>
      </c>
      <c r="D268" s="20">
        <v>1</v>
      </c>
      <c r="E268" s="20"/>
      <c r="F268" s="19"/>
      <c r="G268" s="14" t="s">
        <v>513</v>
      </c>
      <c r="H268" s="7">
        <v>239</v>
      </c>
      <c r="I268" s="239">
        <f>I269</f>
        <v>0</v>
      </c>
      <c r="J268" s="239">
        <f>J269</f>
        <v>0</v>
      </c>
      <c r="K268" s="239">
        <f>K269</f>
        <v>0</v>
      </c>
      <c r="L268" s="239">
        <f>L269</f>
        <v>0</v>
      </c>
      <c r="R268" s="114"/>
      <c r="S268" s="114"/>
    </row>
    <row r="269" spans="1:19">
      <c r="A269" s="22">
        <v>3</v>
      </c>
      <c r="B269" s="21">
        <v>2</v>
      </c>
      <c r="C269" s="20">
        <v>2</v>
      </c>
      <c r="D269" s="20">
        <v>1</v>
      </c>
      <c r="E269" s="20">
        <v>1</v>
      </c>
      <c r="F269" s="19"/>
      <c r="G269" s="14" t="s">
        <v>491</v>
      </c>
      <c r="H269" s="7">
        <v>240</v>
      </c>
      <c r="I269" s="239">
        <f>SUM(I270)</f>
        <v>0</v>
      </c>
      <c r="J269" s="239">
        <f>SUM(J270)</f>
        <v>0</v>
      </c>
      <c r="K269" s="239">
        <f>SUM(K270)</f>
        <v>0</v>
      </c>
      <c r="L269" s="239">
        <f>SUM(L270)</f>
        <v>0</v>
      </c>
      <c r="R269" s="114"/>
      <c r="S269" s="114"/>
    </row>
    <row r="270" spans="1:19">
      <c r="A270" s="22">
        <v>3</v>
      </c>
      <c r="B270" s="21">
        <v>2</v>
      </c>
      <c r="C270" s="20">
        <v>2</v>
      </c>
      <c r="D270" s="20">
        <v>1</v>
      </c>
      <c r="E270" s="20">
        <v>1</v>
      </c>
      <c r="F270" s="19">
        <v>1</v>
      </c>
      <c r="G270" s="14" t="s">
        <v>491</v>
      </c>
      <c r="H270" s="7">
        <v>241</v>
      </c>
      <c r="I270" s="236">
        <v>0</v>
      </c>
      <c r="J270" s="236">
        <v>0</v>
      </c>
      <c r="K270" s="236">
        <v>0</v>
      </c>
      <c r="L270" s="236">
        <v>0</v>
      </c>
      <c r="R270" s="114"/>
      <c r="S270" s="114"/>
    </row>
    <row r="271" spans="1:19" ht="15" customHeight="1">
      <c r="A271" s="18">
        <v>3</v>
      </c>
      <c r="B271" s="17">
        <v>2</v>
      </c>
      <c r="C271" s="16">
        <v>2</v>
      </c>
      <c r="D271" s="16">
        <v>1</v>
      </c>
      <c r="E271" s="16">
        <v>2</v>
      </c>
      <c r="F271" s="15"/>
      <c r="G271" s="14" t="s">
        <v>514</v>
      </c>
      <c r="H271" s="7">
        <v>242</v>
      </c>
      <c r="I271" s="239">
        <f>SUM(I272:I273)</f>
        <v>0</v>
      </c>
      <c r="J271" s="239">
        <f>SUM(J272:J273)</f>
        <v>0</v>
      </c>
      <c r="K271" s="239">
        <f>SUM(K272:K273)</f>
        <v>0</v>
      </c>
      <c r="L271" s="239">
        <f>SUM(L272:L273)</f>
        <v>0</v>
      </c>
      <c r="R271" s="114"/>
      <c r="S271" s="114"/>
    </row>
    <row r="272" spans="1:19" ht="15" customHeight="1">
      <c r="A272" s="18">
        <v>3</v>
      </c>
      <c r="B272" s="17">
        <v>2</v>
      </c>
      <c r="C272" s="16">
        <v>2</v>
      </c>
      <c r="D272" s="16">
        <v>1</v>
      </c>
      <c r="E272" s="16">
        <v>2</v>
      </c>
      <c r="F272" s="15">
        <v>1</v>
      </c>
      <c r="G272" s="14" t="s">
        <v>493</v>
      </c>
      <c r="H272" s="7">
        <v>243</v>
      </c>
      <c r="I272" s="236">
        <v>0</v>
      </c>
      <c r="J272" s="252">
        <v>0</v>
      </c>
      <c r="K272" s="236">
        <v>0</v>
      </c>
      <c r="L272" s="236">
        <v>0</v>
      </c>
      <c r="R272" s="114"/>
      <c r="S272" s="114"/>
    </row>
    <row r="273" spans="1:19" ht="15" customHeight="1">
      <c r="A273" s="18">
        <v>3</v>
      </c>
      <c r="B273" s="17">
        <v>2</v>
      </c>
      <c r="C273" s="16">
        <v>2</v>
      </c>
      <c r="D273" s="16">
        <v>1</v>
      </c>
      <c r="E273" s="16">
        <v>2</v>
      </c>
      <c r="F273" s="15">
        <v>2</v>
      </c>
      <c r="G273" s="14" t="s">
        <v>494</v>
      </c>
      <c r="H273" s="7">
        <v>244</v>
      </c>
      <c r="I273" s="236">
        <v>0</v>
      </c>
      <c r="J273" s="252">
        <v>0</v>
      </c>
      <c r="K273" s="236">
        <v>0</v>
      </c>
      <c r="L273" s="236">
        <v>0</v>
      </c>
      <c r="R273" s="114"/>
      <c r="S273" s="114"/>
    </row>
    <row r="274" spans="1:19" ht="15" customHeight="1">
      <c r="A274" s="18">
        <v>3</v>
      </c>
      <c r="B274" s="17">
        <v>2</v>
      </c>
      <c r="C274" s="16">
        <v>2</v>
      </c>
      <c r="D274" s="16">
        <v>1</v>
      </c>
      <c r="E274" s="16">
        <v>3</v>
      </c>
      <c r="F274" s="15"/>
      <c r="G274" s="14" t="s">
        <v>495</v>
      </c>
      <c r="H274" s="7">
        <v>245</v>
      </c>
      <c r="I274" s="239">
        <f>SUM(I275:I276)</f>
        <v>0</v>
      </c>
      <c r="J274" s="239">
        <f>SUM(J275:J276)</f>
        <v>0</v>
      </c>
      <c r="K274" s="239">
        <f>SUM(K275:K276)</f>
        <v>0</v>
      </c>
      <c r="L274" s="239">
        <f>SUM(L275:L276)</f>
        <v>0</v>
      </c>
      <c r="R274" s="114"/>
      <c r="S274" s="114"/>
    </row>
    <row r="275" spans="1:19" ht="15" customHeight="1">
      <c r="A275" s="18">
        <v>3</v>
      </c>
      <c r="B275" s="17">
        <v>2</v>
      </c>
      <c r="C275" s="16">
        <v>2</v>
      </c>
      <c r="D275" s="16">
        <v>1</v>
      </c>
      <c r="E275" s="16">
        <v>3</v>
      </c>
      <c r="F275" s="15">
        <v>1</v>
      </c>
      <c r="G275" s="14" t="s">
        <v>496</v>
      </c>
      <c r="H275" s="7">
        <v>246</v>
      </c>
      <c r="I275" s="236">
        <v>0</v>
      </c>
      <c r="J275" s="252">
        <v>0</v>
      </c>
      <c r="K275" s="236">
        <v>0</v>
      </c>
      <c r="L275" s="236">
        <v>0</v>
      </c>
      <c r="R275" s="114"/>
      <c r="S275" s="114"/>
    </row>
    <row r="276" spans="1:19" ht="15" customHeight="1">
      <c r="A276" s="18">
        <v>3</v>
      </c>
      <c r="B276" s="17">
        <v>2</v>
      </c>
      <c r="C276" s="16">
        <v>2</v>
      </c>
      <c r="D276" s="16">
        <v>1</v>
      </c>
      <c r="E276" s="16">
        <v>3</v>
      </c>
      <c r="F276" s="15">
        <v>2</v>
      </c>
      <c r="G276" s="14" t="s">
        <v>515</v>
      </c>
      <c r="H276" s="7">
        <v>247</v>
      </c>
      <c r="I276" s="236">
        <v>0</v>
      </c>
      <c r="J276" s="252">
        <v>0</v>
      </c>
      <c r="K276" s="236">
        <v>0</v>
      </c>
      <c r="L276" s="236">
        <v>0</v>
      </c>
      <c r="R276" s="114"/>
      <c r="S276" s="114"/>
    </row>
    <row r="277" spans="1:19" ht="26.4">
      <c r="A277" s="22">
        <v>3</v>
      </c>
      <c r="B277" s="21">
        <v>2</v>
      </c>
      <c r="C277" s="20">
        <v>2</v>
      </c>
      <c r="D277" s="20">
        <v>2</v>
      </c>
      <c r="E277" s="20"/>
      <c r="F277" s="19"/>
      <c r="G277" s="14" t="s">
        <v>516</v>
      </c>
      <c r="H277" s="7">
        <v>248</v>
      </c>
      <c r="I277" s="239">
        <f>I278</f>
        <v>0</v>
      </c>
      <c r="J277" s="240">
        <f>J278</f>
        <v>0</v>
      </c>
      <c r="K277" s="239">
        <f>K278</f>
        <v>0</v>
      </c>
      <c r="L277" s="240">
        <f>L278</f>
        <v>0</v>
      </c>
      <c r="R277" s="114"/>
      <c r="S277" s="114"/>
    </row>
    <row r="278" spans="1:19" ht="20.25" customHeight="1">
      <c r="A278" s="21">
        <v>3</v>
      </c>
      <c r="B278" s="20">
        <v>2</v>
      </c>
      <c r="C278" s="30">
        <v>2</v>
      </c>
      <c r="D278" s="30">
        <v>2</v>
      </c>
      <c r="E278" s="30">
        <v>1</v>
      </c>
      <c r="F278" s="29"/>
      <c r="G278" s="14" t="s">
        <v>516</v>
      </c>
      <c r="H278" s="7">
        <v>249</v>
      </c>
      <c r="I278" s="244">
        <f>SUM(I279:I280)</f>
        <v>0</v>
      </c>
      <c r="J278" s="243">
        <f>SUM(J279:J280)</f>
        <v>0</v>
      </c>
      <c r="K278" s="242">
        <f>SUM(K279:K280)</f>
        <v>0</v>
      </c>
      <c r="L278" s="242">
        <f>SUM(L279:L280)</f>
        <v>0</v>
      </c>
      <c r="R278" s="114"/>
      <c r="S278" s="114"/>
    </row>
    <row r="279" spans="1:19" ht="26.4">
      <c r="A279" s="21">
        <v>3</v>
      </c>
      <c r="B279" s="20">
        <v>2</v>
      </c>
      <c r="C279" s="20">
        <v>2</v>
      </c>
      <c r="D279" s="20">
        <v>2</v>
      </c>
      <c r="E279" s="20">
        <v>1</v>
      </c>
      <c r="F279" s="19">
        <v>1</v>
      </c>
      <c r="G279" s="14" t="s">
        <v>517</v>
      </c>
      <c r="H279" s="7">
        <v>250</v>
      </c>
      <c r="I279" s="236">
        <v>0</v>
      </c>
      <c r="J279" s="236">
        <v>0</v>
      </c>
      <c r="K279" s="236">
        <v>0</v>
      </c>
      <c r="L279" s="236">
        <v>0</v>
      </c>
      <c r="R279" s="114"/>
      <c r="S279" s="114"/>
    </row>
    <row r="280" spans="1:19" ht="26.4">
      <c r="A280" s="21">
        <v>3</v>
      </c>
      <c r="B280" s="20">
        <v>2</v>
      </c>
      <c r="C280" s="20">
        <v>2</v>
      </c>
      <c r="D280" s="20">
        <v>2</v>
      </c>
      <c r="E280" s="20">
        <v>1</v>
      </c>
      <c r="F280" s="19">
        <v>2</v>
      </c>
      <c r="G280" s="18" t="s">
        <v>518</v>
      </c>
      <c r="H280" s="7">
        <v>251</v>
      </c>
      <c r="I280" s="236">
        <v>0</v>
      </c>
      <c r="J280" s="236">
        <v>0</v>
      </c>
      <c r="K280" s="236">
        <v>0</v>
      </c>
      <c r="L280" s="236">
        <v>0</v>
      </c>
      <c r="R280" s="114"/>
      <c r="S280" s="114"/>
    </row>
    <row r="281" spans="1:19" ht="26.4">
      <c r="A281" s="21">
        <v>3</v>
      </c>
      <c r="B281" s="20">
        <v>2</v>
      </c>
      <c r="C281" s="20">
        <v>2</v>
      </c>
      <c r="D281" s="20">
        <v>3</v>
      </c>
      <c r="E281" s="20"/>
      <c r="F281" s="19"/>
      <c r="G281" s="14" t="s">
        <v>519</v>
      </c>
      <c r="H281" s="7">
        <v>252</v>
      </c>
      <c r="I281" s="239">
        <f>I282</f>
        <v>0</v>
      </c>
      <c r="J281" s="241">
        <f>J282</f>
        <v>0</v>
      </c>
      <c r="K281" s="240">
        <f>K282</f>
        <v>0</v>
      </c>
      <c r="L281" s="240">
        <f>L282</f>
        <v>0</v>
      </c>
      <c r="R281" s="114"/>
      <c r="S281" s="114"/>
    </row>
    <row r="282" spans="1:19" ht="30" customHeight="1">
      <c r="A282" s="31">
        <v>3</v>
      </c>
      <c r="B282" s="20">
        <v>2</v>
      </c>
      <c r="C282" s="20">
        <v>2</v>
      </c>
      <c r="D282" s="20">
        <v>3</v>
      </c>
      <c r="E282" s="20">
        <v>1</v>
      </c>
      <c r="F282" s="19"/>
      <c r="G282" s="14" t="s">
        <v>519</v>
      </c>
      <c r="H282" s="7">
        <v>253</v>
      </c>
      <c r="I282" s="239">
        <f>I283+I284</f>
        <v>0</v>
      </c>
      <c r="J282" s="239">
        <f>J283+J284</f>
        <v>0</v>
      </c>
      <c r="K282" s="239">
        <f>K283+K284</f>
        <v>0</v>
      </c>
      <c r="L282" s="239">
        <f>L283+L284</f>
        <v>0</v>
      </c>
      <c r="R282" s="114"/>
      <c r="S282" s="114"/>
    </row>
    <row r="283" spans="1:19" ht="31.5" customHeight="1">
      <c r="A283" s="31">
        <v>3</v>
      </c>
      <c r="B283" s="20">
        <v>2</v>
      </c>
      <c r="C283" s="20">
        <v>2</v>
      </c>
      <c r="D283" s="20">
        <v>3</v>
      </c>
      <c r="E283" s="20">
        <v>1</v>
      </c>
      <c r="F283" s="19">
        <v>1</v>
      </c>
      <c r="G283" s="14" t="s">
        <v>520</v>
      </c>
      <c r="H283" s="7">
        <v>254</v>
      </c>
      <c r="I283" s="236">
        <v>0</v>
      </c>
      <c r="J283" s="236">
        <v>0</v>
      </c>
      <c r="K283" s="236">
        <v>0</v>
      </c>
      <c r="L283" s="236">
        <v>0</v>
      </c>
      <c r="R283" s="114"/>
      <c r="S283" s="114"/>
    </row>
    <row r="284" spans="1:19" ht="25.5" customHeight="1">
      <c r="A284" s="31">
        <v>3</v>
      </c>
      <c r="B284" s="20">
        <v>2</v>
      </c>
      <c r="C284" s="20">
        <v>2</v>
      </c>
      <c r="D284" s="20">
        <v>3</v>
      </c>
      <c r="E284" s="20">
        <v>1</v>
      </c>
      <c r="F284" s="19">
        <v>2</v>
      </c>
      <c r="G284" s="14" t="s">
        <v>521</v>
      </c>
      <c r="H284" s="7">
        <v>255</v>
      </c>
      <c r="I284" s="236">
        <v>0</v>
      </c>
      <c r="J284" s="236">
        <v>0</v>
      </c>
      <c r="K284" s="236">
        <v>0</v>
      </c>
      <c r="L284" s="236">
        <v>0</v>
      </c>
      <c r="R284" s="114"/>
      <c r="S284" s="114"/>
    </row>
    <row r="285" spans="1:19" ht="22.5" customHeight="1">
      <c r="A285" s="21">
        <v>3</v>
      </c>
      <c r="B285" s="20">
        <v>2</v>
      </c>
      <c r="C285" s="20">
        <v>2</v>
      </c>
      <c r="D285" s="20">
        <v>4</v>
      </c>
      <c r="E285" s="20"/>
      <c r="F285" s="19"/>
      <c r="G285" s="14" t="s">
        <v>522</v>
      </c>
      <c r="H285" s="7">
        <v>256</v>
      </c>
      <c r="I285" s="239">
        <f>I286</f>
        <v>0</v>
      </c>
      <c r="J285" s="241">
        <f>J286</f>
        <v>0</v>
      </c>
      <c r="K285" s="240">
        <f>K286</f>
        <v>0</v>
      </c>
      <c r="L285" s="240">
        <f>L286</f>
        <v>0</v>
      </c>
      <c r="R285" s="114"/>
      <c r="S285" s="114"/>
    </row>
    <row r="286" spans="1:19">
      <c r="A286" s="21">
        <v>3</v>
      </c>
      <c r="B286" s="20">
        <v>2</v>
      </c>
      <c r="C286" s="20">
        <v>2</v>
      </c>
      <c r="D286" s="20">
        <v>4</v>
      </c>
      <c r="E286" s="20">
        <v>1</v>
      </c>
      <c r="F286" s="19"/>
      <c r="G286" s="14" t="s">
        <v>522</v>
      </c>
      <c r="H286" s="7">
        <v>257</v>
      </c>
      <c r="I286" s="239">
        <f>SUM(I287:I288)</f>
        <v>0</v>
      </c>
      <c r="J286" s="241">
        <f>SUM(J287:J288)</f>
        <v>0</v>
      </c>
      <c r="K286" s="240">
        <f>SUM(K287:K288)</f>
        <v>0</v>
      </c>
      <c r="L286" s="240">
        <f>SUM(L287:L288)</f>
        <v>0</v>
      </c>
      <c r="R286" s="114"/>
      <c r="S286" s="114"/>
    </row>
    <row r="287" spans="1:19" ht="30.75" customHeight="1">
      <c r="A287" s="21">
        <v>3</v>
      </c>
      <c r="B287" s="20">
        <v>2</v>
      </c>
      <c r="C287" s="20">
        <v>2</v>
      </c>
      <c r="D287" s="20">
        <v>4</v>
      </c>
      <c r="E287" s="20">
        <v>1</v>
      </c>
      <c r="F287" s="19">
        <v>1</v>
      </c>
      <c r="G287" s="14" t="s">
        <v>523</v>
      </c>
      <c r="H287" s="7">
        <v>258</v>
      </c>
      <c r="I287" s="236">
        <v>0</v>
      </c>
      <c r="J287" s="236">
        <v>0</v>
      </c>
      <c r="K287" s="236">
        <v>0</v>
      </c>
      <c r="L287" s="236">
        <v>0</v>
      </c>
      <c r="R287" s="114"/>
      <c r="S287" s="114"/>
    </row>
    <row r="288" spans="1:19" ht="27.75" customHeight="1">
      <c r="A288" s="31">
        <v>3</v>
      </c>
      <c r="B288" s="30">
        <v>2</v>
      </c>
      <c r="C288" s="30">
        <v>2</v>
      </c>
      <c r="D288" s="30">
        <v>4</v>
      </c>
      <c r="E288" s="30">
        <v>1</v>
      </c>
      <c r="F288" s="29">
        <v>2</v>
      </c>
      <c r="G288" s="18" t="s">
        <v>524</v>
      </c>
      <c r="H288" s="7">
        <v>259</v>
      </c>
      <c r="I288" s="236">
        <v>0</v>
      </c>
      <c r="J288" s="236">
        <v>0</v>
      </c>
      <c r="K288" s="236">
        <v>0</v>
      </c>
      <c r="L288" s="236">
        <v>0</v>
      </c>
      <c r="R288" s="114"/>
      <c r="S288" s="114"/>
    </row>
    <row r="289" spans="1:19" ht="14.25" customHeight="1">
      <c r="A289" s="21">
        <v>3</v>
      </c>
      <c r="B289" s="20">
        <v>2</v>
      </c>
      <c r="C289" s="20">
        <v>2</v>
      </c>
      <c r="D289" s="20">
        <v>5</v>
      </c>
      <c r="E289" s="20"/>
      <c r="F289" s="19"/>
      <c r="G289" s="14" t="s">
        <v>525</v>
      </c>
      <c r="H289" s="7">
        <v>260</v>
      </c>
      <c r="I289" s="239">
        <f t="shared" ref="I289:L290" si="28">I290</f>
        <v>0</v>
      </c>
      <c r="J289" s="241">
        <f t="shared" si="28"/>
        <v>0</v>
      </c>
      <c r="K289" s="240">
        <f t="shared" si="28"/>
        <v>0</v>
      </c>
      <c r="L289" s="240">
        <f t="shared" si="28"/>
        <v>0</v>
      </c>
      <c r="R289" s="114"/>
      <c r="S289" s="114"/>
    </row>
    <row r="290" spans="1:19" ht="15.75" customHeight="1">
      <c r="A290" s="21">
        <v>3</v>
      </c>
      <c r="B290" s="20">
        <v>2</v>
      </c>
      <c r="C290" s="20">
        <v>2</v>
      </c>
      <c r="D290" s="20">
        <v>5</v>
      </c>
      <c r="E290" s="20">
        <v>1</v>
      </c>
      <c r="F290" s="19"/>
      <c r="G290" s="14" t="s">
        <v>525</v>
      </c>
      <c r="H290" s="7">
        <v>261</v>
      </c>
      <c r="I290" s="239">
        <f t="shared" si="28"/>
        <v>0</v>
      </c>
      <c r="J290" s="241">
        <f t="shared" si="28"/>
        <v>0</v>
      </c>
      <c r="K290" s="240">
        <f t="shared" si="28"/>
        <v>0</v>
      </c>
      <c r="L290" s="240">
        <f t="shared" si="28"/>
        <v>0</v>
      </c>
      <c r="R290" s="114"/>
      <c r="S290" s="114"/>
    </row>
    <row r="291" spans="1:19" ht="15.75" customHeight="1">
      <c r="A291" s="21">
        <v>3</v>
      </c>
      <c r="B291" s="20">
        <v>2</v>
      </c>
      <c r="C291" s="20">
        <v>2</v>
      </c>
      <c r="D291" s="20">
        <v>5</v>
      </c>
      <c r="E291" s="20">
        <v>1</v>
      </c>
      <c r="F291" s="19">
        <v>1</v>
      </c>
      <c r="G291" s="14" t="s">
        <v>525</v>
      </c>
      <c r="H291" s="7">
        <v>262</v>
      </c>
      <c r="I291" s="236">
        <v>0</v>
      </c>
      <c r="J291" s="236">
        <v>0</v>
      </c>
      <c r="K291" s="236">
        <v>0</v>
      </c>
      <c r="L291" s="236">
        <v>0</v>
      </c>
      <c r="R291" s="114"/>
      <c r="S291" s="114"/>
    </row>
    <row r="292" spans="1:19" ht="14.25" customHeight="1">
      <c r="A292" s="21">
        <v>3</v>
      </c>
      <c r="B292" s="20">
        <v>2</v>
      </c>
      <c r="C292" s="20">
        <v>2</v>
      </c>
      <c r="D292" s="20">
        <v>6</v>
      </c>
      <c r="E292" s="20"/>
      <c r="F292" s="19"/>
      <c r="G292" s="14" t="s">
        <v>508</v>
      </c>
      <c r="H292" s="7">
        <v>263</v>
      </c>
      <c r="I292" s="239">
        <f t="shared" ref="I292:L293" si="29">I293</f>
        <v>0</v>
      </c>
      <c r="J292" s="250">
        <f t="shared" si="29"/>
        <v>0</v>
      </c>
      <c r="K292" s="240">
        <f t="shared" si="29"/>
        <v>0</v>
      </c>
      <c r="L292" s="240">
        <f t="shared" si="29"/>
        <v>0</v>
      </c>
      <c r="R292" s="114"/>
      <c r="S292" s="114"/>
    </row>
    <row r="293" spans="1:19" ht="15" customHeight="1">
      <c r="A293" s="21">
        <v>3</v>
      </c>
      <c r="B293" s="20">
        <v>2</v>
      </c>
      <c r="C293" s="20">
        <v>2</v>
      </c>
      <c r="D293" s="20">
        <v>6</v>
      </c>
      <c r="E293" s="20">
        <v>1</v>
      </c>
      <c r="F293" s="19"/>
      <c r="G293" s="28" t="s">
        <v>508</v>
      </c>
      <c r="H293" s="7">
        <v>264</v>
      </c>
      <c r="I293" s="239">
        <f t="shared" si="29"/>
        <v>0</v>
      </c>
      <c r="J293" s="250">
        <f t="shared" si="29"/>
        <v>0</v>
      </c>
      <c r="K293" s="240">
        <f t="shared" si="29"/>
        <v>0</v>
      </c>
      <c r="L293" s="240">
        <f t="shared" si="29"/>
        <v>0</v>
      </c>
      <c r="R293" s="114"/>
      <c r="S293" s="114"/>
    </row>
    <row r="294" spans="1:19" ht="15" customHeight="1">
      <c r="A294" s="21">
        <v>3</v>
      </c>
      <c r="B294" s="41">
        <v>2</v>
      </c>
      <c r="C294" s="41">
        <v>2</v>
      </c>
      <c r="D294" s="20">
        <v>6</v>
      </c>
      <c r="E294" s="41">
        <v>1</v>
      </c>
      <c r="F294" s="37">
        <v>1</v>
      </c>
      <c r="G294" s="36" t="s">
        <v>508</v>
      </c>
      <c r="H294" s="7">
        <v>265</v>
      </c>
      <c r="I294" s="236">
        <v>0</v>
      </c>
      <c r="J294" s="236">
        <v>0</v>
      </c>
      <c r="K294" s="236">
        <v>0</v>
      </c>
      <c r="L294" s="236">
        <v>0</v>
      </c>
      <c r="R294" s="114"/>
      <c r="S294" s="114"/>
    </row>
    <row r="295" spans="1:19" ht="14.25" customHeight="1">
      <c r="A295" s="22">
        <v>3</v>
      </c>
      <c r="B295" s="21">
        <v>2</v>
      </c>
      <c r="C295" s="20">
        <v>2</v>
      </c>
      <c r="D295" s="20">
        <v>7</v>
      </c>
      <c r="E295" s="20"/>
      <c r="F295" s="19"/>
      <c r="G295" s="14" t="s">
        <v>509</v>
      </c>
      <c r="H295" s="7">
        <v>266</v>
      </c>
      <c r="I295" s="239">
        <f>I296</f>
        <v>0</v>
      </c>
      <c r="J295" s="250">
        <f>J296</f>
        <v>0</v>
      </c>
      <c r="K295" s="240">
        <f>K296</f>
        <v>0</v>
      </c>
      <c r="L295" s="240">
        <f>L296</f>
        <v>0</v>
      </c>
      <c r="R295" s="114"/>
      <c r="S295" s="114"/>
    </row>
    <row r="296" spans="1:19" ht="15" customHeight="1">
      <c r="A296" s="22">
        <v>3</v>
      </c>
      <c r="B296" s="21">
        <v>2</v>
      </c>
      <c r="C296" s="20">
        <v>2</v>
      </c>
      <c r="D296" s="20">
        <v>7</v>
      </c>
      <c r="E296" s="20">
        <v>1</v>
      </c>
      <c r="F296" s="19"/>
      <c r="G296" s="14" t="s">
        <v>509</v>
      </c>
      <c r="H296" s="7">
        <v>267</v>
      </c>
      <c r="I296" s="239">
        <f>I297+I298</f>
        <v>0</v>
      </c>
      <c r="J296" s="239">
        <f>J297+J298</f>
        <v>0</v>
      </c>
      <c r="K296" s="239">
        <f>K297+K298</f>
        <v>0</v>
      </c>
      <c r="L296" s="239">
        <f>L297+L298</f>
        <v>0</v>
      </c>
      <c r="R296" s="114"/>
      <c r="S296" s="114"/>
    </row>
    <row r="297" spans="1:19" ht="27.75" customHeight="1">
      <c r="A297" s="22">
        <v>3</v>
      </c>
      <c r="B297" s="21">
        <v>2</v>
      </c>
      <c r="C297" s="21">
        <v>2</v>
      </c>
      <c r="D297" s="20">
        <v>7</v>
      </c>
      <c r="E297" s="20">
        <v>1</v>
      </c>
      <c r="F297" s="19">
        <v>1</v>
      </c>
      <c r="G297" s="14" t="s">
        <v>510</v>
      </c>
      <c r="H297" s="7">
        <v>268</v>
      </c>
      <c r="I297" s="236">
        <v>0</v>
      </c>
      <c r="J297" s="236">
        <v>0</v>
      </c>
      <c r="K297" s="236">
        <v>0</v>
      </c>
      <c r="L297" s="236">
        <v>0</v>
      </c>
      <c r="R297" s="114"/>
      <c r="S297" s="114"/>
    </row>
    <row r="298" spans="1:19" ht="25.5" customHeight="1">
      <c r="A298" s="22">
        <v>3</v>
      </c>
      <c r="B298" s="21">
        <v>2</v>
      </c>
      <c r="C298" s="21">
        <v>2</v>
      </c>
      <c r="D298" s="20">
        <v>7</v>
      </c>
      <c r="E298" s="20">
        <v>1</v>
      </c>
      <c r="F298" s="19">
        <v>2</v>
      </c>
      <c r="G298" s="14" t="s">
        <v>511</v>
      </c>
      <c r="H298" s="7">
        <v>269</v>
      </c>
      <c r="I298" s="236">
        <v>0</v>
      </c>
      <c r="J298" s="236">
        <v>0</v>
      </c>
      <c r="K298" s="236">
        <v>0</v>
      </c>
      <c r="L298" s="236">
        <v>0</v>
      </c>
      <c r="R298" s="114"/>
      <c r="S298" s="114"/>
    </row>
    <row r="299" spans="1:19" ht="30" customHeight="1">
      <c r="A299" s="47">
        <v>3</v>
      </c>
      <c r="B299" s="47">
        <v>3</v>
      </c>
      <c r="C299" s="46"/>
      <c r="D299" s="45"/>
      <c r="E299" s="45"/>
      <c r="F299" s="44"/>
      <c r="G299" s="43" t="s">
        <v>526</v>
      </c>
      <c r="H299" s="7">
        <v>270</v>
      </c>
      <c r="I299" s="253">
        <f>SUM(I300+I332)</f>
        <v>0</v>
      </c>
      <c r="J299" s="255">
        <f>SUM(J300+J332)</f>
        <v>0</v>
      </c>
      <c r="K299" s="254">
        <f>SUM(K300+K332)</f>
        <v>0</v>
      </c>
      <c r="L299" s="254">
        <f>SUM(L300+L332)</f>
        <v>0</v>
      </c>
      <c r="R299" s="114"/>
      <c r="S299" s="114"/>
    </row>
    <row r="300" spans="1:19" ht="40.5" customHeight="1">
      <c r="A300" s="22">
        <v>3</v>
      </c>
      <c r="B300" s="22">
        <v>3</v>
      </c>
      <c r="C300" s="21">
        <v>1</v>
      </c>
      <c r="D300" s="20"/>
      <c r="E300" s="20"/>
      <c r="F300" s="19"/>
      <c r="G300" s="14" t="s">
        <v>527</v>
      </c>
      <c r="H300" s="7">
        <v>271</v>
      </c>
      <c r="I300" s="239">
        <f>SUM(I301+I310+I314+I318+I322+I325+I328)</f>
        <v>0</v>
      </c>
      <c r="J300" s="250">
        <f>SUM(J301+J310+J314+J318+J322+J325+J328)</f>
        <v>0</v>
      </c>
      <c r="K300" s="240">
        <f>SUM(K301+K310+K314+K318+K322+K325+K328)</f>
        <v>0</v>
      </c>
      <c r="L300" s="240">
        <f>SUM(L301+L310+L314+L318+L322+L325+L328)</f>
        <v>0</v>
      </c>
      <c r="R300" s="114"/>
      <c r="S300" s="114"/>
    </row>
    <row r="301" spans="1:19" ht="15" customHeight="1">
      <c r="A301" s="22">
        <v>3</v>
      </c>
      <c r="B301" s="22">
        <v>3</v>
      </c>
      <c r="C301" s="21">
        <v>1</v>
      </c>
      <c r="D301" s="20">
        <v>1</v>
      </c>
      <c r="E301" s="20"/>
      <c r="F301" s="19"/>
      <c r="G301" s="14" t="s">
        <v>513</v>
      </c>
      <c r="H301" s="7">
        <v>272</v>
      </c>
      <c r="I301" s="239">
        <f>SUM(I302+I304+I307)</f>
        <v>0</v>
      </c>
      <c r="J301" s="239">
        <f>SUM(J302+J304+J307)</f>
        <v>0</v>
      </c>
      <c r="K301" s="239">
        <f>SUM(K302+K304+K307)</f>
        <v>0</v>
      </c>
      <c r="L301" s="239">
        <f>SUM(L302+L304+L307)</f>
        <v>0</v>
      </c>
      <c r="R301" s="114"/>
      <c r="S301" s="114"/>
    </row>
    <row r="302" spans="1:19" ht="12.75" customHeight="1">
      <c r="A302" s="22">
        <v>3</v>
      </c>
      <c r="B302" s="22">
        <v>3</v>
      </c>
      <c r="C302" s="21">
        <v>1</v>
      </c>
      <c r="D302" s="20">
        <v>1</v>
      </c>
      <c r="E302" s="20">
        <v>1</v>
      </c>
      <c r="F302" s="19"/>
      <c r="G302" s="14" t="s">
        <v>491</v>
      </c>
      <c r="H302" s="7">
        <v>273</v>
      </c>
      <c r="I302" s="239">
        <f>SUM(I303:I303)</f>
        <v>0</v>
      </c>
      <c r="J302" s="250">
        <f>SUM(J303:J303)</f>
        <v>0</v>
      </c>
      <c r="K302" s="240">
        <f>SUM(K303:K303)</f>
        <v>0</v>
      </c>
      <c r="L302" s="240">
        <f>SUM(L303:L303)</f>
        <v>0</v>
      </c>
      <c r="R302" s="114"/>
      <c r="S302" s="114"/>
    </row>
    <row r="303" spans="1:19" ht="15" customHeight="1">
      <c r="A303" s="22">
        <v>3</v>
      </c>
      <c r="B303" s="22">
        <v>3</v>
      </c>
      <c r="C303" s="21">
        <v>1</v>
      </c>
      <c r="D303" s="20">
        <v>1</v>
      </c>
      <c r="E303" s="20">
        <v>1</v>
      </c>
      <c r="F303" s="19">
        <v>1</v>
      </c>
      <c r="G303" s="14" t="s">
        <v>491</v>
      </c>
      <c r="H303" s="7">
        <v>274</v>
      </c>
      <c r="I303" s="236">
        <v>0</v>
      </c>
      <c r="J303" s="236">
        <v>0</v>
      </c>
      <c r="K303" s="236">
        <v>0</v>
      </c>
      <c r="L303" s="236">
        <v>0</v>
      </c>
      <c r="R303" s="114"/>
      <c r="S303" s="114"/>
    </row>
    <row r="304" spans="1:19" ht="14.25" customHeight="1">
      <c r="A304" s="18">
        <v>3</v>
      </c>
      <c r="B304" s="18">
        <v>3</v>
      </c>
      <c r="C304" s="17">
        <v>1</v>
      </c>
      <c r="D304" s="16">
        <v>1</v>
      </c>
      <c r="E304" s="16">
        <v>2</v>
      </c>
      <c r="F304" s="15"/>
      <c r="G304" s="14" t="s">
        <v>514</v>
      </c>
      <c r="H304" s="7">
        <v>275</v>
      </c>
      <c r="I304" s="253">
        <f>SUM(I305:I306)</f>
        <v>0</v>
      </c>
      <c r="J304" s="253">
        <f>SUM(J305:J306)</f>
        <v>0</v>
      </c>
      <c r="K304" s="253">
        <f>SUM(K305:K306)</f>
        <v>0</v>
      </c>
      <c r="L304" s="253">
        <f>SUM(L305:L306)</f>
        <v>0</v>
      </c>
      <c r="R304" s="114"/>
      <c r="S304" s="114"/>
    </row>
    <row r="305" spans="1:19" ht="14.25" customHeight="1">
      <c r="A305" s="18">
        <v>3</v>
      </c>
      <c r="B305" s="18">
        <v>3</v>
      </c>
      <c r="C305" s="17">
        <v>1</v>
      </c>
      <c r="D305" s="16">
        <v>1</v>
      </c>
      <c r="E305" s="16">
        <v>2</v>
      </c>
      <c r="F305" s="15">
        <v>1</v>
      </c>
      <c r="G305" s="14" t="s">
        <v>493</v>
      </c>
      <c r="H305" s="7">
        <v>276</v>
      </c>
      <c r="I305" s="236">
        <v>0</v>
      </c>
      <c r="J305" s="236">
        <v>0</v>
      </c>
      <c r="K305" s="236">
        <v>0</v>
      </c>
      <c r="L305" s="236">
        <v>0</v>
      </c>
      <c r="R305" s="114"/>
      <c r="S305" s="114"/>
    </row>
    <row r="306" spans="1:19" ht="14.25" customHeight="1">
      <c r="A306" s="18">
        <v>3</v>
      </c>
      <c r="B306" s="18">
        <v>3</v>
      </c>
      <c r="C306" s="17">
        <v>1</v>
      </c>
      <c r="D306" s="16">
        <v>1</v>
      </c>
      <c r="E306" s="16">
        <v>2</v>
      </c>
      <c r="F306" s="15">
        <v>2</v>
      </c>
      <c r="G306" s="14" t="s">
        <v>494</v>
      </c>
      <c r="H306" s="7">
        <v>277</v>
      </c>
      <c r="I306" s="236">
        <v>0</v>
      </c>
      <c r="J306" s="236">
        <v>0</v>
      </c>
      <c r="K306" s="236">
        <v>0</v>
      </c>
      <c r="L306" s="236">
        <v>0</v>
      </c>
      <c r="R306" s="114"/>
      <c r="S306" s="114"/>
    </row>
    <row r="307" spans="1:19" ht="14.25" customHeight="1">
      <c r="A307" s="18">
        <v>3</v>
      </c>
      <c r="B307" s="18">
        <v>3</v>
      </c>
      <c r="C307" s="17">
        <v>1</v>
      </c>
      <c r="D307" s="16">
        <v>1</v>
      </c>
      <c r="E307" s="16">
        <v>3</v>
      </c>
      <c r="F307" s="15"/>
      <c r="G307" s="14" t="s">
        <v>495</v>
      </c>
      <c r="H307" s="7">
        <v>278</v>
      </c>
      <c r="I307" s="253">
        <f>SUM(I308:I309)</f>
        <v>0</v>
      </c>
      <c r="J307" s="253">
        <f>SUM(J308:J309)</f>
        <v>0</v>
      </c>
      <c r="K307" s="253">
        <f>SUM(K308:K309)</f>
        <v>0</v>
      </c>
      <c r="L307" s="253">
        <f>SUM(L308:L309)</f>
        <v>0</v>
      </c>
      <c r="R307" s="114"/>
      <c r="S307" s="114"/>
    </row>
    <row r="308" spans="1:19" ht="14.25" customHeight="1">
      <c r="A308" s="18">
        <v>3</v>
      </c>
      <c r="B308" s="18">
        <v>3</v>
      </c>
      <c r="C308" s="17">
        <v>1</v>
      </c>
      <c r="D308" s="16">
        <v>1</v>
      </c>
      <c r="E308" s="16">
        <v>3</v>
      </c>
      <c r="F308" s="15">
        <v>1</v>
      </c>
      <c r="G308" s="14" t="s">
        <v>496</v>
      </c>
      <c r="H308" s="7">
        <v>279</v>
      </c>
      <c r="I308" s="236">
        <v>0</v>
      </c>
      <c r="J308" s="236">
        <v>0</v>
      </c>
      <c r="K308" s="236">
        <v>0</v>
      </c>
      <c r="L308" s="236">
        <v>0</v>
      </c>
      <c r="R308" s="114"/>
      <c r="S308" s="114"/>
    </row>
    <row r="309" spans="1:19" ht="14.25" customHeight="1">
      <c r="A309" s="18">
        <v>3</v>
      </c>
      <c r="B309" s="18">
        <v>3</v>
      </c>
      <c r="C309" s="17">
        <v>1</v>
      </c>
      <c r="D309" s="16">
        <v>1</v>
      </c>
      <c r="E309" s="16">
        <v>3</v>
      </c>
      <c r="F309" s="15">
        <v>2</v>
      </c>
      <c r="G309" s="14" t="s">
        <v>515</v>
      </c>
      <c r="H309" s="7">
        <v>280</v>
      </c>
      <c r="I309" s="236">
        <v>0</v>
      </c>
      <c r="J309" s="236">
        <v>0</v>
      </c>
      <c r="K309" s="236">
        <v>0</v>
      </c>
      <c r="L309" s="236">
        <v>0</v>
      </c>
      <c r="R309" s="114"/>
      <c r="S309" s="114"/>
    </row>
    <row r="310" spans="1:19">
      <c r="A310" s="32">
        <v>3</v>
      </c>
      <c r="B310" s="31">
        <v>3</v>
      </c>
      <c r="C310" s="21">
        <v>1</v>
      </c>
      <c r="D310" s="20">
        <v>2</v>
      </c>
      <c r="E310" s="20"/>
      <c r="F310" s="19"/>
      <c r="G310" s="28" t="s">
        <v>528</v>
      </c>
      <c r="H310" s="7">
        <v>281</v>
      </c>
      <c r="I310" s="239">
        <f>I311</f>
        <v>0</v>
      </c>
      <c r="J310" s="250">
        <f>J311</f>
        <v>0</v>
      </c>
      <c r="K310" s="240">
        <f>K311</f>
        <v>0</v>
      </c>
      <c r="L310" s="240">
        <f>L311</f>
        <v>0</v>
      </c>
      <c r="R310" s="114"/>
      <c r="S310" s="114"/>
    </row>
    <row r="311" spans="1:19" ht="15" customHeight="1">
      <c r="A311" s="32">
        <v>3</v>
      </c>
      <c r="B311" s="32">
        <v>3</v>
      </c>
      <c r="C311" s="31">
        <v>1</v>
      </c>
      <c r="D311" s="30">
        <v>2</v>
      </c>
      <c r="E311" s="30">
        <v>1</v>
      </c>
      <c r="F311" s="29"/>
      <c r="G311" s="28" t="s">
        <v>528</v>
      </c>
      <c r="H311" s="7">
        <v>282</v>
      </c>
      <c r="I311" s="244">
        <f>SUM(I312:I313)</f>
        <v>0</v>
      </c>
      <c r="J311" s="251">
        <f>SUM(J312:J313)</f>
        <v>0</v>
      </c>
      <c r="K311" s="242">
        <f>SUM(K312:K313)</f>
        <v>0</v>
      </c>
      <c r="L311" s="242">
        <f>SUM(L312:L313)</f>
        <v>0</v>
      </c>
      <c r="R311" s="114"/>
      <c r="S311" s="114"/>
    </row>
    <row r="312" spans="1:19" ht="15" customHeight="1">
      <c r="A312" s="22">
        <v>3</v>
      </c>
      <c r="B312" s="22">
        <v>3</v>
      </c>
      <c r="C312" s="21">
        <v>1</v>
      </c>
      <c r="D312" s="20">
        <v>2</v>
      </c>
      <c r="E312" s="20">
        <v>1</v>
      </c>
      <c r="F312" s="19">
        <v>1</v>
      </c>
      <c r="G312" s="14" t="s">
        <v>529</v>
      </c>
      <c r="H312" s="7">
        <v>283</v>
      </c>
      <c r="I312" s="236">
        <v>0</v>
      </c>
      <c r="J312" s="236">
        <v>0</v>
      </c>
      <c r="K312" s="236">
        <v>0</v>
      </c>
      <c r="L312" s="236">
        <v>0</v>
      </c>
      <c r="R312" s="114"/>
      <c r="S312" s="114"/>
    </row>
    <row r="313" spans="1:19" ht="12.75" customHeight="1">
      <c r="A313" s="26">
        <v>3</v>
      </c>
      <c r="B313" s="42">
        <v>3</v>
      </c>
      <c r="C313" s="38">
        <v>1</v>
      </c>
      <c r="D313" s="41">
        <v>2</v>
      </c>
      <c r="E313" s="41">
        <v>1</v>
      </c>
      <c r="F313" s="37">
        <v>2</v>
      </c>
      <c r="G313" s="39" t="s">
        <v>530</v>
      </c>
      <c r="H313" s="7">
        <v>284</v>
      </c>
      <c r="I313" s="236">
        <v>0</v>
      </c>
      <c r="J313" s="236">
        <v>0</v>
      </c>
      <c r="K313" s="236">
        <v>0</v>
      </c>
      <c r="L313" s="236">
        <v>0</v>
      </c>
      <c r="R313" s="114"/>
      <c r="S313" s="114"/>
    </row>
    <row r="314" spans="1:19" ht="15.75" customHeight="1">
      <c r="A314" s="21">
        <v>3</v>
      </c>
      <c r="B314" s="28">
        <v>3</v>
      </c>
      <c r="C314" s="21">
        <v>1</v>
      </c>
      <c r="D314" s="20">
        <v>3</v>
      </c>
      <c r="E314" s="20"/>
      <c r="F314" s="19"/>
      <c r="G314" s="14" t="s">
        <v>531</v>
      </c>
      <c r="H314" s="7">
        <v>285</v>
      </c>
      <c r="I314" s="239">
        <f>I315</f>
        <v>0</v>
      </c>
      <c r="J314" s="250">
        <f>J315</f>
        <v>0</v>
      </c>
      <c r="K314" s="240">
        <f>K315</f>
        <v>0</v>
      </c>
      <c r="L314" s="240">
        <f>L315</f>
        <v>0</v>
      </c>
      <c r="R314" s="114"/>
      <c r="S314" s="114"/>
    </row>
    <row r="315" spans="1:19" ht="15.75" customHeight="1">
      <c r="A315" s="21">
        <v>3</v>
      </c>
      <c r="B315" s="36">
        <v>3</v>
      </c>
      <c r="C315" s="38">
        <v>1</v>
      </c>
      <c r="D315" s="41">
        <v>3</v>
      </c>
      <c r="E315" s="41">
        <v>1</v>
      </c>
      <c r="F315" s="37"/>
      <c r="G315" s="14" t="s">
        <v>531</v>
      </c>
      <c r="H315" s="7">
        <v>286</v>
      </c>
      <c r="I315" s="240">
        <f>I316+I317</f>
        <v>0</v>
      </c>
      <c r="J315" s="240">
        <f>J316+J317</f>
        <v>0</v>
      </c>
      <c r="K315" s="240">
        <f>K316+K317</f>
        <v>0</v>
      </c>
      <c r="L315" s="240">
        <f>L316+L317</f>
        <v>0</v>
      </c>
      <c r="R315" s="114"/>
      <c r="S315" s="114"/>
    </row>
    <row r="316" spans="1:19" ht="27" customHeight="1">
      <c r="A316" s="21">
        <v>3</v>
      </c>
      <c r="B316" s="28">
        <v>3</v>
      </c>
      <c r="C316" s="21">
        <v>1</v>
      </c>
      <c r="D316" s="20">
        <v>3</v>
      </c>
      <c r="E316" s="20">
        <v>1</v>
      </c>
      <c r="F316" s="19">
        <v>1</v>
      </c>
      <c r="G316" s="14" t="s">
        <v>532</v>
      </c>
      <c r="H316" s="7">
        <v>287</v>
      </c>
      <c r="I316" s="238">
        <v>0</v>
      </c>
      <c r="J316" s="238">
        <v>0</v>
      </c>
      <c r="K316" s="238">
        <v>0</v>
      </c>
      <c r="L316" s="237">
        <v>0</v>
      </c>
      <c r="R316" s="114"/>
      <c r="S316" s="114"/>
    </row>
    <row r="317" spans="1:19" ht="26.25" customHeight="1">
      <c r="A317" s="21">
        <v>3</v>
      </c>
      <c r="B317" s="28">
        <v>3</v>
      </c>
      <c r="C317" s="21">
        <v>1</v>
      </c>
      <c r="D317" s="20">
        <v>3</v>
      </c>
      <c r="E317" s="20">
        <v>1</v>
      </c>
      <c r="F317" s="19">
        <v>2</v>
      </c>
      <c r="G317" s="14" t="s">
        <v>533</v>
      </c>
      <c r="H317" s="7">
        <v>288</v>
      </c>
      <c r="I317" s="236">
        <v>0</v>
      </c>
      <c r="J317" s="236">
        <v>0</v>
      </c>
      <c r="K317" s="236">
        <v>0</v>
      </c>
      <c r="L317" s="236">
        <v>0</v>
      </c>
      <c r="R317" s="114"/>
      <c r="S317" s="114"/>
    </row>
    <row r="318" spans="1:19">
      <c r="A318" s="21">
        <v>3</v>
      </c>
      <c r="B318" s="28">
        <v>3</v>
      </c>
      <c r="C318" s="21">
        <v>1</v>
      </c>
      <c r="D318" s="20">
        <v>4</v>
      </c>
      <c r="E318" s="20"/>
      <c r="F318" s="19"/>
      <c r="G318" s="14" t="s">
        <v>534</v>
      </c>
      <c r="H318" s="7">
        <v>289</v>
      </c>
      <c r="I318" s="239">
        <f>I319</f>
        <v>0</v>
      </c>
      <c r="J318" s="250">
        <f>J319</f>
        <v>0</v>
      </c>
      <c r="K318" s="240">
        <f>K319</f>
        <v>0</v>
      </c>
      <c r="L318" s="240">
        <f>L319</f>
        <v>0</v>
      </c>
      <c r="R318" s="114"/>
      <c r="S318" s="114"/>
    </row>
    <row r="319" spans="1:19" ht="15" customHeight="1">
      <c r="A319" s="22">
        <v>3</v>
      </c>
      <c r="B319" s="21">
        <v>3</v>
      </c>
      <c r="C319" s="20">
        <v>1</v>
      </c>
      <c r="D319" s="20">
        <v>4</v>
      </c>
      <c r="E319" s="20">
        <v>1</v>
      </c>
      <c r="F319" s="19"/>
      <c r="G319" s="14" t="s">
        <v>534</v>
      </c>
      <c r="H319" s="7">
        <v>290</v>
      </c>
      <c r="I319" s="239">
        <f>SUM(I320:I321)</f>
        <v>0</v>
      </c>
      <c r="J319" s="239">
        <f>SUM(J320:J321)</f>
        <v>0</v>
      </c>
      <c r="K319" s="239">
        <f>SUM(K320:K321)</f>
        <v>0</v>
      </c>
      <c r="L319" s="239">
        <f>SUM(L320:L321)</f>
        <v>0</v>
      </c>
      <c r="R319" s="114"/>
      <c r="S319" s="114"/>
    </row>
    <row r="320" spans="1:19">
      <c r="A320" s="22">
        <v>3</v>
      </c>
      <c r="B320" s="21">
        <v>3</v>
      </c>
      <c r="C320" s="20">
        <v>1</v>
      </c>
      <c r="D320" s="20">
        <v>4</v>
      </c>
      <c r="E320" s="20">
        <v>1</v>
      </c>
      <c r="F320" s="19">
        <v>1</v>
      </c>
      <c r="G320" s="14" t="s">
        <v>535</v>
      </c>
      <c r="H320" s="7">
        <v>291</v>
      </c>
      <c r="I320" s="252">
        <v>0</v>
      </c>
      <c r="J320" s="236">
        <v>0</v>
      </c>
      <c r="K320" s="236">
        <v>0</v>
      </c>
      <c r="L320" s="252">
        <v>0</v>
      </c>
      <c r="R320" s="114"/>
      <c r="S320" s="114"/>
    </row>
    <row r="321" spans="1:19" ht="14.25" customHeight="1">
      <c r="A321" s="21">
        <v>3</v>
      </c>
      <c r="B321" s="20">
        <v>3</v>
      </c>
      <c r="C321" s="20">
        <v>1</v>
      </c>
      <c r="D321" s="20">
        <v>4</v>
      </c>
      <c r="E321" s="20">
        <v>1</v>
      </c>
      <c r="F321" s="19">
        <v>2</v>
      </c>
      <c r="G321" s="14" t="s">
        <v>536</v>
      </c>
      <c r="H321" s="7">
        <v>292</v>
      </c>
      <c r="I321" s="236">
        <v>0</v>
      </c>
      <c r="J321" s="238">
        <v>0</v>
      </c>
      <c r="K321" s="238">
        <v>0</v>
      </c>
      <c r="L321" s="237">
        <v>0</v>
      </c>
      <c r="R321" s="114"/>
      <c r="S321" s="114"/>
    </row>
    <row r="322" spans="1:19" ht="15.75" customHeight="1">
      <c r="A322" s="21">
        <v>3</v>
      </c>
      <c r="B322" s="20">
        <v>3</v>
      </c>
      <c r="C322" s="20">
        <v>1</v>
      </c>
      <c r="D322" s="20">
        <v>5</v>
      </c>
      <c r="E322" s="20"/>
      <c r="F322" s="19"/>
      <c r="G322" s="14" t="s">
        <v>537</v>
      </c>
      <c r="H322" s="7">
        <v>293</v>
      </c>
      <c r="I322" s="242">
        <f t="shared" ref="I322:L323" si="30">I323</f>
        <v>0</v>
      </c>
      <c r="J322" s="250">
        <f t="shared" si="30"/>
        <v>0</v>
      </c>
      <c r="K322" s="240">
        <f t="shared" si="30"/>
        <v>0</v>
      </c>
      <c r="L322" s="240">
        <f t="shared" si="30"/>
        <v>0</v>
      </c>
      <c r="R322" s="114"/>
      <c r="S322" s="114"/>
    </row>
    <row r="323" spans="1:19" ht="14.25" customHeight="1">
      <c r="A323" s="31">
        <v>3</v>
      </c>
      <c r="B323" s="41">
        <v>3</v>
      </c>
      <c r="C323" s="41">
        <v>1</v>
      </c>
      <c r="D323" s="41">
        <v>5</v>
      </c>
      <c r="E323" s="41">
        <v>1</v>
      </c>
      <c r="F323" s="37"/>
      <c r="G323" s="14" t="s">
        <v>537</v>
      </c>
      <c r="H323" s="7">
        <v>294</v>
      </c>
      <c r="I323" s="240">
        <f t="shared" si="30"/>
        <v>0</v>
      </c>
      <c r="J323" s="251">
        <f t="shared" si="30"/>
        <v>0</v>
      </c>
      <c r="K323" s="242">
        <f t="shared" si="30"/>
        <v>0</v>
      </c>
      <c r="L323" s="242">
        <f t="shared" si="30"/>
        <v>0</v>
      </c>
      <c r="R323" s="114"/>
      <c r="S323" s="114"/>
    </row>
    <row r="324" spans="1:19" ht="14.25" customHeight="1">
      <c r="A324" s="21">
        <v>3</v>
      </c>
      <c r="B324" s="20">
        <v>3</v>
      </c>
      <c r="C324" s="20">
        <v>1</v>
      </c>
      <c r="D324" s="20">
        <v>5</v>
      </c>
      <c r="E324" s="20">
        <v>1</v>
      </c>
      <c r="F324" s="19">
        <v>1</v>
      </c>
      <c r="G324" s="14" t="s">
        <v>538</v>
      </c>
      <c r="H324" s="7">
        <v>295</v>
      </c>
      <c r="I324" s="236">
        <v>0</v>
      </c>
      <c r="J324" s="238">
        <v>0</v>
      </c>
      <c r="K324" s="238">
        <v>0</v>
      </c>
      <c r="L324" s="237">
        <v>0</v>
      </c>
      <c r="R324" s="114"/>
      <c r="S324" s="114"/>
    </row>
    <row r="325" spans="1:19" ht="14.25" customHeight="1">
      <c r="A325" s="21">
        <v>3</v>
      </c>
      <c r="B325" s="20">
        <v>3</v>
      </c>
      <c r="C325" s="20">
        <v>1</v>
      </c>
      <c r="D325" s="20">
        <v>6</v>
      </c>
      <c r="E325" s="20"/>
      <c r="F325" s="19"/>
      <c r="G325" s="28" t="s">
        <v>508</v>
      </c>
      <c r="H325" s="7">
        <v>296</v>
      </c>
      <c r="I325" s="240">
        <f t="shared" ref="I325:L326" si="31">I326</f>
        <v>0</v>
      </c>
      <c r="J325" s="250">
        <f t="shared" si="31"/>
        <v>0</v>
      </c>
      <c r="K325" s="240">
        <f t="shared" si="31"/>
        <v>0</v>
      </c>
      <c r="L325" s="240">
        <f t="shared" si="31"/>
        <v>0</v>
      </c>
      <c r="R325" s="114"/>
      <c r="S325" s="114"/>
    </row>
    <row r="326" spans="1:19" ht="13.5" customHeight="1">
      <c r="A326" s="21">
        <v>3</v>
      </c>
      <c r="B326" s="20">
        <v>3</v>
      </c>
      <c r="C326" s="20">
        <v>1</v>
      </c>
      <c r="D326" s="20">
        <v>6</v>
      </c>
      <c r="E326" s="20">
        <v>1</v>
      </c>
      <c r="F326" s="19"/>
      <c r="G326" s="28" t="s">
        <v>508</v>
      </c>
      <c r="H326" s="7">
        <v>297</v>
      </c>
      <c r="I326" s="239">
        <f t="shared" si="31"/>
        <v>0</v>
      </c>
      <c r="J326" s="250">
        <f t="shared" si="31"/>
        <v>0</v>
      </c>
      <c r="K326" s="240">
        <f t="shared" si="31"/>
        <v>0</v>
      </c>
      <c r="L326" s="240">
        <f t="shared" si="31"/>
        <v>0</v>
      </c>
      <c r="R326" s="114"/>
      <c r="S326" s="114"/>
    </row>
    <row r="327" spans="1:19" ht="14.25" customHeight="1">
      <c r="A327" s="21">
        <v>3</v>
      </c>
      <c r="B327" s="20">
        <v>3</v>
      </c>
      <c r="C327" s="20">
        <v>1</v>
      </c>
      <c r="D327" s="20">
        <v>6</v>
      </c>
      <c r="E327" s="20">
        <v>1</v>
      </c>
      <c r="F327" s="19">
        <v>1</v>
      </c>
      <c r="G327" s="28" t="s">
        <v>508</v>
      </c>
      <c r="H327" s="7">
        <v>298</v>
      </c>
      <c r="I327" s="238">
        <v>0</v>
      </c>
      <c r="J327" s="238">
        <v>0</v>
      </c>
      <c r="K327" s="238">
        <v>0</v>
      </c>
      <c r="L327" s="237">
        <v>0</v>
      </c>
      <c r="R327" s="114"/>
      <c r="S327" s="114"/>
    </row>
    <row r="328" spans="1:19" ht="15" customHeight="1">
      <c r="A328" s="21">
        <v>3</v>
      </c>
      <c r="B328" s="20">
        <v>3</v>
      </c>
      <c r="C328" s="20">
        <v>1</v>
      </c>
      <c r="D328" s="20">
        <v>7</v>
      </c>
      <c r="E328" s="20"/>
      <c r="F328" s="19"/>
      <c r="G328" s="14" t="s">
        <v>539</v>
      </c>
      <c r="H328" s="7">
        <v>299</v>
      </c>
      <c r="I328" s="239">
        <f>I329</f>
        <v>0</v>
      </c>
      <c r="J328" s="250">
        <f>J329</f>
        <v>0</v>
      </c>
      <c r="K328" s="240">
        <f>K329</f>
        <v>0</v>
      </c>
      <c r="L328" s="240">
        <f>L329</f>
        <v>0</v>
      </c>
      <c r="R328" s="114"/>
      <c r="S328" s="114"/>
    </row>
    <row r="329" spans="1:19" ht="16.5" customHeight="1">
      <c r="A329" s="21">
        <v>3</v>
      </c>
      <c r="B329" s="20">
        <v>3</v>
      </c>
      <c r="C329" s="20">
        <v>1</v>
      </c>
      <c r="D329" s="20">
        <v>7</v>
      </c>
      <c r="E329" s="20">
        <v>1</v>
      </c>
      <c r="F329" s="19"/>
      <c r="G329" s="14" t="s">
        <v>539</v>
      </c>
      <c r="H329" s="7">
        <v>300</v>
      </c>
      <c r="I329" s="239">
        <f>I330+I331</f>
        <v>0</v>
      </c>
      <c r="J329" s="239">
        <f>J330+J331</f>
        <v>0</v>
      </c>
      <c r="K329" s="239">
        <f>K330+K331</f>
        <v>0</v>
      </c>
      <c r="L329" s="239">
        <f>L330+L331</f>
        <v>0</v>
      </c>
      <c r="R329" s="114"/>
      <c r="S329" s="114"/>
    </row>
    <row r="330" spans="1:19" ht="27" customHeight="1">
      <c r="A330" s="21">
        <v>3</v>
      </c>
      <c r="B330" s="20">
        <v>3</v>
      </c>
      <c r="C330" s="20">
        <v>1</v>
      </c>
      <c r="D330" s="20">
        <v>7</v>
      </c>
      <c r="E330" s="20">
        <v>1</v>
      </c>
      <c r="F330" s="19">
        <v>1</v>
      </c>
      <c r="G330" s="14" t="s">
        <v>540</v>
      </c>
      <c r="H330" s="7">
        <v>301</v>
      </c>
      <c r="I330" s="238">
        <v>0</v>
      </c>
      <c r="J330" s="238">
        <v>0</v>
      </c>
      <c r="K330" s="238">
        <v>0</v>
      </c>
      <c r="L330" s="237">
        <v>0</v>
      </c>
      <c r="R330" s="114"/>
      <c r="S330" s="114"/>
    </row>
    <row r="331" spans="1:19" ht="27.75" customHeight="1">
      <c r="A331" s="21">
        <v>3</v>
      </c>
      <c r="B331" s="20">
        <v>3</v>
      </c>
      <c r="C331" s="20">
        <v>1</v>
      </c>
      <c r="D331" s="20">
        <v>7</v>
      </c>
      <c r="E331" s="20">
        <v>1</v>
      </c>
      <c r="F331" s="19">
        <v>2</v>
      </c>
      <c r="G331" s="14" t="s">
        <v>541</v>
      </c>
      <c r="H331" s="7">
        <v>302</v>
      </c>
      <c r="I331" s="236">
        <v>0</v>
      </c>
      <c r="J331" s="236">
        <v>0</v>
      </c>
      <c r="K331" s="236">
        <v>0</v>
      </c>
      <c r="L331" s="236">
        <v>0</v>
      </c>
      <c r="R331" s="114"/>
      <c r="S331" s="114"/>
    </row>
    <row r="332" spans="1:19" ht="38.25" customHeight="1">
      <c r="A332" s="21">
        <v>3</v>
      </c>
      <c r="B332" s="20">
        <v>3</v>
      </c>
      <c r="C332" s="20">
        <v>2</v>
      </c>
      <c r="D332" s="20"/>
      <c r="E332" s="20"/>
      <c r="F332" s="19"/>
      <c r="G332" s="14" t="s">
        <v>542</v>
      </c>
      <c r="H332" s="7">
        <v>303</v>
      </c>
      <c r="I332" s="239">
        <f>SUM(I333+I342+I346+I350+I354+I357+I360)</f>
        <v>0</v>
      </c>
      <c r="J332" s="250">
        <f>SUM(J333+J342+J346+J350+J354+J357+J360)</f>
        <v>0</v>
      </c>
      <c r="K332" s="240">
        <f>SUM(K333+K342+K346+K350+K354+K357+K360)</f>
        <v>0</v>
      </c>
      <c r="L332" s="240">
        <f>SUM(L333+L342+L346+L350+L354+L357+L360)</f>
        <v>0</v>
      </c>
      <c r="R332" s="114"/>
    </row>
    <row r="333" spans="1:19" ht="15" customHeight="1">
      <c r="A333" s="21">
        <v>3</v>
      </c>
      <c r="B333" s="20">
        <v>3</v>
      </c>
      <c r="C333" s="20">
        <v>2</v>
      </c>
      <c r="D333" s="20">
        <v>1</v>
      </c>
      <c r="E333" s="20"/>
      <c r="F333" s="19"/>
      <c r="G333" s="14" t="s">
        <v>490</v>
      </c>
      <c r="H333" s="7">
        <v>304</v>
      </c>
      <c r="I333" s="239">
        <f>I334</f>
        <v>0</v>
      </c>
      <c r="J333" s="250">
        <f>J334</f>
        <v>0</v>
      </c>
      <c r="K333" s="240">
        <f>K334</f>
        <v>0</v>
      </c>
      <c r="L333" s="240">
        <f>L334</f>
        <v>0</v>
      </c>
      <c r="R333" s="114"/>
    </row>
    <row r="334" spans="1:19">
      <c r="A334" s="22">
        <v>3</v>
      </c>
      <c r="B334" s="21">
        <v>3</v>
      </c>
      <c r="C334" s="20">
        <v>2</v>
      </c>
      <c r="D334" s="28">
        <v>1</v>
      </c>
      <c r="E334" s="21">
        <v>1</v>
      </c>
      <c r="F334" s="19"/>
      <c r="G334" s="14" t="s">
        <v>490</v>
      </c>
      <c r="H334" s="7">
        <v>305</v>
      </c>
      <c r="I334" s="239">
        <f t="shared" ref="I334:P334" si="32">SUM(I335:I335)</f>
        <v>0</v>
      </c>
      <c r="J334" s="239">
        <f t="shared" si="32"/>
        <v>0</v>
      </c>
      <c r="K334" s="239">
        <f t="shared" si="32"/>
        <v>0</v>
      </c>
      <c r="L334" s="239">
        <f t="shared" si="32"/>
        <v>0</v>
      </c>
      <c r="M334" s="40">
        <f t="shared" si="32"/>
        <v>0</v>
      </c>
      <c r="N334" s="40">
        <f t="shared" si="32"/>
        <v>0</v>
      </c>
      <c r="O334" s="40">
        <f t="shared" si="32"/>
        <v>0</v>
      </c>
      <c r="P334" s="40">
        <f t="shared" si="32"/>
        <v>0</v>
      </c>
      <c r="R334" s="114"/>
    </row>
    <row r="335" spans="1:19" ht="13.5" customHeight="1">
      <c r="A335" s="22">
        <v>3</v>
      </c>
      <c r="B335" s="21">
        <v>3</v>
      </c>
      <c r="C335" s="20">
        <v>2</v>
      </c>
      <c r="D335" s="28">
        <v>1</v>
      </c>
      <c r="E335" s="21">
        <v>1</v>
      </c>
      <c r="F335" s="19">
        <v>1</v>
      </c>
      <c r="G335" s="14" t="s">
        <v>491</v>
      </c>
      <c r="H335" s="7">
        <v>306</v>
      </c>
      <c r="I335" s="238">
        <v>0</v>
      </c>
      <c r="J335" s="238">
        <v>0</v>
      </c>
      <c r="K335" s="238">
        <v>0</v>
      </c>
      <c r="L335" s="237">
        <v>0</v>
      </c>
      <c r="R335" s="114"/>
    </row>
    <row r="336" spans="1:19">
      <c r="A336" s="18">
        <v>3</v>
      </c>
      <c r="B336" s="17">
        <v>3</v>
      </c>
      <c r="C336" s="16">
        <v>2</v>
      </c>
      <c r="D336" s="14">
        <v>1</v>
      </c>
      <c r="E336" s="17">
        <v>2</v>
      </c>
      <c r="F336" s="15"/>
      <c r="G336" s="39" t="s">
        <v>514</v>
      </c>
      <c r="H336" s="7">
        <v>307</v>
      </c>
      <c r="I336" s="239">
        <f>SUM(I337:I338)</f>
        <v>0</v>
      </c>
      <c r="J336" s="239">
        <f>SUM(J337:J338)</f>
        <v>0</v>
      </c>
      <c r="K336" s="239">
        <f>SUM(K337:K338)</f>
        <v>0</v>
      </c>
      <c r="L336" s="239">
        <f>SUM(L337:L338)</f>
        <v>0</v>
      </c>
      <c r="R336" s="114"/>
    </row>
    <row r="337" spans="1:18">
      <c r="A337" s="18">
        <v>3</v>
      </c>
      <c r="B337" s="17">
        <v>3</v>
      </c>
      <c r="C337" s="16">
        <v>2</v>
      </c>
      <c r="D337" s="14">
        <v>1</v>
      </c>
      <c r="E337" s="17">
        <v>2</v>
      </c>
      <c r="F337" s="15">
        <v>1</v>
      </c>
      <c r="G337" s="39" t="s">
        <v>493</v>
      </c>
      <c r="H337" s="7">
        <v>308</v>
      </c>
      <c r="I337" s="238">
        <v>0</v>
      </c>
      <c r="J337" s="238">
        <v>0</v>
      </c>
      <c r="K337" s="238">
        <v>0</v>
      </c>
      <c r="L337" s="237">
        <v>0</v>
      </c>
      <c r="R337" s="114"/>
    </row>
    <row r="338" spans="1:18">
      <c r="A338" s="18">
        <v>3</v>
      </c>
      <c r="B338" s="17">
        <v>3</v>
      </c>
      <c r="C338" s="16">
        <v>2</v>
      </c>
      <c r="D338" s="14">
        <v>1</v>
      </c>
      <c r="E338" s="17">
        <v>2</v>
      </c>
      <c r="F338" s="15">
        <v>2</v>
      </c>
      <c r="G338" s="39" t="s">
        <v>494</v>
      </c>
      <c r="H338" s="7">
        <v>309</v>
      </c>
      <c r="I338" s="236">
        <v>0</v>
      </c>
      <c r="J338" s="236">
        <v>0</v>
      </c>
      <c r="K338" s="236">
        <v>0</v>
      </c>
      <c r="L338" s="236">
        <v>0</v>
      </c>
      <c r="R338" s="114"/>
    </row>
    <row r="339" spans="1:18">
      <c r="A339" s="18">
        <v>3</v>
      </c>
      <c r="B339" s="17">
        <v>3</v>
      </c>
      <c r="C339" s="16">
        <v>2</v>
      </c>
      <c r="D339" s="14">
        <v>1</v>
      </c>
      <c r="E339" s="17">
        <v>3</v>
      </c>
      <c r="F339" s="15"/>
      <c r="G339" s="39" t="s">
        <v>495</v>
      </c>
      <c r="H339" s="7">
        <v>310</v>
      </c>
      <c r="I339" s="239">
        <f>SUM(I340:I341)</f>
        <v>0</v>
      </c>
      <c r="J339" s="239">
        <f>SUM(J340:J341)</f>
        <v>0</v>
      </c>
      <c r="K339" s="239">
        <f>SUM(K340:K341)</f>
        <v>0</v>
      </c>
      <c r="L339" s="239">
        <f>SUM(L340:L341)</f>
        <v>0</v>
      </c>
      <c r="R339" s="114"/>
    </row>
    <row r="340" spans="1:18">
      <c r="A340" s="18">
        <v>3</v>
      </c>
      <c r="B340" s="17">
        <v>3</v>
      </c>
      <c r="C340" s="16">
        <v>2</v>
      </c>
      <c r="D340" s="14">
        <v>1</v>
      </c>
      <c r="E340" s="17">
        <v>3</v>
      </c>
      <c r="F340" s="15">
        <v>1</v>
      </c>
      <c r="G340" s="39" t="s">
        <v>496</v>
      </c>
      <c r="H340" s="7">
        <v>311</v>
      </c>
      <c r="I340" s="236">
        <v>0</v>
      </c>
      <c r="J340" s="236">
        <v>0</v>
      </c>
      <c r="K340" s="236">
        <v>0</v>
      </c>
      <c r="L340" s="236">
        <v>0</v>
      </c>
      <c r="R340" s="114"/>
    </row>
    <row r="341" spans="1:18">
      <c r="A341" s="18">
        <v>3</v>
      </c>
      <c r="B341" s="17">
        <v>3</v>
      </c>
      <c r="C341" s="16">
        <v>2</v>
      </c>
      <c r="D341" s="14">
        <v>1</v>
      </c>
      <c r="E341" s="17">
        <v>3</v>
      </c>
      <c r="F341" s="15">
        <v>2</v>
      </c>
      <c r="G341" s="39" t="s">
        <v>515</v>
      </c>
      <c r="H341" s="7">
        <v>312</v>
      </c>
      <c r="I341" s="248">
        <v>0</v>
      </c>
      <c r="J341" s="249">
        <v>0</v>
      </c>
      <c r="K341" s="248">
        <v>0</v>
      </c>
      <c r="L341" s="248">
        <v>0</v>
      </c>
      <c r="R341" s="114"/>
    </row>
    <row r="342" spans="1:18">
      <c r="A342" s="26">
        <v>3</v>
      </c>
      <c r="B342" s="26">
        <v>3</v>
      </c>
      <c r="C342" s="38">
        <v>2</v>
      </c>
      <c r="D342" s="36">
        <v>2</v>
      </c>
      <c r="E342" s="38"/>
      <c r="F342" s="37"/>
      <c r="G342" s="36" t="s">
        <v>528</v>
      </c>
      <c r="H342" s="7">
        <v>313</v>
      </c>
      <c r="I342" s="247">
        <f>I343</f>
        <v>0</v>
      </c>
      <c r="J342" s="246">
        <f>J343</f>
        <v>0</v>
      </c>
      <c r="K342" s="245">
        <f>K343</f>
        <v>0</v>
      </c>
      <c r="L342" s="245">
        <f>L343</f>
        <v>0</v>
      </c>
      <c r="R342" s="114"/>
    </row>
    <row r="343" spans="1:18">
      <c r="A343" s="22">
        <v>3</v>
      </c>
      <c r="B343" s="22">
        <v>3</v>
      </c>
      <c r="C343" s="21">
        <v>2</v>
      </c>
      <c r="D343" s="28">
        <v>2</v>
      </c>
      <c r="E343" s="21">
        <v>1</v>
      </c>
      <c r="F343" s="19"/>
      <c r="G343" s="36" t="s">
        <v>528</v>
      </c>
      <c r="H343" s="7">
        <v>314</v>
      </c>
      <c r="I343" s="239">
        <f>SUM(I344:I345)</f>
        <v>0</v>
      </c>
      <c r="J343" s="241">
        <f>SUM(J344:J345)</f>
        <v>0</v>
      </c>
      <c r="K343" s="240">
        <f>SUM(K344:K345)</f>
        <v>0</v>
      </c>
      <c r="L343" s="240">
        <f>SUM(L344:L345)</f>
        <v>0</v>
      </c>
      <c r="R343" s="114"/>
    </row>
    <row r="344" spans="1:18" ht="26.4">
      <c r="A344" s="22">
        <v>3</v>
      </c>
      <c r="B344" s="22">
        <v>3</v>
      </c>
      <c r="C344" s="21">
        <v>2</v>
      </c>
      <c r="D344" s="28">
        <v>2</v>
      </c>
      <c r="E344" s="22">
        <v>1</v>
      </c>
      <c r="F344" s="33">
        <v>1</v>
      </c>
      <c r="G344" s="14" t="s">
        <v>529</v>
      </c>
      <c r="H344" s="7">
        <v>315</v>
      </c>
      <c r="I344" s="236">
        <v>0</v>
      </c>
      <c r="J344" s="236">
        <v>0</v>
      </c>
      <c r="K344" s="236">
        <v>0</v>
      </c>
      <c r="L344" s="236">
        <v>0</v>
      </c>
      <c r="R344" s="114"/>
    </row>
    <row r="345" spans="1:18">
      <c r="A345" s="26">
        <v>3</v>
      </c>
      <c r="B345" s="26">
        <v>3</v>
      </c>
      <c r="C345" s="25">
        <v>2</v>
      </c>
      <c r="D345" s="24">
        <v>2</v>
      </c>
      <c r="E345" s="27">
        <v>1</v>
      </c>
      <c r="F345" s="35">
        <v>2</v>
      </c>
      <c r="G345" s="34" t="s">
        <v>530</v>
      </c>
      <c r="H345" s="7">
        <v>316</v>
      </c>
      <c r="I345" s="236">
        <v>0</v>
      </c>
      <c r="J345" s="236">
        <v>0</v>
      </c>
      <c r="K345" s="236">
        <v>0</v>
      </c>
      <c r="L345" s="236">
        <v>0</v>
      </c>
      <c r="R345" s="114"/>
    </row>
    <row r="346" spans="1:18" ht="23.25" customHeight="1">
      <c r="A346" s="22">
        <v>3</v>
      </c>
      <c r="B346" s="22">
        <v>3</v>
      </c>
      <c r="C346" s="21">
        <v>2</v>
      </c>
      <c r="D346" s="20">
        <v>3</v>
      </c>
      <c r="E346" s="28"/>
      <c r="F346" s="33"/>
      <c r="G346" s="14" t="s">
        <v>531</v>
      </c>
      <c r="H346" s="7">
        <v>317</v>
      </c>
      <c r="I346" s="239">
        <f>I347</f>
        <v>0</v>
      </c>
      <c r="J346" s="241">
        <f>J347</f>
        <v>0</v>
      </c>
      <c r="K346" s="240">
        <f>K347</f>
        <v>0</v>
      </c>
      <c r="L346" s="240">
        <f>L347</f>
        <v>0</v>
      </c>
      <c r="R346" s="114"/>
    </row>
    <row r="347" spans="1:18" ht="13.5" customHeight="1">
      <c r="A347" s="22">
        <v>3</v>
      </c>
      <c r="B347" s="22">
        <v>3</v>
      </c>
      <c r="C347" s="21">
        <v>2</v>
      </c>
      <c r="D347" s="20">
        <v>3</v>
      </c>
      <c r="E347" s="28">
        <v>1</v>
      </c>
      <c r="F347" s="33"/>
      <c r="G347" s="14" t="s">
        <v>531</v>
      </c>
      <c r="H347" s="7">
        <v>318</v>
      </c>
      <c r="I347" s="239">
        <f>I348+I349</f>
        <v>0</v>
      </c>
      <c r="J347" s="239">
        <f>J348+J349</f>
        <v>0</v>
      </c>
      <c r="K347" s="239">
        <f>K348+K349</f>
        <v>0</v>
      </c>
      <c r="L347" s="239">
        <f>L348+L349</f>
        <v>0</v>
      </c>
      <c r="R347" s="114"/>
    </row>
    <row r="348" spans="1:18" ht="28.5" customHeight="1">
      <c r="A348" s="22">
        <v>3</v>
      </c>
      <c r="B348" s="22">
        <v>3</v>
      </c>
      <c r="C348" s="21">
        <v>2</v>
      </c>
      <c r="D348" s="20">
        <v>3</v>
      </c>
      <c r="E348" s="28">
        <v>1</v>
      </c>
      <c r="F348" s="33">
        <v>1</v>
      </c>
      <c r="G348" s="14" t="s">
        <v>532</v>
      </c>
      <c r="H348" s="7">
        <v>319</v>
      </c>
      <c r="I348" s="238">
        <v>0</v>
      </c>
      <c r="J348" s="238">
        <v>0</v>
      </c>
      <c r="K348" s="238">
        <v>0</v>
      </c>
      <c r="L348" s="237">
        <v>0</v>
      </c>
      <c r="R348" s="114"/>
    </row>
    <row r="349" spans="1:18" ht="27.75" customHeight="1">
      <c r="A349" s="22">
        <v>3</v>
      </c>
      <c r="B349" s="22">
        <v>3</v>
      </c>
      <c r="C349" s="21">
        <v>2</v>
      </c>
      <c r="D349" s="20">
        <v>3</v>
      </c>
      <c r="E349" s="28">
        <v>1</v>
      </c>
      <c r="F349" s="33">
        <v>2</v>
      </c>
      <c r="G349" s="14" t="s">
        <v>533</v>
      </c>
      <c r="H349" s="7">
        <v>320</v>
      </c>
      <c r="I349" s="236">
        <v>0</v>
      </c>
      <c r="J349" s="236">
        <v>0</v>
      </c>
      <c r="K349" s="236">
        <v>0</v>
      </c>
      <c r="L349" s="236">
        <v>0</v>
      </c>
      <c r="R349" s="114"/>
    </row>
    <row r="350" spans="1:18">
      <c r="A350" s="22">
        <v>3</v>
      </c>
      <c r="B350" s="22">
        <v>3</v>
      </c>
      <c r="C350" s="21">
        <v>2</v>
      </c>
      <c r="D350" s="20">
        <v>4</v>
      </c>
      <c r="E350" s="20"/>
      <c r="F350" s="19"/>
      <c r="G350" s="14" t="s">
        <v>534</v>
      </c>
      <c r="H350" s="7">
        <v>321</v>
      </c>
      <c r="I350" s="239">
        <f>I351</f>
        <v>0</v>
      </c>
      <c r="J350" s="241">
        <f>J351</f>
        <v>0</v>
      </c>
      <c r="K350" s="240">
        <f>K351</f>
        <v>0</v>
      </c>
      <c r="L350" s="240">
        <f>L351</f>
        <v>0</v>
      </c>
      <c r="R350" s="114"/>
    </row>
    <row r="351" spans="1:18">
      <c r="A351" s="32">
        <v>3</v>
      </c>
      <c r="B351" s="32">
        <v>3</v>
      </c>
      <c r="C351" s="31">
        <v>2</v>
      </c>
      <c r="D351" s="30">
        <v>4</v>
      </c>
      <c r="E351" s="30">
        <v>1</v>
      </c>
      <c r="F351" s="29"/>
      <c r="G351" s="14" t="s">
        <v>534</v>
      </c>
      <c r="H351" s="7">
        <v>322</v>
      </c>
      <c r="I351" s="244">
        <f>SUM(I352:I353)</f>
        <v>0</v>
      </c>
      <c r="J351" s="243">
        <f>SUM(J352:J353)</f>
        <v>0</v>
      </c>
      <c r="K351" s="242">
        <f>SUM(K352:K353)</f>
        <v>0</v>
      </c>
      <c r="L351" s="242">
        <f>SUM(L352:L353)</f>
        <v>0</v>
      </c>
      <c r="R351" s="114"/>
    </row>
    <row r="352" spans="1:18" ht="15.75" customHeight="1">
      <c r="A352" s="22">
        <v>3</v>
      </c>
      <c r="B352" s="22">
        <v>3</v>
      </c>
      <c r="C352" s="21">
        <v>2</v>
      </c>
      <c r="D352" s="20">
        <v>4</v>
      </c>
      <c r="E352" s="20">
        <v>1</v>
      </c>
      <c r="F352" s="19">
        <v>1</v>
      </c>
      <c r="G352" s="14" t="s">
        <v>535</v>
      </c>
      <c r="H352" s="7">
        <v>323</v>
      </c>
      <c r="I352" s="236">
        <v>0</v>
      </c>
      <c r="J352" s="236">
        <v>0</v>
      </c>
      <c r="K352" s="236">
        <v>0</v>
      </c>
      <c r="L352" s="236">
        <v>0</v>
      </c>
      <c r="R352" s="114"/>
    </row>
    <row r="353" spans="1:18">
      <c r="A353" s="22">
        <v>3</v>
      </c>
      <c r="B353" s="22">
        <v>3</v>
      </c>
      <c r="C353" s="21">
        <v>2</v>
      </c>
      <c r="D353" s="20">
        <v>4</v>
      </c>
      <c r="E353" s="20">
        <v>1</v>
      </c>
      <c r="F353" s="19">
        <v>2</v>
      </c>
      <c r="G353" s="14" t="s">
        <v>543</v>
      </c>
      <c r="H353" s="7">
        <v>324</v>
      </c>
      <c r="I353" s="236">
        <v>0</v>
      </c>
      <c r="J353" s="236">
        <v>0</v>
      </c>
      <c r="K353" s="236">
        <v>0</v>
      </c>
      <c r="L353" s="236">
        <v>0</v>
      </c>
      <c r="R353" s="114"/>
    </row>
    <row r="354" spans="1:18">
      <c r="A354" s="22">
        <v>3</v>
      </c>
      <c r="B354" s="22">
        <v>3</v>
      </c>
      <c r="C354" s="21">
        <v>2</v>
      </c>
      <c r="D354" s="20">
        <v>5</v>
      </c>
      <c r="E354" s="20"/>
      <c r="F354" s="19"/>
      <c r="G354" s="14" t="s">
        <v>537</v>
      </c>
      <c r="H354" s="7">
        <v>325</v>
      </c>
      <c r="I354" s="239">
        <f t="shared" ref="I354:L355" si="33">I355</f>
        <v>0</v>
      </c>
      <c r="J354" s="241">
        <f t="shared" si="33"/>
        <v>0</v>
      </c>
      <c r="K354" s="240">
        <f t="shared" si="33"/>
        <v>0</v>
      </c>
      <c r="L354" s="240">
        <f t="shared" si="33"/>
        <v>0</v>
      </c>
      <c r="R354" s="114"/>
    </row>
    <row r="355" spans="1:18">
      <c r="A355" s="32">
        <v>3</v>
      </c>
      <c r="B355" s="32">
        <v>3</v>
      </c>
      <c r="C355" s="31">
        <v>2</v>
      </c>
      <c r="D355" s="30">
        <v>5</v>
      </c>
      <c r="E355" s="30">
        <v>1</v>
      </c>
      <c r="F355" s="29"/>
      <c r="G355" s="14" t="s">
        <v>537</v>
      </c>
      <c r="H355" s="7">
        <v>326</v>
      </c>
      <c r="I355" s="244">
        <f t="shared" si="33"/>
        <v>0</v>
      </c>
      <c r="J355" s="243">
        <f t="shared" si="33"/>
        <v>0</v>
      </c>
      <c r="K355" s="242">
        <f t="shared" si="33"/>
        <v>0</v>
      </c>
      <c r="L355" s="242">
        <f t="shared" si="33"/>
        <v>0</v>
      </c>
      <c r="R355" s="114"/>
    </row>
    <row r="356" spans="1:18">
      <c r="A356" s="22">
        <v>3</v>
      </c>
      <c r="B356" s="22">
        <v>3</v>
      </c>
      <c r="C356" s="21">
        <v>2</v>
      </c>
      <c r="D356" s="20">
        <v>5</v>
      </c>
      <c r="E356" s="20">
        <v>1</v>
      </c>
      <c r="F356" s="19">
        <v>1</v>
      </c>
      <c r="G356" s="14" t="s">
        <v>537</v>
      </c>
      <c r="H356" s="7">
        <v>327</v>
      </c>
      <c r="I356" s="238">
        <v>0</v>
      </c>
      <c r="J356" s="238">
        <v>0</v>
      </c>
      <c r="K356" s="238">
        <v>0</v>
      </c>
      <c r="L356" s="237">
        <v>0</v>
      </c>
      <c r="R356" s="114"/>
    </row>
    <row r="357" spans="1:18" ht="16.5" customHeight="1">
      <c r="A357" s="22">
        <v>3</v>
      </c>
      <c r="B357" s="22">
        <v>3</v>
      </c>
      <c r="C357" s="21">
        <v>2</v>
      </c>
      <c r="D357" s="20">
        <v>6</v>
      </c>
      <c r="E357" s="20"/>
      <c r="F357" s="19"/>
      <c r="G357" s="28" t="s">
        <v>508</v>
      </c>
      <c r="H357" s="7">
        <v>328</v>
      </c>
      <c r="I357" s="239">
        <f t="shared" ref="I357:L358" si="34">I358</f>
        <v>0</v>
      </c>
      <c r="J357" s="241">
        <f t="shared" si="34"/>
        <v>0</v>
      </c>
      <c r="K357" s="240">
        <f t="shared" si="34"/>
        <v>0</v>
      </c>
      <c r="L357" s="240">
        <f t="shared" si="34"/>
        <v>0</v>
      </c>
      <c r="R357" s="114"/>
    </row>
    <row r="358" spans="1:18" ht="15" customHeight="1">
      <c r="A358" s="22">
        <v>3</v>
      </c>
      <c r="B358" s="22">
        <v>3</v>
      </c>
      <c r="C358" s="21">
        <v>2</v>
      </c>
      <c r="D358" s="20">
        <v>6</v>
      </c>
      <c r="E358" s="20">
        <v>1</v>
      </c>
      <c r="F358" s="19"/>
      <c r="G358" s="28" t="s">
        <v>508</v>
      </c>
      <c r="H358" s="7">
        <v>329</v>
      </c>
      <c r="I358" s="239">
        <f t="shared" si="34"/>
        <v>0</v>
      </c>
      <c r="J358" s="241">
        <f t="shared" si="34"/>
        <v>0</v>
      </c>
      <c r="K358" s="240">
        <f t="shared" si="34"/>
        <v>0</v>
      </c>
      <c r="L358" s="240">
        <f t="shared" si="34"/>
        <v>0</v>
      </c>
      <c r="R358" s="114"/>
    </row>
    <row r="359" spans="1:18" ht="13.5" customHeight="1">
      <c r="A359" s="26">
        <v>3</v>
      </c>
      <c r="B359" s="26">
        <v>3</v>
      </c>
      <c r="C359" s="25">
        <v>2</v>
      </c>
      <c r="D359" s="24">
        <v>6</v>
      </c>
      <c r="E359" s="24">
        <v>1</v>
      </c>
      <c r="F359" s="23">
        <v>1</v>
      </c>
      <c r="G359" s="27" t="s">
        <v>508</v>
      </c>
      <c r="H359" s="7">
        <v>330</v>
      </c>
      <c r="I359" s="238">
        <v>0</v>
      </c>
      <c r="J359" s="238">
        <v>0</v>
      </c>
      <c r="K359" s="238">
        <v>0</v>
      </c>
      <c r="L359" s="237">
        <v>0</v>
      </c>
      <c r="R359" s="114"/>
    </row>
    <row r="360" spans="1:18" ht="15" customHeight="1">
      <c r="A360" s="22">
        <v>3</v>
      </c>
      <c r="B360" s="22">
        <v>3</v>
      </c>
      <c r="C360" s="21">
        <v>2</v>
      </c>
      <c r="D360" s="20">
        <v>7</v>
      </c>
      <c r="E360" s="20"/>
      <c r="F360" s="19"/>
      <c r="G360" s="14" t="s">
        <v>539</v>
      </c>
      <c r="H360" s="7">
        <v>331</v>
      </c>
      <c r="I360" s="239">
        <f>I361</f>
        <v>0</v>
      </c>
      <c r="J360" s="241">
        <f>J361</f>
        <v>0</v>
      </c>
      <c r="K360" s="240">
        <f>K361</f>
        <v>0</v>
      </c>
      <c r="L360" s="240">
        <f>L361</f>
        <v>0</v>
      </c>
      <c r="R360" s="114"/>
    </row>
    <row r="361" spans="1:18" ht="12.75" customHeight="1">
      <c r="A361" s="26">
        <v>3</v>
      </c>
      <c r="B361" s="26">
        <v>3</v>
      </c>
      <c r="C361" s="25">
        <v>2</v>
      </c>
      <c r="D361" s="24">
        <v>7</v>
      </c>
      <c r="E361" s="24">
        <v>1</v>
      </c>
      <c r="F361" s="23"/>
      <c r="G361" s="14" t="s">
        <v>539</v>
      </c>
      <c r="H361" s="7">
        <v>332</v>
      </c>
      <c r="I361" s="239">
        <f>SUM(I362:I363)</f>
        <v>0</v>
      </c>
      <c r="J361" s="239">
        <f>SUM(J362:J363)</f>
        <v>0</v>
      </c>
      <c r="K361" s="239">
        <f>SUM(K362:K363)</f>
        <v>0</v>
      </c>
      <c r="L361" s="239">
        <f>SUM(L362:L363)</f>
        <v>0</v>
      </c>
      <c r="R361" s="114"/>
    </row>
    <row r="362" spans="1:18" ht="27" customHeight="1">
      <c r="A362" s="22">
        <v>3</v>
      </c>
      <c r="B362" s="22">
        <v>3</v>
      </c>
      <c r="C362" s="21">
        <v>2</v>
      </c>
      <c r="D362" s="20">
        <v>7</v>
      </c>
      <c r="E362" s="20">
        <v>1</v>
      </c>
      <c r="F362" s="19">
        <v>1</v>
      </c>
      <c r="G362" s="14" t="s">
        <v>540</v>
      </c>
      <c r="H362" s="7">
        <v>333</v>
      </c>
      <c r="I362" s="238">
        <v>0</v>
      </c>
      <c r="J362" s="238">
        <v>0</v>
      </c>
      <c r="K362" s="238">
        <v>0</v>
      </c>
      <c r="L362" s="237">
        <v>0</v>
      </c>
      <c r="R362" s="114"/>
    </row>
    <row r="363" spans="1:18" ht="30" customHeight="1">
      <c r="A363" s="18">
        <v>3</v>
      </c>
      <c r="B363" s="18">
        <v>3</v>
      </c>
      <c r="C363" s="17">
        <v>2</v>
      </c>
      <c r="D363" s="16">
        <v>7</v>
      </c>
      <c r="E363" s="16">
        <v>1</v>
      </c>
      <c r="F363" s="15">
        <v>2</v>
      </c>
      <c r="G363" s="14" t="s">
        <v>541</v>
      </c>
      <c r="H363" s="7">
        <v>334</v>
      </c>
      <c r="I363" s="236">
        <v>0</v>
      </c>
      <c r="J363" s="236">
        <v>0</v>
      </c>
      <c r="K363" s="236">
        <v>0</v>
      </c>
      <c r="L363" s="236">
        <v>0</v>
      </c>
      <c r="R363" s="114"/>
    </row>
    <row r="364" spans="1:18" ht="18.75" customHeight="1">
      <c r="A364" s="13"/>
      <c r="B364" s="13"/>
      <c r="C364" s="12"/>
      <c r="D364" s="11"/>
      <c r="E364" s="10"/>
      <c r="F364" s="9"/>
      <c r="G364" s="8" t="s">
        <v>544</v>
      </c>
      <c r="H364" s="7">
        <v>335</v>
      </c>
      <c r="I364" s="235">
        <f>SUM(I30+I180)</f>
        <v>24450000</v>
      </c>
      <c r="J364" s="235">
        <f>SUM(J30+J180)</f>
        <v>24450000</v>
      </c>
      <c r="K364" s="235">
        <f>SUM(K30+K180)</f>
        <v>20465223.260000002</v>
      </c>
      <c r="L364" s="235">
        <f>SUM(L30+L180)</f>
        <v>20465223.260000002</v>
      </c>
      <c r="R364" s="114"/>
    </row>
    <row r="365" spans="1:18" ht="18.75" customHeight="1">
      <c r="G365" s="82"/>
      <c r="H365" s="7"/>
      <c r="I365" s="234"/>
      <c r="J365" s="232"/>
      <c r="K365" s="232"/>
      <c r="L365" s="232"/>
      <c r="R365" s="114"/>
    </row>
    <row r="366" spans="1:18" ht="18.75" customHeight="1">
      <c r="D366" s="985" t="s">
        <v>98</v>
      </c>
      <c r="E366" s="985"/>
      <c r="F366" s="985"/>
      <c r="G366" s="985"/>
      <c r="H366" s="350"/>
      <c r="I366" s="233"/>
      <c r="J366" s="232"/>
      <c r="K366" s="986" t="s">
        <v>99</v>
      </c>
      <c r="L366" s="986"/>
    </row>
    <row r="367" spans="1:18" ht="18.600000000000001">
      <c r="A367" s="6"/>
      <c r="B367" s="6"/>
      <c r="C367" s="6"/>
      <c r="D367" s="5" t="s">
        <v>545</v>
      </c>
      <c r="E367" s="353"/>
      <c r="F367" s="353"/>
      <c r="G367" s="353"/>
      <c r="H367" s="231"/>
      <c r="I367" s="348" t="s">
        <v>169</v>
      </c>
      <c r="K367" s="979" t="s">
        <v>546</v>
      </c>
      <c r="L367" s="979"/>
    </row>
    <row r="368" spans="1:18" ht="15.6">
      <c r="I368" s="4"/>
      <c r="K368" s="4"/>
      <c r="L368" s="4"/>
    </row>
    <row r="369" spans="4:12" ht="27.75" customHeight="1">
      <c r="D369" s="987" t="s">
        <v>547</v>
      </c>
      <c r="E369" s="987"/>
      <c r="F369" s="987"/>
      <c r="G369" s="987"/>
      <c r="I369" s="4"/>
      <c r="K369" s="988" t="s">
        <v>102</v>
      </c>
      <c r="L369" s="988"/>
    </row>
    <row r="370" spans="4:12" ht="26.25" customHeight="1">
      <c r="D370" s="977" t="s">
        <v>548</v>
      </c>
      <c r="E370" s="978"/>
      <c r="F370" s="978"/>
      <c r="G370" s="978"/>
      <c r="H370" s="230"/>
      <c r="I370" s="3" t="s">
        <v>169</v>
      </c>
      <c r="K370" s="979" t="s">
        <v>546</v>
      </c>
      <c r="L370" s="979"/>
    </row>
    <row r="371" spans="4:12">
      <c r="K371" s="953"/>
      <c r="L371" s="953"/>
    </row>
  </sheetData>
  <protectedRanges>
    <protectedRange sqref="A23:I24" name="Range72"/>
    <protectedRange sqref="J172:L173 J179:L179 I178:I179 I177:L177" name="Range71"/>
    <protectedRange sqref="K23:L24" name="Range67"/>
    <protectedRange sqref="L21" name="Range65"/>
    <protectedRange sqref="I356:L356" name="Range59"/>
    <protectedRange sqref="I327:L327 L252 L193 L199 I320:L320 L188 I262:L262 L259 L190 I348:L348 L218 L211 L215 L221 L223 I362:L362" name="Range53"/>
    <protectedRange sqref="J321:L321" name="Range51"/>
    <protectedRange sqref="I193:K194 I188:K190 I321 I185:L185 J174:L174 I208:K211 I349:L349 I215:K215 I199:K200 I312:L313 I352:L353 I344:L345 I324 I172:I173 J172:L172 I204:L204 L189 L194 L200 L208:L210 L219:L220 I247:L248 I252:K252 I251:L251 I317:L317 I331:L331 I177:L178 I195:L196 I279:L280 I283:L284 I291:L291 I294:L294 I255:L256 J163:L163 J153:L153 J130:L130 J88:L88 J56:L56 J53:L53 I104:L104 I287:L288 L222 I336:L336 I338:L341 I363:L363 I227:L233 I297:L298 I201:L201 I265:L266 I238:L244 I270:L276 I303:L309 I218:K223 J134:L134" name="Range37"/>
    <protectedRange sqref="I174 A175:F175" name="Range23"/>
    <protectedRange sqref="I163" name="Range21"/>
    <protectedRange sqref="I152:L152 I153" name="Range19"/>
    <protectedRange sqref="I139:L140" name="Socialines ismokos 2.7"/>
    <protectedRange sqref="I126:L126" name="Imokos 2.6.4"/>
    <protectedRange sqref="I118:L118" name="Imokos i ES 2.6.1.1"/>
    <protectedRange sqref="I103:L103" name="dOTACIJOS 2.5.3"/>
    <protectedRange sqref="I93:L94" name="Dotacijos"/>
    <protectedRange sqref="I70:L72 I78:L79" name="Turto islaidos 2.3.1.2"/>
    <protectedRange sqref="I51:I52" name="Range3"/>
    <protectedRange sqref="I37 I35:L35" name="Islaidos 2.1"/>
    <protectedRange sqref="I41:L41 I46:I50 J37:L37" name="Islaidos 2.2"/>
    <protectedRange sqref="I65:L67" name="Turto islaidos 2.3"/>
    <protectedRange sqref="I75:L77 I80:L81" name="Turto islaidos 2.3.1.3"/>
    <protectedRange sqref="I86:L87 I88 I105:L108" name="Subsidijos 2.4"/>
    <protectedRange sqref="I98:L99" name="Dotacijos 2.5.2.1"/>
    <protectedRange sqref="I113:L114" name="iMOKOS I es 2.6"/>
    <protectedRange sqref="I122:L122" name="Imokos i ES 2.6.3.1"/>
    <protectedRange sqref="I130 I134" name="Imokos 2.6.5.1"/>
    <protectedRange sqref="I144:L148" name="Range18"/>
    <protectedRange sqref="I158:L160" name="Range20"/>
    <protectedRange sqref="I168:L168" name="Range22"/>
    <protectedRange sqref="I259:K259" name="Range38"/>
    <protectedRange sqref="I316:L316" name="Range50"/>
    <protectedRange sqref="J324:L324" name="Range52"/>
    <protectedRange sqref="I330:L330 I335:L335 I337:L337" name="Range54"/>
    <protectedRange sqref="I359:L359" name="Range60"/>
    <protectedRange sqref="B6:F6 J6:L6" name="Range62"/>
    <protectedRange sqref="L20" name="Range64"/>
    <protectedRange sqref="L22" name="Range66"/>
    <protectedRange sqref="I25:L25" name="Range68"/>
    <protectedRange sqref="I54:L55 I53 J46:L52 I56 I57:L60" name="Range57"/>
    <protectedRange sqref="H26 A19:F22 G19:G20 G22 H19:J22" name="Range73"/>
    <protectedRange sqref="I231:L233 I238:L238 I240:L241 I243:L244" name="Range55"/>
    <protectedRange sqref="A9:L9" name="Range69_1"/>
  </protectedRanges>
  <mergeCells count="28">
    <mergeCell ref="D370:G370"/>
    <mergeCell ref="K370:L370"/>
    <mergeCell ref="K371:L371"/>
    <mergeCell ref="L27:L28"/>
    <mergeCell ref="A29:F29"/>
    <mergeCell ref="D366:G366"/>
    <mergeCell ref="K366:L366"/>
    <mergeCell ref="K367:L367"/>
    <mergeCell ref="D369:G369"/>
    <mergeCell ref="K369:L369"/>
    <mergeCell ref="E17:K17"/>
    <mergeCell ref="A18:L18"/>
    <mergeCell ref="G25:H25"/>
    <mergeCell ref="A27:F28"/>
    <mergeCell ref="G27:G28"/>
    <mergeCell ref="H27:H28"/>
    <mergeCell ref="I27:J27"/>
    <mergeCell ref="K27:K28"/>
    <mergeCell ref="C22:I22"/>
    <mergeCell ref="G11:K11"/>
    <mergeCell ref="B13:L13"/>
    <mergeCell ref="G15:K15"/>
    <mergeCell ref="G16:K16"/>
    <mergeCell ref="A6:L6"/>
    <mergeCell ref="A7:L7"/>
    <mergeCell ref="A8:L8"/>
    <mergeCell ref="A9:L9"/>
    <mergeCell ref="G10:K10"/>
  </mergeCells>
  <pageMargins left="0.70866141732283472" right="0.70866141732283472" top="0.74803149606299213" bottom="0.74803149606299213" header="0.31496062992125984" footer="0.31496062992125984"/>
  <pageSetup paperSize="9" scale="83" firstPageNumber="18" fitToHeight="0" orientation="portrait" useFirstPageNumber="1" r:id="rId1"/>
  <headerFooter alignWithMargins="0">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9F45-F28D-4AA0-AEA9-EE1C0ACE433E}">
  <dimension ref="A1:Q54"/>
  <sheetViews>
    <sheetView topLeftCell="A23" workbookViewId="0">
      <selection activeCell="A42" sqref="A42:J42"/>
    </sheetView>
  </sheetViews>
  <sheetFormatPr defaultColWidth="9.33203125" defaultRowHeight="12" outlineLevelRow="1"/>
  <cols>
    <col min="1" max="1" width="61.109375" style="304" customWidth="1"/>
    <col min="2" max="2" width="14.6640625" style="304" customWidth="1"/>
    <col min="3" max="3" width="13.33203125" style="304" customWidth="1"/>
    <col min="4" max="4" width="12.6640625" style="304" customWidth="1"/>
    <col min="5" max="5" width="11.6640625" style="304" customWidth="1"/>
    <col min="6" max="6" width="12.6640625" style="304" customWidth="1"/>
    <col min="7" max="7" width="13.6640625" style="304" customWidth="1"/>
    <col min="8" max="9" width="14.44140625" style="304" customWidth="1"/>
    <col min="10" max="10" width="16.6640625" style="304" customWidth="1"/>
    <col min="11" max="16384" width="9.33203125" style="304"/>
  </cols>
  <sheetData>
    <row r="1" spans="1:17" s="305" customFormat="1" ht="39" customHeight="1">
      <c r="D1" s="345"/>
      <c r="E1" s="345"/>
      <c r="F1" s="993" t="s">
        <v>549</v>
      </c>
      <c r="G1" s="993"/>
      <c r="H1" s="993"/>
      <c r="I1" s="993"/>
      <c r="J1" s="993"/>
    </row>
    <row r="2" spans="1:17" ht="41.25" customHeight="1">
      <c r="A2" s="994" t="s">
        <v>330</v>
      </c>
      <c r="B2" s="994"/>
      <c r="C2" s="994"/>
      <c r="D2" s="994"/>
      <c r="E2" s="994"/>
      <c r="F2" s="994"/>
      <c r="G2" s="994"/>
      <c r="H2" s="994"/>
      <c r="I2" s="994"/>
      <c r="J2" s="994"/>
      <c r="P2" s="293"/>
    </row>
    <row r="3" spans="1:17" ht="13.2" customHeight="1">
      <c r="B3" s="995" t="s">
        <v>550</v>
      </c>
      <c r="C3" s="995"/>
      <c r="D3" s="995"/>
      <c r="E3" s="995"/>
      <c r="F3" s="995"/>
      <c r="G3" s="343"/>
      <c r="H3" s="343"/>
      <c r="I3" s="343"/>
      <c r="J3" s="343"/>
    </row>
    <row r="4" spans="1:17" ht="27" customHeight="1">
      <c r="C4" s="344"/>
      <c r="D4" s="343"/>
      <c r="E4" s="343"/>
      <c r="F4" s="343"/>
      <c r="G4" s="343"/>
      <c r="H4" s="343"/>
      <c r="I4" s="343"/>
      <c r="J4" s="343"/>
    </row>
    <row r="5" spans="1:17" s="341" customFormat="1" ht="15.6" customHeight="1">
      <c r="A5" s="996" t="s">
        <v>551</v>
      </c>
      <c r="B5" s="996"/>
      <c r="C5" s="996"/>
      <c r="D5" s="996"/>
      <c r="E5" s="996"/>
      <c r="F5" s="996"/>
      <c r="G5" s="996"/>
      <c r="H5" s="996"/>
      <c r="I5" s="996"/>
      <c r="J5" s="996"/>
    </row>
    <row r="6" spans="1:17" s="341" customFormat="1" ht="15.6" customHeight="1">
      <c r="A6" s="997" t="s">
        <v>265</v>
      </c>
      <c r="B6" s="997"/>
      <c r="C6" s="997"/>
      <c r="D6" s="997"/>
      <c r="E6" s="997"/>
      <c r="F6" s="997"/>
      <c r="G6" s="997"/>
      <c r="H6" s="997"/>
      <c r="I6" s="997"/>
      <c r="J6" s="997"/>
      <c r="K6" s="342"/>
      <c r="L6" s="342"/>
      <c r="M6" s="342"/>
      <c r="N6" s="342"/>
      <c r="O6" s="342"/>
      <c r="P6" s="342"/>
      <c r="Q6" s="342"/>
    </row>
    <row r="7" spans="1:17" ht="20.25" customHeight="1">
      <c r="A7" s="339"/>
      <c r="C7" s="989" t="s">
        <v>552</v>
      </c>
      <c r="D7" s="989"/>
      <c r="E7" s="989"/>
      <c r="F7" s="989"/>
      <c r="G7" s="339"/>
      <c r="H7" s="339"/>
      <c r="I7" s="339"/>
      <c r="J7" s="339"/>
    </row>
    <row r="8" spans="1:17" ht="12" customHeight="1">
      <c r="A8" s="339"/>
      <c r="B8" s="340"/>
      <c r="C8" s="990" t="s">
        <v>553</v>
      </c>
      <c r="D8" s="990"/>
      <c r="E8" s="990"/>
      <c r="F8" s="339"/>
      <c r="G8" s="339"/>
      <c r="H8" s="339"/>
      <c r="I8" s="339"/>
      <c r="J8" s="339"/>
    </row>
    <row r="9" spans="1:17" ht="22.5" customHeight="1">
      <c r="A9" s="339"/>
      <c r="C9" s="991" t="s">
        <v>4</v>
      </c>
      <c r="D9" s="991"/>
      <c r="E9" s="991"/>
      <c r="F9" s="991"/>
      <c r="G9" s="339"/>
      <c r="H9" s="339"/>
      <c r="I9" s="339"/>
      <c r="J9" s="339"/>
    </row>
    <row r="10" spans="1:17" ht="17.25" customHeight="1">
      <c r="A10" s="339"/>
      <c r="B10" s="340"/>
      <c r="C10" s="992" t="s">
        <v>554</v>
      </c>
      <c r="D10" s="992"/>
      <c r="E10" s="992"/>
      <c r="F10" s="339"/>
      <c r="G10" s="339"/>
      <c r="H10" s="339"/>
      <c r="I10" s="339"/>
      <c r="J10" s="339"/>
    </row>
    <row r="11" spans="1:17" ht="14.25" customHeight="1">
      <c r="A11" s="339"/>
      <c r="B11" s="339"/>
      <c r="E11" s="339"/>
      <c r="F11" s="339"/>
      <c r="G11" s="339"/>
      <c r="H11" s="339"/>
      <c r="I11" s="339"/>
      <c r="J11" s="339"/>
    </row>
    <row r="12" spans="1:17" ht="15.75" customHeight="1">
      <c r="A12" s="998" t="s">
        <v>555</v>
      </c>
      <c r="B12" s="998"/>
      <c r="F12" s="338">
        <v>90</v>
      </c>
      <c r="G12" s="999">
        <v>900</v>
      </c>
      <c r="H12" s="999"/>
      <c r="I12" s="1009">
        <v>1816</v>
      </c>
      <c r="J12" s="1009"/>
    </row>
    <row r="13" spans="1:17" ht="18.75" customHeight="1">
      <c r="A13" s="1001" t="s">
        <v>340</v>
      </c>
      <c r="B13" s="1001"/>
      <c r="C13" s="337"/>
      <c r="D13" s="337"/>
      <c r="E13" s="337"/>
      <c r="F13" s="336" t="s">
        <v>556</v>
      </c>
      <c r="G13" s="1002" t="s">
        <v>557</v>
      </c>
      <c r="H13" s="1002"/>
      <c r="I13" s="336" t="s">
        <v>558</v>
      </c>
      <c r="J13" s="336"/>
    </row>
    <row r="14" spans="1:17" ht="16.5" customHeight="1">
      <c r="A14" s="335" t="s">
        <v>559</v>
      </c>
      <c r="B14" s="334"/>
      <c r="C14" s="358"/>
      <c r="D14" s="358"/>
      <c r="E14" s="358"/>
      <c r="F14" s="358"/>
      <c r="G14" s="358"/>
      <c r="H14" s="358"/>
      <c r="I14" s="358" t="s">
        <v>560</v>
      </c>
      <c r="J14" s="358"/>
    </row>
    <row r="15" spans="1:17" ht="12" customHeight="1">
      <c r="A15" s="333" t="s">
        <v>561</v>
      </c>
      <c r="B15" s="332"/>
      <c r="C15" s="331"/>
      <c r="D15" s="331"/>
      <c r="E15" s="331"/>
      <c r="F15" s="331"/>
      <c r="G15" s="331"/>
      <c r="H15" s="331"/>
      <c r="J15" s="358"/>
    </row>
    <row r="16" spans="1:17" ht="15.6" customHeight="1">
      <c r="A16" s="1003" t="s">
        <v>562</v>
      </c>
      <c r="B16" s="1004" t="s">
        <v>563</v>
      </c>
      <c r="C16" s="1006" t="s">
        <v>564</v>
      </c>
      <c r="D16" s="1007"/>
      <c r="E16" s="1007"/>
      <c r="F16" s="1007"/>
      <c r="G16" s="1007"/>
      <c r="H16" s="1007"/>
      <c r="I16" s="1007"/>
      <c r="J16" s="1008"/>
    </row>
    <row r="17" spans="1:10" ht="126" customHeight="1">
      <c r="A17" s="1003"/>
      <c r="B17" s="1005"/>
      <c r="C17" s="359" t="s">
        <v>565</v>
      </c>
      <c r="D17" s="359" t="s">
        <v>566</v>
      </c>
      <c r="E17" s="359" t="s">
        <v>567</v>
      </c>
      <c r="F17" s="359" t="s">
        <v>568</v>
      </c>
      <c r="G17" s="359" t="s">
        <v>569</v>
      </c>
      <c r="H17" s="359" t="s">
        <v>570</v>
      </c>
      <c r="I17" s="359" t="s">
        <v>571</v>
      </c>
      <c r="J17" s="359" t="s">
        <v>572</v>
      </c>
    </row>
    <row r="18" spans="1:10" s="305" customFormat="1" ht="13.5" customHeight="1">
      <c r="A18" s="329">
        <v>1</v>
      </c>
      <c r="B18" s="330">
        <v>2</v>
      </c>
      <c r="C18" s="330">
        <v>3</v>
      </c>
      <c r="D18" s="329">
        <v>4</v>
      </c>
      <c r="E18" s="330">
        <v>5</v>
      </c>
      <c r="F18" s="330">
        <v>6</v>
      </c>
      <c r="G18" s="329">
        <v>7</v>
      </c>
      <c r="H18" s="330">
        <v>8</v>
      </c>
      <c r="I18" s="330">
        <v>9</v>
      </c>
      <c r="J18" s="329">
        <v>10</v>
      </c>
    </row>
    <row r="19" spans="1:10" s="305" customFormat="1" ht="29.25" customHeight="1">
      <c r="A19" s="328" t="s">
        <v>573</v>
      </c>
      <c r="B19" s="327"/>
      <c r="C19" s="327"/>
      <c r="D19" s="327"/>
      <c r="E19" s="327"/>
      <c r="F19" s="327"/>
      <c r="G19" s="327"/>
      <c r="H19" s="327"/>
      <c r="I19" s="327"/>
      <c r="J19" s="326"/>
    </row>
    <row r="20" spans="1:10" s="305" customFormat="1" ht="15.6" customHeight="1">
      <c r="A20" s="318" t="s">
        <v>574</v>
      </c>
      <c r="B20" s="317"/>
      <c r="C20" s="317"/>
      <c r="D20" s="317"/>
      <c r="E20" s="317"/>
      <c r="F20" s="317"/>
      <c r="G20" s="317"/>
      <c r="H20" s="317"/>
      <c r="I20" s="317"/>
      <c r="J20" s="316"/>
    </row>
    <row r="21" spans="1:10" s="308" customFormat="1" ht="15.75" customHeight="1">
      <c r="A21" s="315" t="s">
        <v>575</v>
      </c>
      <c r="B21" s="313">
        <v>146</v>
      </c>
      <c r="C21" s="313">
        <v>3364288.52</v>
      </c>
      <c r="D21" s="313">
        <v>536143.92000000004</v>
      </c>
      <c r="E21" s="313">
        <v>0</v>
      </c>
      <c r="F21" s="313">
        <v>169285.78</v>
      </c>
      <c r="G21" s="313">
        <v>5743.6</v>
      </c>
      <c r="H21" s="313">
        <v>421142.4</v>
      </c>
      <c r="I21" s="313">
        <v>434263.06000000006</v>
      </c>
      <c r="J21" s="319">
        <f>C21+D21+E21+F21+G21+H21+I21</f>
        <v>4930867.2799999993</v>
      </c>
    </row>
    <row r="22" spans="1:10" s="305" customFormat="1" ht="15.6" customHeight="1">
      <c r="A22" s="318" t="s">
        <v>576</v>
      </c>
      <c r="B22" s="317"/>
      <c r="C22" s="325"/>
      <c r="D22" s="325"/>
      <c r="E22" s="325"/>
      <c r="F22" s="325"/>
      <c r="G22" s="325"/>
      <c r="H22" s="325"/>
      <c r="I22" s="325"/>
      <c r="J22" s="324"/>
    </row>
    <row r="23" spans="1:10" s="305" customFormat="1" ht="15.6" customHeight="1">
      <c r="A23" s="318" t="s">
        <v>577</v>
      </c>
      <c r="B23" s="317"/>
      <c r="C23" s="317"/>
      <c r="D23" s="317"/>
      <c r="E23" s="317"/>
      <c r="F23" s="317"/>
      <c r="G23" s="317" t="s">
        <v>578</v>
      </c>
      <c r="H23" s="317"/>
      <c r="I23" s="317"/>
      <c r="J23" s="316"/>
    </row>
    <row r="24" spans="1:10" s="305" customFormat="1" ht="15.6" customHeight="1">
      <c r="A24" s="318" t="s">
        <v>579</v>
      </c>
      <c r="B24" s="317" t="s">
        <v>578</v>
      </c>
      <c r="C24" s="317" t="s">
        <v>578</v>
      </c>
      <c r="D24" s="323" t="s">
        <v>578</v>
      </c>
      <c r="E24" s="317" t="s">
        <v>578</v>
      </c>
      <c r="F24" s="317" t="s">
        <v>578</v>
      </c>
      <c r="G24" s="317" t="s">
        <v>578</v>
      </c>
      <c r="H24" s="317" t="s">
        <v>578</v>
      </c>
      <c r="I24" s="317" t="s">
        <v>578</v>
      </c>
      <c r="J24" s="322" t="s">
        <v>578</v>
      </c>
    </row>
    <row r="25" spans="1:10" s="305" customFormat="1" ht="15.6" customHeight="1">
      <c r="A25" s="318" t="s">
        <v>580</v>
      </c>
      <c r="B25" s="317"/>
      <c r="C25" s="317"/>
      <c r="D25" s="317" t="s">
        <v>578</v>
      </c>
      <c r="E25" s="317"/>
      <c r="F25" s="317"/>
      <c r="G25" s="317" t="s">
        <v>578</v>
      </c>
      <c r="H25" s="317"/>
      <c r="I25" s="317"/>
      <c r="J25" s="316"/>
    </row>
    <row r="26" spans="1:10" s="305" customFormat="1" ht="15.6" customHeight="1">
      <c r="A26" s="318" t="s">
        <v>581</v>
      </c>
      <c r="B26" s="317"/>
      <c r="C26" s="317"/>
      <c r="D26" s="317" t="s">
        <v>578</v>
      </c>
      <c r="E26" s="317"/>
      <c r="F26" s="317"/>
      <c r="G26" s="317" t="s">
        <v>578</v>
      </c>
      <c r="H26" s="317"/>
      <c r="I26" s="317"/>
      <c r="J26" s="316"/>
    </row>
    <row r="27" spans="1:10" s="305" customFormat="1" ht="15.6" customHeight="1">
      <c r="A27" s="318" t="s">
        <v>582</v>
      </c>
      <c r="B27" s="317"/>
      <c r="C27" s="317"/>
      <c r="D27" s="317" t="s">
        <v>578</v>
      </c>
      <c r="E27" s="317"/>
      <c r="F27" s="317"/>
      <c r="G27" s="317" t="s">
        <v>578</v>
      </c>
      <c r="H27" s="317"/>
      <c r="I27" s="317"/>
      <c r="J27" s="316"/>
    </row>
    <row r="28" spans="1:10" s="308" customFormat="1" ht="28.95" customHeight="1">
      <c r="A28" s="315" t="s">
        <v>583</v>
      </c>
      <c r="B28" s="313">
        <v>290</v>
      </c>
      <c r="C28" s="313">
        <v>4657792.03</v>
      </c>
      <c r="D28" s="313">
        <v>0</v>
      </c>
      <c r="E28" s="313">
        <v>946465.88000000012</v>
      </c>
      <c r="F28" s="313">
        <v>234767.66000000003</v>
      </c>
      <c r="G28" s="313">
        <v>1522.63</v>
      </c>
      <c r="H28" s="313">
        <v>307367.02999999997</v>
      </c>
      <c r="I28" s="313">
        <v>482844.43000000005</v>
      </c>
      <c r="J28" s="319">
        <f>C28+E28+F28+H28+I28+G28</f>
        <v>6630759.6600000001</v>
      </c>
    </row>
    <row r="29" spans="1:10" s="305" customFormat="1" ht="15.6" customHeight="1">
      <c r="A29" s="318" t="s">
        <v>59</v>
      </c>
      <c r="B29" s="317" t="s">
        <v>578</v>
      </c>
      <c r="C29" s="317" t="s">
        <v>578</v>
      </c>
      <c r="D29" s="323" t="s">
        <v>578</v>
      </c>
      <c r="E29" s="317" t="s">
        <v>578</v>
      </c>
      <c r="F29" s="317" t="s">
        <v>578</v>
      </c>
      <c r="G29" s="317" t="s">
        <v>578</v>
      </c>
      <c r="H29" s="317" t="s">
        <v>578</v>
      </c>
      <c r="I29" s="317" t="s">
        <v>578</v>
      </c>
      <c r="J29" s="322" t="s">
        <v>578</v>
      </c>
    </row>
    <row r="30" spans="1:10" s="305" customFormat="1" ht="15.6" customHeight="1">
      <c r="A30" s="318" t="s">
        <v>584</v>
      </c>
      <c r="B30" s="317"/>
      <c r="C30" s="317"/>
      <c r="D30" s="317" t="s">
        <v>578</v>
      </c>
      <c r="E30" s="317"/>
      <c r="F30" s="317"/>
      <c r="G30" s="317"/>
      <c r="H30" s="317"/>
      <c r="I30" s="317"/>
      <c r="J30" s="316"/>
    </row>
    <row r="31" spans="1:10" s="305" customFormat="1" ht="35.25" customHeight="1">
      <c r="A31" s="318" t="s">
        <v>585</v>
      </c>
      <c r="B31" s="317"/>
      <c r="C31" s="317"/>
      <c r="D31" s="317" t="s">
        <v>578</v>
      </c>
      <c r="E31" s="317" t="s">
        <v>578</v>
      </c>
      <c r="F31" s="317"/>
      <c r="G31" s="317"/>
      <c r="H31" s="317"/>
      <c r="I31" s="317"/>
      <c r="J31" s="316"/>
    </row>
    <row r="32" spans="1:10" s="305" customFormat="1" ht="42" customHeight="1">
      <c r="A32" s="318" t="s">
        <v>586</v>
      </c>
      <c r="B32" s="317"/>
      <c r="C32" s="317"/>
      <c r="D32" s="317" t="s">
        <v>578</v>
      </c>
      <c r="E32" s="317"/>
      <c r="F32" s="317"/>
      <c r="G32" s="317"/>
      <c r="H32" s="317"/>
      <c r="I32" s="317"/>
      <c r="J32" s="316"/>
    </row>
    <row r="33" spans="1:10" s="305" customFormat="1" ht="15.6" customHeight="1">
      <c r="A33" s="318" t="s">
        <v>587</v>
      </c>
      <c r="B33" s="317"/>
      <c r="C33" s="317"/>
      <c r="D33" s="317"/>
      <c r="E33" s="317"/>
      <c r="F33" s="317"/>
      <c r="G33" s="317"/>
      <c r="H33" s="317"/>
      <c r="I33" s="317"/>
      <c r="J33" s="322"/>
    </row>
    <row r="34" spans="1:10" s="308" customFormat="1" ht="22.5" customHeight="1">
      <c r="A34" s="315" t="s">
        <v>588</v>
      </c>
      <c r="B34" s="313">
        <f>B19+B20+B21+B23+B28</f>
        <v>436</v>
      </c>
      <c r="C34" s="314" t="s">
        <v>578</v>
      </c>
      <c r="D34" s="313" t="s">
        <v>578</v>
      </c>
      <c r="E34" s="313" t="s">
        <v>578</v>
      </c>
      <c r="F34" s="313" t="s">
        <v>578</v>
      </c>
      <c r="G34" s="313" t="s">
        <v>578</v>
      </c>
      <c r="H34" s="313" t="s">
        <v>578</v>
      </c>
      <c r="I34" s="313" t="s">
        <v>578</v>
      </c>
      <c r="J34" s="321" t="s">
        <v>578</v>
      </c>
    </row>
    <row r="35" spans="1:10" s="308" customFormat="1" ht="45" customHeight="1">
      <c r="A35" s="315" t="s">
        <v>589</v>
      </c>
      <c r="B35" s="313" t="s">
        <v>578</v>
      </c>
      <c r="C35" s="320">
        <f>C21+C28</f>
        <v>8022080.5500000007</v>
      </c>
      <c r="D35" s="320">
        <f>D21</f>
        <v>536143.92000000004</v>
      </c>
      <c r="E35" s="320">
        <f t="shared" ref="E35:J35" si="0">E21+E28</f>
        <v>946465.88000000012</v>
      </c>
      <c r="F35" s="320">
        <f t="shared" si="0"/>
        <v>404053.44000000006</v>
      </c>
      <c r="G35" s="320">
        <f t="shared" si="0"/>
        <v>7266.2300000000005</v>
      </c>
      <c r="H35" s="320">
        <f t="shared" si="0"/>
        <v>728509.42999999993</v>
      </c>
      <c r="I35" s="320">
        <f t="shared" si="0"/>
        <v>917107.49000000011</v>
      </c>
      <c r="J35" s="319">
        <f t="shared" si="0"/>
        <v>11561626.939999999</v>
      </c>
    </row>
    <row r="36" spans="1:10" s="305" customFormat="1" ht="15.6" customHeight="1">
      <c r="A36" s="318" t="s">
        <v>590</v>
      </c>
      <c r="B36" s="317" t="s">
        <v>578</v>
      </c>
      <c r="C36" s="317" t="s">
        <v>578</v>
      </c>
      <c r="D36" s="317" t="s">
        <v>578</v>
      </c>
      <c r="E36" s="317" t="s">
        <v>578</v>
      </c>
      <c r="F36" s="317" t="s">
        <v>578</v>
      </c>
      <c r="G36" s="317" t="s">
        <v>578</v>
      </c>
      <c r="H36" s="317" t="s">
        <v>578</v>
      </c>
      <c r="I36" s="317" t="s">
        <v>578</v>
      </c>
      <c r="J36" s="316"/>
    </row>
    <row r="37" spans="1:10" s="308" customFormat="1" ht="38.25" customHeight="1">
      <c r="A37" s="315" t="s">
        <v>591</v>
      </c>
      <c r="B37" s="313" t="s">
        <v>578</v>
      </c>
      <c r="C37" s="314" t="s">
        <v>578</v>
      </c>
      <c r="D37" s="313" t="s">
        <v>578</v>
      </c>
      <c r="E37" s="313" t="s">
        <v>578</v>
      </c>
      <c r="F37" s="313" t="s">
        <v>578</v>
      </c>
      <c r="G37" s="313" t="s">
        <v>578</v>
      </c>
      <c r="H37" s="313" t="s">
        <v>578</v>
      </c>
      <c r="I37" s="313" t="s">
        <v>578</v>
      </c>
      <c r="J37" s="312">
        <v>0</v>
      </c>
    </row>
    <row r="38" spans="1:10" s="308" customFormat="1" ht="15.6" customHeight="1">
      <c r="A38" s="315" t="s">
        <v>592</v>
      </c>
      <c r="B38" s="313" t="s">
        <v>578</v>
      </c>
      <c r="C38" s="314" t="s">
        <v>578</v>
      </c>
      <c r="D38" s="313" t="s">
        <v>578</v>
      </c>
      <c r="E38" s="313" t="s">
        <v>578</v>
      </c>
      <c r="F38" s="313" t="s">
        <v>578</v>
      </c>
      <c r="G38" s="313" t="s">
        <v>578</v>
      </c>
      <c r="H38" s="313" t="s">
        <v>578</v>
      </c>
      <c r="I38" s="313" t="s">
        <v>578</v>
      </c>
      <c r="J38" s="312">
        <f>J35+J36+J37</f>
        <v>11561626.939999999</v>
      </c>
    </row>
    <row r="39" spans="1:10" s="308" customFormat="1" ht="27.75" customHeight="1">
      <c r="A39" s="311" t="s">
        <v>593</v>
      </c>
      <c r="B39" s="310">
        <v>1</v>
      </c>
      <c r="C39" s="310" t="s">
        <v>578</v>
      </c>
      <c r="D39" s="310" t="s">
        <v>578</v>
      </c>
      <c r="E39" s="310" t="s">
        <v>578</v>
      </c>
      <c r="F39" s="310" t="s">
        <v>578</v>
      </c>
      <c r="G39" s="310" t="s">
        <v>578</v>
      </c>
      <c r="H39" s="310" t="s">
        <v>578</v>
      </c>
      <c r="I39" s="310" t="s">
        <v>578</v>
      </c>
      <c r="J39" s="309" t="s">
        <v>578</v>
      </c>
    </row>
    <row r="40" spans="1:10" s="305" customFormat="1" ht="19.5" customHeight="1" outlineLevel="1">
      <c r="A40" s="1000" t="s">
        <v>594</v>
      </c>
      <c r="B40" s="1000"/>
      <c r="C40" s="1000"/>
      <c r="D40" s="1000"/>
      <c r="E40" s="1000"/>
      <c r="F40" s="1000"/>
      <c r="G40" s="1000"/>
      <c r="H40" s="1000"/>
      <c r="I40" s="1000"/>
      <c r="J40" s="1000"/>
    </row>
    <row r="41" spans="1:10" s="305" customFormat="1" ht="14.25" customHeight="1" outlineLevel="1">
      <c r="A41" s="1000" t="s">
        <v>595</v>
      </c>
      <c r="B41" s="1000"/>
      <c r="C41" s="1000"/>
      <c r="D41" s="1000"/>
      <c r="E41" s="1000"/>
      <c r="F41" s="1000"/>
      <c r="G41" s="1000"/>
      <c r="H41" s="1000"/>
      <c r="I41" s="1000"/>
      <c r="J41" s="1000"/>
    </row>
    <row r="42" spans="1:10" s="305" customFormat="1" ht="16.5" customHeight="1" outlineLevel="1">
      <c r="A42" s="1000" t="s">
        <v>596</v>
      </c>
      <c r="B42" s="1000"/>
      <c r="C42" s="1000"/>
      <c r="D42" s="1000"/>
      <c r="E42" s="1000"/>
      <c r="F42" s="1000"/>
      <c r="G42" s="1000"/>
      <c r="H42" s="1000"/>
      <c r="I42" s="1000"/>
      <c r="J42" s="1000"/>
    </row>
    <row r="43" spans="1:10" s="305" customFormat="1" ht="24.75" customHeight="1" outlineLevel="1">
      <c r="A43" s="1000" t="s">
        <v>597</v>
      </c>
      <c r="B43" s="1000"/>
      <c r="C43" s="1000"/>
      <c r="D43" s="1000"/>
      <c r="E43" s="1000"/>
      <c r="F43" s="1000"/>
      <c r="G43" s="1000"/>
      <c r="H43" s="1000"/>
      <c r="I43" s="1000"/>
      <c r="J43" s="1000"/>
    </row>
    <row r="44" spans="1:10" s="305" customFormat="1" ht="14.25" customHeight="1" outlineLevel="1">
      <c r="A44" s="1000" t="s">
        <v>598</v>
      </c>
      <c r="B44" s="1000"/>
      <c r="C44" s="1000"/>
      <c r="D44" s="1000"/>
      <c r="E44" s="1000"/>
      <c r="F44" s="1000"/>
      <c r="G44" s="1000"/>
      <c r="H44" s="1000"/>
      <c r="I44" s="1000"/>
      <c r="J44" s="1000"/>
    </row>
    <row r="45" spans="1:10" s="305" customFormat="1" ht="12.75" customHeight="1" outlineLevel="1">
      <c r="A45" s="1000" t="s">
        <v>599</v>
      </c>
      <c r="B45" s="1000"/>
      <c r="C45" s="1000"/>
      <c r="D45" s="1000"/>
      <c r="E45" s="1000"/>
      <c r="F45" s="1000"/>
      <c r="G45" s="1000"/>
      <c r="H45" s="1000"/>
      <c r="I45" s="1000"/>
      <c r="J45" s="1000"/>
    </row>
    <row r="46" spans="1:10" s="305" customFormat="1" ht="15" customHeight="1" outlineLevel="1">
      <c r="A46" s="1000" t="s">
        <v>600</v>
      </c>
      <c r="B46" s="1000"/>
      <c r="C46" s="1000"/>
      <c r="D46" s="1000"/>
      <c r="E46" s="1000"/>
      <c r="F46" s="1000"/>
      <c r="G46" s="1000"/>
      <c r="H46" s="1000"/>
      <c r="I46" s="1000"/>
      <c r="J46" s="1000"/>
    </row>
    <row r="47" spans="1:10" s="305" customFormat="1" ht="24.75" customHeight="1" outlineLevel="1">
      <c r="A47" s="1000" t="s">
        <v>601</v>
      </c>
      <c r="B47" s="1000"/>
      <c r="C47" s="1000"/>
      <c r="D47" s="1000"/>
      <c r="E47" s="1000"/>
      <c r="F47" s="1000"/>
      <c r="G47" s="1000"/>
      <c r="H47" s="1000"/>
      <c r="I47" s="1000"/>
      <c r="J47" s="1000"/>
    </row>
    <row r="48" spans="1:10" s="305" customFormat="1" ht="12" customHeight="1" outlineLevel="1">
      <c r="A48" s="993" t="s">
        <v>602</v>
      </c>
      <c r="B48" s="993"/>
      <c r="C48" s="993"/>
      <c r="D48" s="993"/>
      <c r="E48" s="993"/>
      <c r="F48" s="993"/>
      <c r="G48" s="993"/>
      <c r="H48" s="993"/>
      <c r="I48" s="993"/>
      <c r="J48" s="993"/>
    </row>
    <row r="49" spans="1:10" ht="15" customHeight="1" outlineLevel="1">
      <c r="A49" s="1013" t="s">
        <v>603</v>
      </c>
      <c r="B49" s="1013"/>
      <c r="C49" s="1013"/>
      <c r="D49" s="1013"/>
      <c r="E49" s="1013"/>
      <c r="F49" s="1013"/>
      <c r="G49" s="1013"/>
      <c r="H49" s="1013"/>
      <c r="I49" s="1013"/>
      <c r="J49" s="1013"/>
    </row>
    <row r="50" spans="1:10" s="307" customFormat="1" ht="25.5" customHeight="1">
      <c r="A50" s="360" t="s">
        <v>98</v>
      </c>
      <c r="B50" s="360"/>
      <c r="C50" s="361"/>
      <c r="E50" s="1011" t="s">
        <v>99</v>
      </c>
      <c r="F50" s="1011"/>
      <c r="G50" s="1011"/>
      <c r="H50" s="1011"/>
      <c r="I50" s="1011"/>
      <c r="J50" s="1011"/>
    </row>
    <row r="51" spans="1:10" s="305" customFormat="1" ht="11.25" customHeight="1">
      <c r="A51" s="306"/>
      <c r="C51" s="362" t="s">
        <v>169</v>
      </c>
      <c r="E51" s="1012" t="s">
        <v>546</v>
      </c>
      <c r="F51" s="1012"/>
      <c r="G51" s="1012"/>
      <c r="H51" s="1012"/>
      <c r="I51" s="1012"/>
      <c r="J51" s="1012"/>
    </row>
    <row r="52" spans="1:10" s="305" customFormat="1" ht="33.75" customHeight="1">
      <c r="A52" s="1014"/>
      <c r="B52" s="1014"/>
    </row>
    <row r="53" spans="1:10" s="307" customFormat="1" ht="13.5" customHeight="1">
      <c r="A53" s="1010" t="s">
        <v>170</v>
      </c>
      <c r="B53" s="1010"/>
      <c r="C53" s="361"/>
      <c r="E53" s="1011" t="s">
        <v>102</v>
      </c>
      <c r="F53" s="1011"/>
      <c r="G53" s="1011"/>
      <c r="H53" s="1011"/>
      <c r="I53" s="1011"/>
      <c r="J53" s="1011"/>
    </row>
    <row r="54" spans="1:10" s="305" customFormat="1" ht="11.25" customHeight="1">
      <c r="A54" s="306"/>
      <c r="C54" s="362" t="s">
        <v>169</v>
      </c>
      <c r="E54" s="1012" t="s">
        <v>546</v>
      </c>
      <c r="F54" s="1012"/>
      <c r="G54" s="1012"/>
      <c r="H54" s="1012"/>
      <c r="I54" s="1012"/>
      <c r="J54" s="1012"/>
    </row>
  </sheetData>
  <protectedRanges>
    <protectedRange sqref="A53 E53:F53" name="Range74"/>
  </protectedRanges>
  <mergeCells count="33">
    <mergeCell ref="A53:B53"/>
    <mergeCell ref="E53:J53"/>
    <mergeCell ref="E54:J54"/>
    <mergeCell ref="A47:J47"/>
    <mergeCell ref="A48:J48"/>
    <mergeCell ref="A49:J49"/>
    <mergeCell ref="E50:J50"/>
    <mergeCell ref="E51:J51"/>
    <mergeCell ref="A52:B52"/>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C7:F7"/>
    <mergeCell ref="C8:E8"/>
    <mergeCell ref="C9:F9"/>
    <mergeCell ref="C10:E10"/>
    <mergeCell ref="F1:J1"/>
    <mergeCell ref="A2:J2"/>
    <mergeCell ref="B3:F3"/>
    <mergeCell ref="A5:J5"/>
    <mergeCell ref="A6:J6"/>
  </mergeCells>
  <dataValidations count="1">
    <dataValidation type="whole" allowBlank="1" showInputMessage="1" showErrorMessage="1" error="1&lt;=kodas&lt;5501" sqref="O14" xr:uid="{EFAEEFB7-1488-41D1-902A-DA445BF1ADE9}">
      <formula1>1</formula1>
      <formula2>5501</formula2>
    </dataValidation>
  </dataValidations>
  <pageMargins left="0.70866141732283472" right="0.70866141732283472" top="0.74803149606299213" bottom="0.74803149606299213" header="0.31496062992125984" footer="0.31496062992125984"/>
  <pageSetup paperSize="9" scale="70" firstPageNumber="29"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10</vt:i4>
      </vt:variant>
    </vt:vector>
  </HeadingPairs>
  <TitlesOfParts>
    <vt:vector size="20" baseType="lpstr">
      <vt:lpstr>Titulinis</vt:lpstr>
      <vt:lpstr>Turinys</vt:lpstr>
      <vt:lpstr>Forma 1-PSDF</vt:lpstr>
      <vt:lpstr>Forma 1-PSDF-P_Suvestinė</vt:lpstr>
      <vt:lpstr>Forma 1-PSDF-I_suvestinė</vt:lpstr>
      <vt:lpstr>Forma Nr. 1-PSDF-I-01_(be migr)</vt:lpstr>
      <vt:lpstr>Forma Nr. 1-PSDF-R</vt:lpstr>
      <vt:lpstr>Forma Nr. 2_Suvestinė</vt:lpstr>
      <vt:lpstr>Forma NR. BV-2_Suvestinė</vt:lpstr>
      <vt:lpstr>DU pažyma</vt:lpstr>
      <vt:lpstr>'Forma 1-PSDF'!Print_Area</vt:lpstr>
      <vt:lpstr>'Forma 1-PSDF-I_suvestinė'!Print_Area</vt:lpstr>
      <vt:lpstr>'Forma Nr. 1-PSDF-I-01_(be migr)'!Print_Area</vt:lpstr>
      <vt:lpstr>'Forma Nr. 1-PSDF-R'!Print_Area</vt:lpstr>
      <vt:lpstr>Titulinis!Print_Area</vt:lpstr>
      <vt:lpstr>Turinys!Print_Area</vt:lpstr>
      <vt:lpstr>'Forma 1-PSDF-I_suvestinė'!Print_Titles</vt:lpstr>
      <vt:lpstr>'Forma Nr. 1-PSDF-I-01_(be migr)'!Print_Titles</vt:lpstr>
      <vt:lpstr>'Forma Nr. 1-PSDF-R'!Print_Titles</vt:lpstr>
      <vt:lpstr>'Forma Nr. 2_Suvestinė'!Print_Titles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Eurika Norkienė</cp:lastModifiedBy>
  <cp:revision/>
  <cp:lastPrinted>2022-05-27T11:16:38Z</cp:lastPrinted>
  <dcterms:created xsi:type="dcterms:W3CDTF">2015-06-05T18:19:34Z</dcterms:created>
  <dcterms:modified xsi:type="dcterms:W3CDTF">2022-09-29T11:24:21Z</dcterms:modified>
  <cp:category/>
  <cp:contentStatus/>
</cp:coreProperties>
</file>