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8EF603E0-B9C6-4166-B4AE-6A93EBFB281B}" xr6:coauthVersionLast="47" xr6:coauthVersionMax="47" xr10:uidLastSave="{00000000-0000-0000-0000-000000000000}"/>
  <bookViews>
    <workbookView xWindow="30612" yWindow="4248" windowWidth="23256" windowHeight="12576" xr2:uid="{00000000-000D-0000-FFFF-FFFF00000000}"/>
  </bookViews>
  <sheets>
    <sheet name="Paslaugos kaštai"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3" l="1"/>
  <c r="K36" i="3"/>
  <c r="L36" i="3"/>
  <c r="M36" i="3"/>
  <c r="N36" i="3"/>
  <c r="I33" i="3" l="1"/>
  <c r="I32" i="3"/>
  <c r="I31" i="3"/>
  <c r="I30" i="3"/>
  <c r="I29" i="3"/>
  <c r="I28" i="3"/>
  <c r="I27" i="3"/>
  <c r="I26" i="3"/>
  <c r="I25" i="3"/>
  <c r="I24" i="3"/>
  <c r="I23" i="3"/>
  <c r="I22" i="3"/>
  <c r="I20" i="3"/>
  <c r="I19" i="3"/>
  <c r="I18" i="3"/>
  <c r="N35" i="3" l="1"/>
  <c r="N37" i="3" s="1"/>
  <c r="M35" i="3"/>
  <c r="M37" i="3" s="1"/>
  <c r="L35" i="3"/>
  <c r="L37" i="3" s="1"/>
  <c r="K35" i="3"/>
  <c r="K37" i="3" s="1"/>
  <c r="J35" i="3"/>
  <c r="J37" i="3" s="1"/>
  <c r="I35" i="3"/>
  <c r="I36" i="3" s="1"/>
  <c r="H35" i="3"/>
  <c r="G38" i="1"/>
  <c r="I38" i="1" s="1"/>
  <c r="G31" i="1"/>
  <c r="I31" i="1" s="1"/>
  <c r="I37" i="3" l="1"/>
  <c r="G22" i="1"/>
  <c r="I22" i="1"/>
  <c r="J42" i="1" l="1"/>
  <c r="K42" i="1"/>
  <c r="L42" i="1"/>
  <c r="M42" i="1"/>
  <c r="M44" i="1" s="1"/>
  <c r="N42" i="1"/>
  <c r="J43" i="1"/>
  <c r="J44" i="1" s="1"/>
  <c r="J45" i="1" s="1"/>
  <c r="K43" i="1"/>
  <c r="K44" i="1" s="1"/>
  <c r="L43" i="1"/>
  <c r="L44" i="1" s="1"/>
  <c r="L45" i="1" s="1"/>
  <c r="M43" i="1"/>
  <c r="N43" i="1"/>
  <c r="C19" i="2"/>
  <c r="N44" i="1" l="1"/>
  <c r="N45" i="1" s="1"/>
  <c r="M45" i="1"/>
  <c r="K45" i="1"/>
  <c r="G37" i="1"/>
  <c r="I37" i="1" s="1"/>
  <c r="G36" i="1"/>
  <c r="I36" i="1" s="1"/>
  <c r="G35" i="1"/>
  <c r="I35" i="1" s="1"/>
  <c r="I34" i="1"/>
  <c r="I33" i="1"/>
  <c r="G32" i="1"/>
  <c r="I32" i="1" s="1"/>
  <c r="G19" i="1"/>
  <c r="I19" i="1" s="1"/>
  <c r="H42" i="1" l="1"/>
  <c r="G40" i="1"/>
  <c r="I40" i="1" s="1"/>
  <c r="G39" i="1"/>
  <c r="I39" i="1" s="1"/>
  <c r="G30" i="1"/>
  <c r="I30" i="1" s="1"/>
  <c r="G29" i="1"/>
  <c r="I29" i="1" s="1"/>
  <c r="G25" i="1"/>
  <c r="I25" i="1" s="1"/>
  <c r="I24" i="1"/>
  <c r="I23" i="1"/>
  <c r="I28" i="1"/>
  <c r="G27" i="1"/>
  <c r="I27" i="1" s="1"/>
  <c r="G26" i="1"/>
  <c r="I26" i="1" s="1"/>
  <c r="G21" i="1"/>
  <c r="I21" i="1" s="1"/>
  <c r="G18" i="1"/>
  <c r="I18" i="1" s="1"/>
  <c r="I43" i="1" l="1"/>
  <c r="I42" i="1"/>
  <c r="C18" i="2" l="1"/>
  <c r="C16" i="2"/>
  <c r="I44" i="1"/>
  <c r="C17" i="2" s="1"/>
  <c r="I45" i="1" l="1"/>
  <c r="C15" i="2"/>
  <c r="C21" i="2" l="1"/>
  <c r="C24" i="2" s="1"/>
</calcChain>
</file>

<file path=xl/sharedStrings.xml><?xml version="1.0" encoding="utf-8"?>
<sst xmlns="http://schemas.openxmlformats.org/spreadsheetml/2006/main" count="241" uniqueCount="131">
  <si>
    <r>
      <t>4.78</t>
    </r>
    <r>
      <rPr>
        <b/>
        <vertAlign val="superscript"/>
        <sz val="10"/>
        <rFont val="Times New Roman"/>
        <family val="1"/>
        <charset val="186"/>
      </rPr>
      <t>2</t>
    </r>
    <r>
      <rPr>
        <b/>
        <sz val="10"/>
        <rFont val="Times New Roman"/>
        <family val="1"/>
        <charset val="186"/>
      </rPr>
      <t>.2.</t>
    </r>
  </si>
  <si>
    <t>(punktas LRV 2000-12-15 nutarimu Nr. 1458 patvirtintame konkrečių valstybės rinkliavos dydžių sąraše)</t>
  </si>
  <si>
    <t>Už esminio klinikinio vaistinio preparato tyrimo pakeitimo paraiškos vertinimo ataskaitos parengimą kai paraiška teikiama daugiau nei vienoje Europos Sąjungos valstybei, įskaitant ir Lietuvos Respubliką ir VVKT  vykdo ataskaitą rengiančios valstybės narės funkcijas, vertinant esminio klinikinio vaistinio preparato tyrimo pakeitimą, susijusį su  Reglamento (ES) Nr. 536/2014 6 straipsnyje nurodytais aspektais</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</si>
  <si>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</si>
  <si>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</si>
  <si>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</si>
  <si>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</si>
  <si>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</si>
  <si>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</si>
  <si>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</si>
  <si>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</si>
  <si>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</si>
  <si>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</si>
  <si>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</si>
  <si>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</si>
  <si>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</si>
  <si>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</si>
  <si>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</si>
  <si>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</si>
  <si>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</si>
  <si>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</si>
  <si>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</si>
  <si>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</si>
  <si>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</si>
  <si>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</si>
  <si>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</si>
  <si>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</si>
  <si>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</si>
  <si>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</si>
  <si>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</si>
  <si>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</si>
  <si>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</si>
  <si>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</si>
  <si>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</si>
  <si>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</si>
  <si>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</si>
  <si>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1.2</t>
  </si>
  <si>
    <t>Esminio klinikinio vaistinio preparato tyrimo  pakeitimo duomenų suvedimas ir dokumentų sukėlimas į Lietuvos bioetikos komiteto biomedicininių tyrimų informacinę sistemą</t>
  </si>
  <si>
    <t>9,2</t>
  </si>
  <si>
    <t>1</t>
  </si>
  <si>
    <t>2.</t>
  </si>
  <si>
    <t>Dokumentų ekspertizė ir esminio klinikinio vaistinio preparato  tyrimo pakeitimo  paraiškos etikos aspektų vertinimo ataskaitos projekto parengimas Lietuvos bioetikos komitete</t>
  </si>
  <si>
    <t>2.1</t>
  </si>
  <si>
    <t>Posėdžio darbotvarkės sudarymas</t>
  </si>
  <si>
    <t>2.2</t>
  </si>
  <si>
    <t xml:space="preserve">Esminio klinikinio vaistinio preparato tyrimo pakeitimo paraiškos etikos aspektų įvertinimas </t>
  </si>
  <si>
    <t>Esminio klinikinio vaistinio preparato  tyrimo pakeitimo paraiškos  svarstymas Biomedicininių tyrimų ekspertų grupės posėdyje</t>
  </si>
  <si>
    <t>Aštuoni ekspertai</t>
  </si>
  <si>
    <t>2.3</t>
  </si>
  <si>
    <t>Ekspertas -pirmininkas</t>
  </si>
  <si>
    <t>2.4</t>
  </si>
  <si>
    <t xml:space="preserve">Nepriklausomo specialisto kvietimas, jo darbo laiko derinimas </t>
  </si>
  <si>
    <t>Vyriausiasis specialistas</t>
  </si>
  <si>
    <t>2.5</t>
  </si>
  <si>
    <t>Sutarties ir  darbo priėmimo akto parengimas</t>
  </si>
  <si>
    <t>2.6</t>
  </si>
  <si>
    <t>Nepriklausomo specialisto mokslinė išvada</t>
  </si>
  <si>
    <t>Nepriklausomas specialistas</t>
  </si>
  <si>
    <t>2.7</t>
  </si>
  <si>
    <t>Posėdžio protokolo parengimas</t>
  </si>
  <si>
    <t>Specialistas</t>
  </si>
  <si>
    <t>2.8</t>
  </si>
  <si>
    <t>Esminio klinikinio vaistinio preparato tyrimo pakeitimo paraiškos etinio vertinimo ataskaitos parengimas ir pateikimas per ES portalą.</t>
  </si>
  <si>
    <t>2.9</t>
  </si>
  <si>
    <t>Papildo etikos aspektų vertinimo ataskaitos projektą pagal susijusių vakstybių narių pastabas dėl esminio klinikinio vaistinio preparato tyrimo pakeitimo paraiškos etinio vertinimo ir pateikia per ES portalą</t>
  </si>
  <si>
    <t>2.10</t>
  </si>
  <si>
    <t>Pareiškėjų atsakymų registravimas, posėdžio darbotvarkės sudarymas</t>
  </si>
  <si>
    <r>
      <t>Patikslintų esminio klinikinio vaistinio preparato  tyrimo pakeitimo dokumentų svarstymas Biomedicininių tyrimų ekspertų grupės</t>
    </r>
    <r>
      <rPr>
        <strike/>
        <sz val="10"/>
        <rFont val="Times New Roman"/>
        <family val="1"/>
      </rPr>
      <t xml:space="preserve"> </t>
    </r>
    <r>
      <rPr>
        <sz val="10"/>
        <rFont val="Times New Roman"/>
        <family val="1"/>
      </rPr>
      <t>posėdyje</t>
    </r>
  </si>
  <si>
    <t>2.11</t>
  </si>
  <si>
    <t>2.12</t>
  </si>
  <si>
    <t>2.13</t>
  </si>
  <si>
    <t>Esminio klinikinio vaistinio preparato tyrimo pakeitimo paraiškos etikos aspektų vertinimo ataskaitos parengimas ir pateikimas per ES portalą</t>
  </si>
  <si>
    <t>2.14</t>
  </si>
  <si>
    <t>Patikslina etikos aspektų vertinimo ataskaitos projektą pagal susijusių valstybių narių pastabs po užsakovo atsakymo į pastabas</t>
  </si>
  <si>
    <t>2.15</t>
  </si>
  <si>
    <t>Esminio klinikinio vaistinio preparato tyrimo  pakeitimo dokumentų koordinavimas (dokumentų įvertinimas, pasirašymas)</t>
  </si>
  <si>
    <t>Direktorius</t>
  </si>
  <si>
    <t>17</t>
  </si>
  <si>
    <t>2.16</t>
  </si>
  <si>
    <t>Esminio klinikinio vaistinio preparato tyrimo pakeitimo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</si>
  <si>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</si>
  <si>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</si>
  <si>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</si>
  <si>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</si>
  <si>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</si>
  <si>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</si>
  <si>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</si>
  <si>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validavimas</t>
  </si>
  <si>
    <t>1.3</t>
  </si>
  <si>
    <t>Paraiškos užduočių paskirstymas</t>
  </si>
  <si>
    <t>Vyresnysis patarėjas</t>
  </si>
  <si>
    <t>Ekspertizių, protokolo derinimas</t>
  </si>
  <si>
    <t>Paraiškos įvertinimo apibendrinimas, ataskaitos parengimas, pastabų ir klausimų užsakovui derinimas</t>
  </si>
  <si>
    <t>Ataskaitos pateikimas Ref. MS ir / arba pareiškėjui</t>
  </si>
  <si>
    <t>Pareiškėjų atsakymų registravimas</t>
  </si>
  <si>
    <t>Patikslintos paraiškos / pareiškėjų atsakymų įvertinimas</t>
  </si>
  <si>
    <t>Patikslintos ataskaitos derinimas</t>
  </si>
  <si>
    <t>Paraiškos duomenų įvedimas į duomenų bazes</t>
  </si>
  <si>
    <t>Vedėjas</t>
  </si>
  <si>
    <t>Viršininkas</t>
  </si>
  <si>
    <t>Sprendimo įvedimas į duomenų bazes, dokumentų tvarkymas</t>
  </si>
  <si>
    <t>13,05</t>
  </si>
  <si>
    <t>Esminio pakeitimo ekspertizė, protokolo rengimas</t>
  </si>
  <si>
    <t>8</t>
  </si>
  <si>
    <t>Pritarimo rašto parengimas</t>
  </si>
  <si>
    <t>Pritarimo rašto derinimas</t>
  </si>
  <si>
    <t>Pritarimo rašto pasirašymas</t>
  </si>
  <si>
    <t>20</t>
  </si>
  <si>
    <t>Esminio pakeitimo paraiškos gavimas, registravimas</t>
  </si>
  <si>
    <t>Dokumentų ekspertizė ir klinikinio vaistinio preparato  tyrimo esminio pakeitimo paraiškos vertinimo ataskaitos projekto parengimas VVKT</t>
  </si>
  <si>
    <t>Valstybinė vaistų kontrolės tarnyba prie Lietuvos Respublikos sveikatos apsaugos ministerijos</t>
  </si>
  <si>
    <t>Punktas</t>
  </si>
  <si>
    <t>Strateginio planavimo ir kokybės valdymo skyriaus vyr. specialistė</t>
  </si>
  <si>
    <t xml:space="preserve">Teisės ir žmogiškųjų išteklių skyriaus vyr. specialistė </t>
  </si>
  <si>
    <t>Lietuvos Bioetikos komitetas</t>
  </si>
  <si>
    <t>Strateginio planavimo ir kokybės valdymo skyriaus</t>
  </si>
  <si>
    <r>
      <t xml:space="preserve">Pagrindinių darbuotojų darbo užmokestis ( </t>
    </r>
    <r>
      <rPr>
        <b/>
        <sz val="12"/>
        <rFont val="Times New Roman"/>
        <family val="1"/>
        <charset val="186"/>
      </rPr>
      <t>priedas Nr. 1 ir Nr. 3</t>
    </r>
    <r>
      <rPr>
        <sz val="12"/>
        <rFont val="Times New Roman"/>
        <family val="1"/>
        <charset val="186"/>
      </rPr>
      <t>)</t>
    </r>
  </si>
  <si>
    <r>
      <t>Materialinės ir kitos joms prilygintos sąnaudos (medžiagos) (</t>
    </r>
    <r>
      <rPr>
        <b/>
        <sz val="12"/>
        <rFont val="Times New Roman"/>
        <family val="1"/>
        <charset val="186"/>
      </rPr>
      <t>priedas Nr. 1 ir Nr.3</t>
    </r>
    <r>
      <rPr>
        <sz val="12"/>
        <rFont val="Times New Roman"/>
        <family val="1"/>
        <charset val="186"/>
      </rPr>
      <t>)</t>
    </r>
  </si>
  <si>
    <t xml:space="preserve">                                                                                 Valstybės rinkliavos dydžio </t>
  </si>
  <si>
    <t xml:space="preserve">                                                                                  apskaičiavimo tvarkos aprašo</t>
  </si>
  <si>
    <t xml:space="preserve">                                                                                  2 priedas</t>
  </si>
  <si>
    <t xml:space="preserve">                                                            Valstybės rinkliavos dydžio  </t>
  </si>
  <si>
    <t xml:space="preserve">                                                             apskaičiavimo tvarkos aprašo</t>
  </si>
  <si>
    <t xml:space="preserve">                                                             1 priedas</t>
  </si>
  <si>
    <t xml:space="preserve">                           Valstybės rinkliavos dydžio</t>
  </si>
  <si>
    <t xml:space="preserve">                            apskaičiavimo tvarkos aprašo</t>
  </si>
  <si>
    <t xml:space="preserve">                            1 priedas</t>
  </si>
  <si>
    <t xml:space="preserve">vyriausioji specialistė                                                               Laura Unikauskienė  </t>
  </si>
  <si>
    <t>Direktorė</t>
  </si>
  <si>
    <t>Asta Čekanauskaitė</t>
  </si>
  <si>
    <t>Strateginio planavimo specialistė Milda Dailidienė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</si>
</sst>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0"/>
      <name val="Times New Roman"/>
      <family val="1"/>
    </font>
    <font>
      <sz val="10"/>
      <name val="Times New Roman"/>
      <family val="1"/>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sz val="10"/>
      <color theme="1"/>
      <name val="Times New Roman"/>
      <family val="1"/>
      <charset val="186"/>
    </font>
    <font>
      <b/>
      <sz val="10"/>
      <color rgb="FFFF0000"/>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trike/>
      <sz val="10"/>
      <name val="Times New Roman"/>
      <family val="1"/>
    </font>
    <font>
      <b/>
      <vertAlign val="superscript"/>
      <sz val="10"/>
      <name val="Times New Roman"/>
      <family val="1"/>
      <charset val="186"/>
    </font>
    <font>
      <sz val="8"/>
      <name val="Times New Roman"/>
      <family val="1"/>
      <charset val="186"/>
    </font>
    <font>
      <sz val="10"/>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s>
  <cellStyleXfs count="1">
    <xf numFmtId="0" fontId="0" fillId="0" borderId="0"/>
  </cellStyleXfs>
  <cellXfs count="135">
    <xf numFmtId="0" fontId="0" fillId="0" borderId="0" xfId="0"/>
    <xf numFmtId="0" fontId="4" fillId="0" borderId="0" xfId="0" applyFont="1"/>
    <xf numFmtId="0" fontId="5" fillId="0" borderId="0" xfId="0" applyFont="1"/>
    <xf numFmtId="0" fontId="4" fillId="0" borderId="0" xfId="0" applyFont="1" applyAlignment="1">
      <alignment horizontal="right"/>
    </xf>
    <xf numFmtId="0" fontId="6" fillId="0" borderId="6" xfId="0" applyFont="1" applyBorder="1" applyAlignment="1">
      <alignment horizontal="center" vertical="center" wrapText="1"/>
    </xf>
    <xf numFmtId="0" fontId="6" fillId="0" borderId="6" xfId="0" applyFont="1" applyBorder="1" applyAlignment="1">
      <alignment horizontal="center"/>
    </xf>
    <xf numFmtId="0" fontId="6" fillId="0" borderId="6" xfId="0" applyFont="1" applyBorder="1"/>
    <xf numFmtId="2" fontId="6" fillId="0" borderId="6" xfId="0" applyNumberFormat="1" applyFont="1" applyBorder="1"/>
    <xf numFmtId="0" fontId="6" fillId="0" borderId="0" xfId="0" applyFont="1"/>
    <xf numFmtId="0" fontId="4" fillId="0" borderId="6" xfId="0" applyFont="1" applyBorder="1" applyAlignment="1">
      <alignment horizontal="center"/>
    </xf>
    <xf numFmtId="0" fontId="4" fillId="0" borderId="6" xfId="0" applyFont="1" applyBorder="1" applyAlignment="1">
      <alignment wrapText="1"/>
    </xf>
    <xf numFmtId="2" fontId="4" fillId="0" borderId="6" xfId="0" applyNumberFormat="1" applyFont="1" applyBorder="1"/>
    <xf numFmtId="0" fontId="4" fillId="0" borderId="6" xfId="0" applyFont="1" applyBorder="1"/>
    <xf numFmtId="0" fontId="4" fillId="0" borderId="0" xfId="0" applyFont="1" applyAlignment="1">
      <alignment horizontal="center"/>
    </xf>
    <xf numFmtId="1" fontId="6" fillId="0" borderId="6" xfId="0" applyNumberFormat="1" applyFont="1" applyBorder="1"/>
    <xf numFmtId="0" fontId="7" fillId="2" borderId="0" xfId="0" applyFont="1" applyFill="1"/>
    <xf numFmtId="0" fontId="9" fillId="2" borderId="1" xfId="0" applyFont="1" applyFill="1" applyBorder="1" applyAlignment="1">
      <alignment horizontal="right"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left" vertical="top" wrapText="1"/>
    </xf>
    <xf numFmtId="0" fontId="9" fillId="2" borderId="5"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6" xfId="0" applyFont="1" applyFill="1" applyBorder="1" applyAlignment="1">
      <alignment vertical="top" wrapText="1"/>
    </xf>
    <xf numFmtId="0" fontId="9" fillId="2" borderId="6" xfId="0" applyFont="1" applyFill="1" applyBorder="1" applyAlignment="1">
      <alignment horizontal="right" vertical="top" wrapText="1"/>
    </xf>
    <xf numFmtId="1" fontId="9" fillId="2" borderId="6" xfId="0" applyNumberFormat="1" applyFont="1" applyFill="1" applyBorder="1" applyAlignment="1">
      <alignment vertical="top" wrapText="1"/>
    </xf>
    <xf numFmtId="4" fontId="9" fillId="2" borderId="6" xfId="0" applyNumberFormat="1" applyFont="1" applyFill="1" applyBorder="1" applyAlignment="1">
      <alignment vertical="top" wrapText="1"/>
    </xf>
    <xf numFmtId="2" fontId="9" fillId="2" borderId="6" xfId="0" applyNumberFormat="1" applyFont="1" applyFill="1" applyBorder="1" applyAlignment="1">
      <alignment vertical="top" wrapText="1"/>
    </xf>
    <xf numFmtId="2" fontId="9" fillId="2" borderId="7" xfId="0" applyNumberFormat="1" applyFont="1" applyFill="1" applyBorder="1" applyAlignment="1">
      <alignment vertical="top" wrapText="1"/>
    </xf>
    <xf numFmtId="0" fontId="3" fillId="2" borderId="12" xfId="0" applyFont="1" applyFill="1" applyBorder="1" applyAlignment="1">
      <alignment horizontal="center" vertical="top" wrapText="1"/>
    </xf>
    <xf numFmtId="0" fontId="3" fillId="2" borderId="6" xfId="0" applyFont="1" applyFill="1" applyBorder="1" applyAlignment="1">
      <alignment horizontal="left" vertical="top" wrapText="1"/>
    </xf>
    <xf numFmtId="0" fontId="3" fillId="2" borderId="6" xfId="0" applyFont="1" applyFill="1" applyBorder="1" applyAlignment="1">
      <alignment horizontal="left" vertical="center" wrapText="1"/>
    </xf>
    <xf numFmtId="0" fontId="3" fillId="2" borderId="6" xfId="0" applyFont="1" applyFill="1" applyBorder="1" applyAlignment="1">
      <alignment horizontal="right" vertical="top" wrapText="1"/>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3" fillId="2" borderId="6" xfId="0" applyFont="1" applyFill="1" applyBorder="1"/>
    <xf numFmtId="0" fontId="3" fillId="2" borderId="0" xfId="0" applyFont="1" applyFill="1"/>
    <xf numFmtId="0" fontId="3" fillId="2" borderId="13" xfId="0" applyFont="1" applyFill="1" applyBorder="1" applyAlignment="1">
      <alignment horizontal="center" vertical="top" wrapText="1"/>
    </xf>
    <xf numFmtId="49" fontId="3" fillId="2" borderId="6" xfId="0" applyNumberFormat="1" applyFont="1" applyFill="1" applyBorder="1" applyAlignment="1">
      <alignment horizontal="center" vertical="center" wrapText="1"/>
    </xf>
    <xf numFmtId="0" fontId="9" fillId="2" borderId="6" xfId="0" applyFont="1" applyFill="1" applyBorder="1" applyAlignment="1">
      <alignment horizontal="left" vertical="center" wrapText="1"/>
    </xf>
    <xf numFmtId="49" fontId="9" fillId="2" borderId="6" xfId="0" applyNumberFormat="1" applyFont="1" applyFill="1" applyBorder="1" applyAlignment="1">
      <alignment horizontal="center" vertical="center" wrapText="1"/>
    </xf>
    <xf numFmtId="2" fontId="9" fillId="2" borderId="6" xfId="0" applyNumberFormat="1" applyFont="1" applyFill="1" applyBorder="1" applyAlignment="1">
      <alignment horizontal="center" vertical="center" wrapText="1"/>
    </xf>
    <xf numFmtId="2" fontId="9" fillId="2" borderId="7" xfId="0" applyNumberFormat="1" applyFont="1" applyFill="1" applyBorder="1" applyAlignment="1">
      <alignment horizontal="center" vertical="center" wrapText="1"/>
    </xf>
    <xf numFmtId="0" fontId="7" fillId="2" borderId="6" xfId="0" applyFont="1" applyFill="1" applyBorder="1"/>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3" xfId="0" applyFont="1" applyFill="1" applyBorder="1" applyAlignment="1">
      <alignment wrapText="1"/>
    </xf>
    <xf numFmtId="0" fontId="3" fillId="2" borderId="14" xfId="0" applyFont="1" applyFill="1" applyBorder="1" applyAlignment="1">
      <alignment horizontal="center" vertical="top" wrapText="1"/>
    </xf>
    <xf numFmtId="2" fontId="9" fillId="2" borderId="9" xfId="0" applyNumberFormat="1" applyFont="1" applyFill="1" applyBorder="1" applyAlignment="1">
      <alignment vertical="top" wrapText="1"/>
    </xf>
    <xf numFmtId="1" fontId="10" fillId="2" borderId="15" xfId="0" applyNumberFormat="1" applyFont="1" applyFill="1" applyBorder="1" applyAlignment="1">
      <alignment horizontal="center" vertical="top" wrapText="1"/>
    </xf>
    <xf numFmtId="1" fontId="10" fillId="2" borderId="16" xfId="0" applyNumberFormat="1" applyFont="1" applyFill="1" applyBorder="1" applyAlignment="1">
      <alignment vertical="top" wrapText="1"/>
    </xf>
    <xf numFmtId="0" fontId="3" fillId="2" borderId="0" xfId="0" applyFont="1" applyFill="1" applyAlignment="1">
      <alignment horizontal="center" wrapText="1"/>
    </xf>
    <xf numFmtId="0" fontId="3" fillId="2" borderId="0" xfId="0" applyFont="1" applyFill="1" applyAlignment="1">
      <alignment wrapText="1"/>
    </xf>
    <xf numFmtId="0" fontId="3" fillId="2" borderId="0" xfId="0" applyFont="1" applyFill="1" applyAlignment="1">
      <alignment horizontal="right" wrapText="1"/>
    </xf>
    <xf numFmtId="1" fontId="3" fillId="2" borderId="0" xfId="0" applyNumberFormat="1" applyFont="1" applyFill="1" applyAlignment="1">
      <alignment wrapText="1"/>
    </xf>
    <xf numFmtId="0" fontId="3" fillId="0" borderId="0" xfId="0" applyFont="1"/>
    <xf numFmtId="0" fontId="3" fillId="0" borderId="0" xfId="0" applyFont="1" applyAlignment="1">
      <alignment horizontal="left"/>
    </xf>
    <xf numFmtId="0" fontId="11" fillId="0" borderId="0" xfId="0" applyFont="1" applyAlignment="1">
      <alignment horizontal="left"/>
    </xf>
    <xf numFmtId="0" fontId="11" fillId="0" borderId="0" xfId="0" applyFont="1"/>
    <xf numFmtId="0" fontId="3" fillId="0" borderId="19" xfId="0" applyFont="1" applyBorder="1"/>
    <xf numFmtId="0" fontId="9" fillId="2" borderId="13" xfId="0" applyFont="1" applyFill="1" applyBorder="1" applyAlignment="1">
      <alignment horizontal="left" vertical="top" wrapText="1"/>
    </xf>
    <xf numFmtId="0" fontId="4" fillId="0" borderId="21" xfId="0" applyFont="1" applyBorder="1"/>
    <xf numFmtId="0" fontId="6" fillId="0" borderId="21" xfId="0" applyFont="1" applyBorder="1" applyAlignment="1">
      <alignment horizontal="center"/>
    </xf>
    <xf numFmtId="0" fontId="2"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vertical="top" wrapText="1"/>
    </xf>
    <xf numFmtId="0" fontId="2" fillId="2" borderId="5" xfId="0" applyFont="1" applyFill="1" applyBorder="1" applyAlignment="1">
      <alignment vertical="top" wrapText="1"/>
    </xf>
    <xf numFmtId="0" fontId="2" fillId="2" borderId="3" xfId="0" applyFont="1" applyFill="1" applyBorder="1" applyAlignment="1">
      <alignment wrapText="1"/>
    </xf>
    <xf numFmtId="0" fontId="9" fillId="0" borderId="6"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xf>
    <xf numFmtId="0" fontId="14" fillId="0" borderId="0" xfId="0" applyFont="1"/>
    <xf numFmtId="0" fontId="15" fillId="0" borderId="0" xfId="0" applyFont="1" applyAlignment="1">
      <alignment vertical="center"/>
    </xf>
    <xf numFmtId="0" fontId="3" fillId="2" borderId="5" xfId="0" applyFont="1" applyFill="1" applyBorder="1" applyAlignment="1">
      <alignment horizontal="left" vertical="center" wrapText="1"/>
    </xf>
    <xf numFmtId="0" fontId="3" fillId="2" borderId="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vertical="center" wrapText="1"/>
    </xf>
    <xf numFmtId="1" fontId="9" fillId="2" borderId="15" xfId="0" applyNumberFormat="1" applyFont="1" applyFill="1" applyBorder="1" applyAlignment="1">
      <alignment horizontal="center" vertical="top" wrapText="1"/>
    </xf>
    <xf numFmtId="0" fontId="16" fillId="0" borderId="0" xfId="0" applyFont="1" applyAlignment="1">
      <alignment horizontal="left"/>
    </xf>
    <xf numFmtId="0" fontId="9" fillId="2" borderId="12" xfId="0" applyFont="1" applyFill="1" applyBorder="1" applyAlignment="1">
      <alignment horizontal="center" vertical="center" wrapText="1"/>
    </xf>
    <xf numFmtId="0" fontId="9" fillId="2" borderId="6"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3" xfId="0"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7" fillId="0" borderId="0" xfId="0" applyFont="1" applyAlignment="1">
      <alignment vertical="center"/>
    </xf>
    <xf numFmtId="0" fontId="7" fillId="0" borderId="22" xfId="0" applyFont="1" applyBorder="1" applyAlignment="1">
      <alignment vertical="center"/>
    </xf>
    <xf numFmtId="2" fontId="9" fillId="2" borderId="16" xfId="0" applyNumberFormat="1" applyFont="1" applyFill="1" applyBorder="1" applyAlignment="1">
      <alignment vertical="top" wrapText="1"/>
    </xf>
    <xf numFmtId="0" fontId="5" fillId="0" borderId="0" xfId="0" applyFont="1" applyAlignment="1">
      <alignment horizontal="right"/>
    </xf>
    <xf numFmtId="0" fontId="15" fillId="0" borderId="0" xfId="0" applyFont="1" applyAlignment="1"/>
    <xf numFmtId="0" fontId="7" fillId="0" borderId="0" xfId="0" applyFont="1"/>
    <xf numFmtId="0" fontId="7" fillId="0" borderId="19" xfId="0" applyFont="1" applyBorder="1"/>
    <xf numFmtId="0" fontId="18" fillId="0" borderId="0" xfId="0" applyFont="1" applyAlignment="1"/>
    <xf numFmtId="0" fontId="4" fillId="0" borderId="0" xfId="0" applyFont="1" applyAlignment="1"/>
    <xf numFmtId="0" fontId="9" fillId="2" borderId="0" xfId="0" applyFont="1" applyFill="1" applyAlignment="1">
      <alignment horizontal="center" vertical="center" wrapText="1"/>
    </xf>
    <xf numFmtId="0" fontId="3" fillId="2" borderId="0" xfId="0" applyFont="1" applyFill="1" applyAlignment="1">
      <alignment horizontal="center" wrapText="1"/>
    </xf>
    <xf numFmtId="0" fontId="1" fillId="2" borderId="0" xfId="0" applyFont="1" applyFill="1" applyAlignment="1">
      <alignment horizontal="center" vertical="center" wrapText="1"/>
    </xf>
    <xf numFmtId="0" fontId="2" fillId="2" borderId="0" xfId="0" applyFont="1" applyFill="1" applyAlignment="1">
      <alignment horizontal="center" wrapText="1"/>
    </xf>
    <xf numFmtId="0" fontId="4" fillId="0" borderId="0" xfId="0" applyFont="1" applyAlignment="1">
      <alignment horizontal="left"/>
    </xf>
    <xf numFmtId="0" fontId="17" fillId="0" borderId="0" xfId="0" applyFont="1" applyAlignment="1">
      <alignment horizontal="left"/>
    </xf>
    <xf numFmtId="0" fontId="6" fillId="0" borderId="0" xfId="0" applyFont="1" applyAlignment="1">
      <alignment horizontal="left" wrapText="1"/>
    </xf>
    <xf numFmtId="0" fontId="0" fillId="0" borderId="0" xfId="0" applyAlignment="1">
      <alignment wrapText="1"/>
    </xf>
    <xf numFmtId="0" fontId="9" fillId="0" borderId="6" xfId="0" applyFont="1" applyBorder="1" applyAlignment="1">
      <alignment horizontal="center" vertical="center"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9" fillId="2" borderId="5"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9"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2" fontId="9" fillId="2" borderId="7" xfId="0" applyNumberFormat="1" applyFont="1" applyFill="1" applyBorder="1" applyAlignment="1">
      <alignment horizontal="right" vertical="top" wrapText="1"/>
    </xf>
    <xf numFmtId="2" fontId="9" fillId="2" borderId="8" xfId="0" applyNumberFormat="1" applyFont="1" applyFill="1" applyBorder="1" applyAlignment="1">
      <alignment horizontal="right" vertical="top" wrapText="1"/>
    </xf>
    <xf numFmtId="2" fontId="9" fillId="2" borderId="9" xfId="0" applyNumberFormat="1" applyFont="1" applyFill="1" applyBorder="1" applyAlignment="1">
      <alignment horizontal="right" vertical="top" wrapText="1"/>
    </xf>
    <xf numFmtId="2" fontId="9" fillId="2" borderId="7" xfId="0" applyNumberFormat="1" applyFont="1" applyFill="1" applyBorder="1" applyAlignment="1">
      <alignment horizontal="center" vertical="top" wrapText="1"/>
    </xf>
    <xf numFmtId="2" fontId="9" fillId="2" borderId="8" xfId="0" applyNumberFormat="1" applyFont="1" applyFill="1" applyBorder="1" applyAlignment="1">
      <alignment horizontal="center" vertical="top" wrapText="1"/>
    </xf>
    <xf numFmtId="2" fontId="9" fillId="2" borderId="9" xfId="0" applyNumberFormat="1" applyFont="1" applyFill="1" applyBorder="1" applyAlignment="1">
      <alignment horizontal="center" vertical="top" wrapText="1"/>
    </xf>
    <xf numFmtId="0" fontId="3" fillId="0" borderId="0" xfId="0" applyFont="1" applyAlignment="1">
      <alignment horizontal="left"/>
    </xf>
    <xf numFmtId="0" fontId="9" fillId="2" borderId="1" xfId="0" applyFont="1" applyFill="1" applyBorder="1" applyAlignment="1">
      <alignment horizontal="center" vertical="center" wrapText="1"/>
    </xf>
    <xf numFmtId="0" fontId="9" fillId="2" borderId="0" xfId="0" applyFont="1" applyFill="1" applyAlignment="1">
      <alignment horizontal="center" wrapText="1"/>
    </xf>
    <xf numFmtId="0" fontId="9" fillId="2" borderId="1" xfId="0" applyFont="1" applyFill="1" applyBorder="1" applyAlignment="1">
      <alignment horizontal="center" wrapText="1"/>
    </xf>
    <xf numFmtId="0" fontId="8" fillId="2" borderId="1" xfId="0" applyFont="1" applyFill="1" applyBorder="1" applyAlignment="1">
      <alignment horizontal="center" wrapText="1"/>
    </xf>
    <xf numFmtId="0" fontId="8" fillId="2" borderId="0" xfId="0" applyFont="1" applyFill="1" applyAlignment="1">
      <alignment horizontal="center" wrapText="1"/>
    </xf>
    <xf numFmtId="1" fontId="9" fillId="2" borderId="16" xfId="0" applyNumberFormat="1" applyFont="1" applyFill="1" applyBorder="1" applyAlignment="1">
      <alignment horizontal="right" vertical="top" wrapText="1"/>
    </xf>
    <xf numFmtId="1" fontId="9" fillId="2" borderId="17" xfId="0" applyNumberFormat="1" applyFont="1" applyFill="1" applyBorder="1" applyAlignment="1">
      <alignment horizontal="right" vertical="top" wrapText="1"/>
    </xf>
    <xf numFmtId="1" fontId="9" fillId="2" borderId="18" xfId="0" applyNumberFormat="1" applyFont="1" applyFill="1" applyBorder="1" applyAlignment="1">
      <alignment horizontal="righ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tabSelected="1" workbookViewId="0">
      <selection activeCell="A31" sqref="A31"/>
    </sheetView>
  </sheetViews>
  <sheetFormatPr defaultRowHeight="15.6" x14ac:dyDescent="0.3"/>
  <cols>
    <col min="1" max="1" width="6.44140625" style="1" customWidth="1"/>
    <col min="2" max="2" width="56.5546875" style="1" customWidth="1"/>
    <col min="3" max="3" width="17.109375" style="1" customWidth="1"/>
    <col min="4" max="4" width="0.88671875" style="1" hidden="1" customWidth="1"/>
    <col min="5" max="5" width="9.33203125" style="1" hidden="1" customWidth="1"/>
    <col min="6" max="9" width="9.109375" style="1" hidden="1" customWidth="1"/>
    <col min="10"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9" x14ac:dyDescent="0.3">
      <c r="B1" s="104" t="s">
        <v>118</v>
      </c>
      <c r="C1" s="104"/>
    </row>
    <row r="2" spans="1:9" x14ac:dyDescent="0.3">
      <c r="B2" s="104" t="s">
        <v>119</v>
      </c>
      <c r="C2" s="104"/>
    </row>
    <row r="3" spans="1:9" x14ac:dyDescent="0.3">
      <c r="B3" s="105" t="s">
        <v>120</v>
      </c>
      <c r="C3" s="105"/>
    </row>
    <row r="4" spans="1:9" x14ac:dyDescent="0.3">
      <c r="B4" s="3"/>
      <c r="C4" s="3"/>
    </row>
    <row r="5" spans="1:9" ht="30.75" customHeight="1" x14ac:dyDescent="0.3">
      <c r="A5" s="106" t="s">
        <v>110</v>
      </c>
      <c r="B5" s="107"/>
    </row>
    <row r="6" spans="1:9" ht="16.2" x14ac:dyDescent="0.3">
      <c r="A6" s="74"/>
      <c r="B6" s="74" t="s">
        <v>0</v>
      </c>
      <c r="C6" s="74"/>
    </row>
    <row r="7" spans="1:9" ht="15.75" customHeight="1" x14ac:dyDescent="0.3">
      <c r="A7" s="75"/>
      <c r="B7" s="75" t="s">
        <v>1</v>
      </c>
      <c r="C7" s="75"/>
    </row>
    <row r="8" spans="1:9" ht="4.5" customHeight="1" x14ac:dyDescent="0.3"/>
    <row r="9" spans="1:9" ht="21.75" hidden="1" customHeight="1" x14ac:dyDescent="0.3">
      <c r="A9" s="100"/>
      <c r="B9" s="100"/>
      <c r="C9" s="100"/>
      <c r="D9" s="54"/>
      <c r="E9" s="54"/>
      <c r="F9" s="54"/>
      <c r="G9" s="54"/>
      <c r="H9" s="54"/>
      <c r="I9" s="54"/>
    </row>
    <row r="10" spans="1:9" ht="73.5" customHeight="1" x14ac:dyDescent="0.3">
      <c r="A10" s="100" t="s">
        <v>2</v>
      </c>
      <c r="B10" s="101"/>
      <c r="C10" s="101"/>
      <c r="D10" s="101"/>
      <c r="E10" s="101"/>
      <c r="F10" s="101"/>
      <c r="G10" s="101"/>
      <c r="H10" s="101"/>
      <c r="I10" s="101"/>
    </row>
    <row r="11" spans="1:9" ht="12" customHeight="1" x14ac:dyDescent="0.3">
      <c r="A11" s="102"/>
      <c r="B11" s="103"/>
      <c r="C11" s="103"/>
      <c r="D11" s="103"/>
      <c r="E11" s="103"/>
      <c r="F11" s="103"/>
      <c r="G11" s="103"/>
      <c r="H11" s="103"/>
      <c r="I11" s="103"/>
    </row>
    <row r="12" spans="1:9" ht="16.5" customHeight="1" x14ac:dyDescent="0.3">
      <c r="B12" s="1" t="s">
        <v>3</v>
      </c>
    </row>
    <row r="13" spans="1:9" x14ac:dyDescent="0.3">
      <c r="A13" s="64"/>
      <c r="B13" s="65" t="s">
        <v>4</v>
      </c>
      <c r="C13" s="64"/>
    </row>
    <row r="14" spans="1:9" x14ac:dyDescent="0.3">
      <c r="A14" s="4" t="s">
        <v>5</v>
      </c>
      <c r="B14" s="4" t="s">
        <v>6</v>
      </c>
      <c r="C14" s="4" t="s">
        <v>7</v>
      </c>
    </row>
    <row r="15" spans="1:9" x14ac:dyDescent="0.3">
      <c r="A15" s="5"/>
      <c r="B15" s="6" t="s">
        <v>8</v>
      </c>
      <c r="C15" s="7">
        <f>SUM(C16:C19)</f>
        <v>1166.7354694982075</v>
      </c>
      <c r="D15" s="8"/>
    </row>
    <row r="16" spans="1:9" ht="31.2" x14ac:dyDescent="0.3">
      <c r="A16" s="9">
        <v>1</v>
      </c>
      <c r="B16" s="10" t="s">
        <v>116</v>
      </c>
      <c r="C16" s="11">
        <f>SUM('Darbinė lentelė_LBEK'!I42)-'Darbinė lentelė_LBEK'!I43+'Darbinė lentelė_VVKT'!I35</f>
        <v>894.27103942652298</v>
      </c>
    </row>
    <row r="17" spans="1:8" x14ac:dyDescent="0.3">
      <c r="A17" s="9">
        <v>2</v>
      </c>
      <c r="B17" s="12" t="s">
        <v>9</v>
      </c>
      <c r="C17" s="11">
        <f>SUM('Darbinė lentelė_LBEK'!I44)+'Darbinė lentelė_VVKT'!I36</f>
        <v>12.966930071684585</v>
      </c>
    </row>
    <row r="18" spans="1:8" x14ac:dyDescent="0.3">
      <c r="A18" s="9">
        <v>3</v>
      </c>
      <c r="B18" s="12" t="s">
        <v>10</v>
      </c>
      <c r="C18" s="11">
        <f>SUM('Darbinė lentelė_LBEK'!I43)</f>
        <v>259.4975</v>
      </c>
    </row>
    <row r="19" spans="1:8" ht="31.2" x14ac:dyDescent="0.3">
      <c r="A19" s="9">
        <v>4</v>
      </c>
      <c r="B19" s="10" t="s">
        <v>117</v>
      </c>
      <c r="C19" s="11">
        <f>'[1]Dabartine lentele'!O36</f>
        <v>0</v>
      </c>
      <c r="H19" s="13"/>
    </row>
    <row r="20" spans="1:8" x14ac:dyDescent="0.3">
      <c r="A20" s="12"/>
      <c r="B20" s="12"/>
      <c r="C20" s="12"/>
    </row>
    <row r="21" spans="1:8" x14ac:dyDescent="0.3">
      <c r="A21" s="12"/>
      <c r="B21" s="6" t="s">
        <v>11</v>
      </c>
      <c r="C21" s="7">
        <f>SUM(C16:C19)</f>
        <v>1166.7354694982075</v>
      </c>
    </row>
    <row r="22" spans="1:8" x14ac:dyDescent="0.3">
      <c r="A22" s="12"/>
      <c r="B22" s="12"/>
      <c r="C22" s="12"/>
    </row>
    <row r="23" spans="1:8" x14ac:dyDescent="0.3">
      <c r="A23" s="12"/>
      <c r="B23" s="12"/>
      <c r="C23" s="12"/>
    </row>
    <row r="24" spans="1:8" x14ac:dyDescent="0.3">
      <c r="A24" s="12"/>
      <c r="B24" s="6" t="s">
        <v>12</v>
      </c>
      <c r="C24" s="14">
        <f>C21</f>
        <v>1166.7354694982075</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98" t="s">
        <v>115</v>
      </c>
      <c r="B30" s="98"/>
      <c r="C30" s="94"/>
    </row>
    <row r="31" spans="1:8" x14ac:dyDescent="0.3">
      <c r="A31" s="99" t="s">
        <v>127</v>
      </c>
      <c r="B31" s="99"/>
    </row>
    <row r="32" spans="1:8" x14ac:dyDescent="0.3">
      <c r="A32" s="98"/>
      <c r="B32" s="98"/>
      <c r="C32" s="94"/>
      <c r="D32" s="1">
        <v>0.22</v>
      </c>
    </row>
    <row r="33" spans="1:2" x14ac:dyDescent="0.3">
      <c r="A33" s="99"/>
      <c r="B33" s="99"/>
    </row>
  </sheetData>
  <mergeCells count="7">
    <mergeCell ref="A10:I10"/>
    <mergeCell ref="A11:I11"/>
    <mergeCell ref="A9:C9"/>
    <mergeCell ref="B1:C1"/>
    <mergeCell ref="B2:C2"/>
    <mergeCell ref="B3:C3"/>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4"/>
  <sheetViews>
    <sheetView zoomScale="118" zoomScaleNormal="118" workbookViewId="0">
      <selection activeCell="D50" sqref="D50"/>
    </sheetView>
  </sheetViews>
  <sheetFormatPr defaultColWidth="9.109375" defaultRowHeight="13.2" x14ac:dyDescent="0.25"/>
  <cols>
    <col min="1" max="1" width="4.6640625" style="15" customWidth="1"/>
    <col min="2" max="2" width="41.1093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6640625" style="15" customWidth="1"/>
    <col min="11" max="14" width="6.5546875" style="15" customWidth="1"/>
    <col min="15" max="16384" width="9.109375" style="15"/>
  </cols>
  <sheetData>
    <row r="1" spans="1:14" s="58" customFormat="1" x14ac:dyDescent="0.25">
      <c r="H1" s="126" t="s">
        <v>121</v>
      </c>
      <c r="I1" s="126"/>
      <c r="J1" s="126"/>
      <c r="K1" s="126"/>
      <c r="L1" s="126"/>
      <c r="M1" s="126"/>
      <c r="N1" s="126"/>
    </row>
    <row r="2" spans="1:14" s="58" customFormat="1" x14ac:dyDescent="0.25">
      <c r="H2" s="126" t="s">
        <v>122</v>
      </c>
      <c r="I2" s="126"/>
      <c r="J2" s="126"/>
      <c r="K2" s="126"/>
      <c r="L2" s="126"/>
      <c r="M2" s="126"/>
      <c r="N2" s="126"/>
    </row>
    <row r="3" spans="1:14" s="58" customFormat="1" ht="14.4" customHeight="1" x14ac:dyDescent="0.25">
      <c r="H3" s="126" t="s">
        <v>123</v>
      </c>
      <c r="I3" s="126"/>
      <c r="J3" s="126"/>
      <c r="K3" s="126"/>
      <c r="L3" s="126"/>
      <c r="M3" s="126"/>
      <c r="N3" s="126"/>
    </row>
    <row r="4" spans="1:14" s="59" customFormat="1" x14ac:dyDescent="0.25">
      <c r="B4" s="59" t="s">
        <v>114</v>
      </c>
      <c r="C4" s="60"/>
    </row>
    <row r="7" spans="1:14" ht="15" customHeight="1" x14ac:dyDescent="0.25">
      <c r="A7" s="130"/>
      <c r="B7" s="131"/>
      <c r="C7" s="131"/>
      <c r="D7" s="131"/>
      <c r="E7" s="131"/>
      <c r="F7" s="131"/>
      <c r="G7" s="131"/>
      <c r="H7" s="131"/>
      <c r="I7" s="131"/>
      <c r="J7" s="131"/>
      <c r="K7" s="131"/>
      <c r="L7" s="131"/>
      <c r="M7" s="131"/>
      <c r="N7" s="131"/>
    </row>
    <row r="8" spans="1:14" ht="12.75" customHeight="1" x14ac:dyDescent="0.25">
      <c r="A8" s="129" t="s">
        <v>14</v>
      </c>
      <c r="B8" s="128"/>
      <c r="C8" s="128"/>
      <c r="D8" s="128"/>
      <c r="E8" s="128"/>
      <c r="F8" s="128"/>
      <c r="G8" s="128"/>
      <c r="H8" s="128"/>
      <c r="I8" s="128"/>
      <c r="J8" s="128"/>
      <c r="K8" s="128"/>
      <c r="L8" s="128"/>
      <c r="M8" s="128"/>
      <c r="N8" s="128"/>
    </row>
    <row r="9" spans="1:14" ht="11.25" customHeight="1" x14ac:dyDescent="0.25">
      <c r="A9" s="129" t="s">
        <v>15</v>
      </c>
      <c r="B9" s="128"/>
      <c r="C9" s="128"/>
      <c r="D9" s="128"/>
      <c r="E9" s="128"/>
      <c r="F9" s="128"/>
      <c r="G9" s="128"/>
      <c r="H9" s="128"/>
      <c r="I9" s="128"/>
      <c r="J9" s="128"/>
      <c r="K9" s="128"/>
      <c r="L9" s="128"/>
      <c r="M9" s="128"/>
      <c r="N9" s="128"/>
    </row>
    <row r="10" spans="1:14" ht="26.4" x14ac:dyDescent="0.25">
      <c r="A10" s="16" t="s">
        <v>111</v>
      </c>
      <c r="B10" s="73" t="s">
        <v>0</v>
      </c>
      <c r="C10" s="128"/>
      <c r="D10" s="128"/>
      <c r="E10" s="128"/>
      <c r="F10" s="128"/>
      <c r="G10" s="128"/>
      <c r="H10" s="128"/>
      <c r="I10" s="128"/>
      <c r="J10" s="128"/>
      <c r="K10" s="128"/>
      <c r="L10" s="128"/>
      <c r="M10" s="128"/>
      <c r="N10" s="128"/>
    </row>
    <row r="11" spans="1:14" ht="21.75" customHeight="1" x14ac:dyDescent="0.25">
      <c r="A11" s="127"/>
      <c r="B11" s="100"/>
      <c r="C11" s="100"/>
      <c r="D11" s="100"/>
      <c r="E11" s="100"/>
      <c r="F11" s="100"/>
      <c r="G11" s="100"/>
      <c r="H11" s="100"/>
      <c r="I11" s="100"/>
      <c r="J11" s="100"/>
      <c r="K11" s="100"/>
      <c r="L11" s="100"/>
      <c r="M11" s="100"/>
      <c r="N11" s="100"/>
    </row>
    <row r="12" spans="1:14" ht="38.25" customHeight="1" x14ac:dyDescent="0.25">
      <c r="A12" s="127" t="s">
        <v>2</v>
      </c>
      <c r="B12" s="100"/>
      <c r="C12" s="100"/>
      <c r="D12" s="100"/>
      <c r="E12" s="100"/>
      <c r="F12" s="100"/>
      <c r="G12" s="100"/>
      <c r="H12" s="100"/>
      <c r="I12" s="100"/>
      <c r="J12" s="100"/>
      <c r="K12" s="100"/>
      <c r="L12" s="100"/>
      <c r="M12" s="100"/>
      <c r="N12" s="100"/>
    </row>
    <row r="13" spans="1:14" ht="16.5" customHeight="1" x14ac:dyDescent="0.25">
      <c r="A13" s="127"/>
      <c r="B13" s="100"/>
      <c r="C13" s="100"/>
      <c r="D13" s="100"/>
      <c r="E13" s="100"/>
      <c r="F13" s="100"/>
      <c r="G13" s="100"/>
      <c r="H13" s="100"/>
      <c r="I13" s="100"/>
      <c r="J13" s="100"/>
      <c r="K13" s="100"/>
      <c r="L13" s="100"/>
      <c r="M13" s="100"/>
      <c r="N13" s="100"/>
    </row>
    <row r="14" spans="1:14" ht="16.5" customHeight="1" x14ac:dyDescent="0.25">
      <c r="A14" s="17"/>
      <c r="B14" s="18"/>
      <c r="C14" s="18"/>
      <c r="D14" s="18"/>
      <c r="E14" s="18"/>
      <c r="F14" s="18"/>
      <c r="G14" s="18"/>
      <c r="H14" s="18"/>
      <c r="I14" s="18"/>
      <c r="J14" s="18"/>
      <c r="K14" s="18"/>
      <c r="L14" s="18"/>
      <c r="M14" s="18"/>
      <c r="N14" s="18"/>
    </row>
    <row r="15" spans="1:14" x14ac:dyDescent="0.25">
      <c r="A15" s="63"/>
      <c r="B15" s="112" t="s">
        <v>16</v>
      </c>
      <c r="C15" s="114" t="s">
        <v>17</v>
      </c>
      <c r="D15" s="115"/>
      <c r="E15" s="115"/>
      <c r="F15" s="115"/>
      <c r="G15" s="115"/>
      <c r="H15" s="115"/>
      <c r="I15" s="116"/>
      <c r="J15" s="108" t="s">
        <v>18</v>
      </c>
      <c r="K15" s="108" t="s">
        <v>19</v>
      </c>
      <c r="L15" s="108" t="s">
        <v>20</v>
      </c>
      <c r="M15" s="108" t="s">
        <v>21</v>
      </c>
      <c r="N15" s="108" t="s">
        <v>22</v>
      </c>
    </row>
    <row r="16" spans="1:14" ht="27" customHeight="1" x14ac:dyDescent="0.25">
      <c r="A16" s="19" t="s">
        <v>23</v>
      </c>
      <c r="B16" s="113"/>
      <c r="C16" s="20" t="s">
        <v>24</v>
      </c>
      <c r="D16" s="21" t="s">
        <v>25</v>
      </c>
      <c r="E16" s="21" t="s">
        <v>26</v>
      </c>
      <c r="F16" s="21" t="s">
        <v>27</v>
      </c>
      <c r="G16" s="22" t="s">
        <v>28</v>
      </c>
      <c r="H16" s="22" t="s">
        <v>29</v>
      </c>
      <c r="I16" s="23" t="s">
        <v>30</v>
      </c>
      <c r="J16" s="108"/>
      <c r="K16" s="108"/>
      <c r="L16" s="108"/>
      <c r="M16" s="108"/>
      <c r="N16" s="108"/>
    </row>
    <row r="17" spans="1:14" ht="27" customHeight="1" x14ac:dyDescent="0.25">
      <c r="A17" s="24" t="s">
        <v>31</v>
      </c>
      <c r="B17" s="25" t="s">
        <v>32</v>
      </c>
      <c r="C17" s="25"/>
      <c r="D17" s="26"/>
      <c r="E17" s="26"/>
      <c r="F17" s="27"/>
      <c r="G17" s="28"/>
      <c r="H17" s="29"/>
      <c r="I17" s="30"/>
      <c r="J17" s="108"/>
      <c r="K17" s="108"/>
      <c r="L17" s="108"/>
      <c r="M17" s="108"/>
      <c r="N17" s="108"/>
    </row>
    <row r="18" spans="1:14" s="38" customFormat="1" ht="33.75" customHeight="1" x14ac:dyDescent="0.25">
      <c r="A18" s="31" t="s">
        <v>33</v>
      </c>
      <c r="B18" s="32" t="s">
        <v>34</v>
      </c>
      <c r="C18" s="33" t="s">
        <v>35</v>
      </c>
      <c r="D18" s="34">
        <v>9.1999999999999993</v>
      </c>
      <c r="E18" s="34">
        <v>1</v>
      </c>
      <c r="F18" s="35">
        <v>1628.4</v>
      </c>
      <c r="G18" s="35">
        <f>F18/167.4</f>
        <v>9.7275985663082434</v>
      </c>
      <c r="H18" s="35">
        <v>1</v>
      </c>
      <c r="I18" s="36">
        <f>G18*H18</f>
        <v>9.7275985663082434</v>
      </c>
      <c r="J18" s="37"/>
      <c r="K18" s="37"/>
      <c r="L18" s="37"/>
      <c r="M18" s="37"/>
      <c r="N18" s="37"/>
    </row>
    <row r="19" spans="1:14" s="38" customFormat="1" ht="52.8" x14ac:dyDescent="0.25">
      <c r="A19" s="39" t="s">
        <v>36</v>
      </c>
      <c r="B19" s="66" t="s">
        <v>37</v>
      </c>
      <c r="C19" s="33" t="s">
        <v>35</v>
      </c>
      <c r="D19" s="40" t="s">
        <v>38</v>
      </c>
      <c r="E19" s="40" t="s">
        <v>39</v>
      </c>
      <c r="F19" s="35">
        <v>1628.4</v>
      </c>
      <c r="G19" s="35">
        <f>F19/167.4</f>
        <v>9.7275985663082434</v>
      </c>
      <c r="H19" s="35">
        <v>1</v>
      </c>
      <c r="I19" s="36">
        <f t="shared" ref="I19" si="0">G19*H19</f>
        <v>9.7275985663082434</v>
      </c>
      <c r="J19" s="37"/>
      <c r="K19" s="37"/>
      <c r="L19" s="37"/>
      <c r="M19" s="37"/>
      <c r="N19" s="37"/>
    </row>
    <row r="20" spans="1:14" ht="56.25" customHeight="1" x14ac:dyDescent="0.25">
      <c r="A20" s="31" t="s">
        <v>40</v>
      </c>
      <c r="B20" s="67" t="s">
        <v>41</v>
      </c>
      <c r="C20" s="41"/>
      <c r="D20" s="42"/>
      <c r="E20" s="42"/>
      <c r="F20" s="43"/>
      <c r="G20" s="35"/>
      <c r="H20" s="43"/>
      <c r="I20" s="44"/>
      <c r="J20" s="45"/>
      <c r="K20" s="45"/>
      <c r="L20" s="45"/>
      <c r="M20" s="45"/>
      <c r="N20" s="45"/>
    </row>
    <row r="21" spans="1:14" ht="26.4" x14ac:dyDescent="0.25">
      <c r="A21" s="31" t="s">
        <v>42</v>
      </c>
      <c r="B21" s="68" t="s">
        <v>43</v>
      </c>
      <c r="C21" s="33" t="s">
        <v>35</v>
      </c>
      <c r="D21" s="40" t="s">
        <v>38</v>
      </c>
      <c r="E21" s="40" t="s">
        <v>39</v>
      </c>
      <c r="F21" s="35">
        <v>1628.4</v>
      </c>
      <c r="G21" s="35">
        <f>F21/167.4</f>
        <v>9.7275985663082434</v>
      </c>
      <c r="H21" s="35">
        <v>0.25</v>
      </c>
      <c r="I21" s="36">
        <f t="shared" ref="I21:I29" si="1">G21*H21</f>
        <v>2.4318996415770608</v>
      </c>
      <c r="J21" s="45"/>
      <c r="K21" s="45"/>
      <c r="L21" s="45"/>
      <c r="M21" s="45"/>
      <c r="N21" s="45"/>
    </row>
    <row r="22" spans="1:14" ht="36" customHeight="1" x14ac:dyDescent="0.25">
      <c r="A22" s="31" t="s">
        <v>44</v>
      </c>
      <c r="B22" s="68" t="s">
        <v>45</v>
      </c>
      <c r="C22" s="33" t="s">
        <v>35</v>
      </c>
      <c r="D22" s="46"/>
      <c r="E22" s="46">
        <v>1</v>
      </c>
      <c r="F22" s="35">
        <v>1628.4</v>
      </c>
      <c r="G22" s="35">
        <f>F22/167.4</f>
        <v>9.7275985663082434</v>
      </c>
      <c r="H22" s="35">
        <v>2</v>
      </c>
      <c r="I22" s="36">
        <f t="shared" si="1"/>
        <v>19.455197132616487</v>
      </c>
      <c r="J22" s="45"/>
      <c r="K22" s="45"/>
      <c r="L22" s="45"/>
      <c r="M22" s="45"/>
      <c r="N22" s="45"/>
    </row>
    <row r="23" spans="1:14" ht="25.5" customHeight="1" x14ac:dyDescent="0.25">
      <c r="A23" s="39"/>
      <c r="B23" s="117" t="s">
        <v>46</v>
      </c>
      <c r="C23" s="33" t="s">
        <v>47</v>
      </c>
      <c r="D23" s="46"/>
      <c r="E23" s="46">
        <v>8</v>
      </c>
      <c r="F23" s="35"/>
      <c r="G23" s="35">
        <v>198.24</v>
      </c>
      <c r="H23" s="35">
        <v>0.3</v>
      </c>
      <c r="I23" s="36">
        <f t="shared" ref="I23:I28" si="2">G23*H23</f>
        <v>59.472000000000001</v>
      </c>
      <c r="J23" s="45"/>
      <c r="K23" s="45"/>
      <c r="L23" s="45"/>
      <c r="M23" s="45"/>
      <c r="N23" s="45"/>
    </row>
    <row r="24" spans="1:14" ht="26.4" x14ac:dyDescent="0.25">
      <c r="A24" s="47" t="s">
        <v>48</v>
      </c>
      <c r="B24" s="118"/>
      <c r="C24" s="33" t="s">
        <v>49</v>
      </c>
      <c r="D24" s="46"/>
      <c r="E24" s="46">
        <v>1</v>
      </c>
      <c r="F24" s="35"/>
      <c r="G24" s="35">
        <v>32.21</v>
      </c>
      <c r="H24" s="35">
        <v>0.3</v>
      </c>
      <c r="I24" s="36">
        <f t="shared" si="2"/>
        <v>9.6630000000000003</v>
      </c>
      <c r="J24" s="45"/>
      <c r="K24" s="45"/>
      <c r="L24" s="45"/>
      <c r="M24" s="45"/>
      <c r="N24" s="45"/>
    </row>
    <row r="25" spans="1:14" ht="26.25" customHeight="1" x14ac:dyDescent="0.25">
      <c r="A25" s="48"/>
      <c r="B25" s="119"/>
      <c r="C25" s="33" t="s">
        <v>35</v>
      </c>
      <c r="D25" s="40" t="s">
        <v>38</v>
      </c>
      <c r="E25" s="40" t="s">
        <v>39</v>
      </c>
      <c r="F25" s="35">
        <v>1628.4</v>
      </c>
      <c r="G25" s="35">
        <f>F25/167.4</f>
        <v>9.7275985663082434</v>
      </c>
      <c r="H25" s="35">
        <v>0.3</v>
      </c>
      <c r="I25" s="36">
        <f t="shared" si="2"/>
        <v>2.9182795698924728</v>
      </c>
      <c r="J25" s="45"/>
      <c r="K25" s="45"/>
      <c r="L25" s="45"/>
      <c r="M25" s="45"/>
      <c r="N25" s="45"/>
    </row>
    <row r="26" spans="1:14" ht="32.25" customHeight="1" x14ac:dyDescent="0.25">
      <c r="A26" s="31" t="s">
        <v>50</v>
      </c>
      <c r="B26" s="68" t="s">
        <v>51</v>
      </c>
      <c r="C26" s="33" t="s">
        <v>52</v>
      </c>
      <c r="D26" s="40" t="s">
        <v>38</v>
      </c>
      <c r="E26" s="40" t="s">
        <v>39</v>
      </c>
      <c r="F26" s="35">
        <v>1628.4</v>
      </c>
      <c r="G26" s="35">
        <f t="shared" ref="G26:G27" si="3">F26/167.4</f>
        <v>9.7275985663082434</v>
      </c>
      <c r="H26" s="35">
        <v>1</v>
      </c>
      <c r="I26" s="36">
        <f t="shared" si="2"/>
        <v>9.7275985663082434</v>
      </c>
      <c r="J26" s="45"/>
      <c r="K26" s="45"/>
      <c r="L26" s="45"/>
      <c r="M26" s="45"/>
      <c r="N26" s="45"/>
    </row>
    <row r="27" spans="1:14" ht="26.4" x14ac:dyDescent="0.25">
      <c r="A27" s="31" t="s">
        <v>53</v>
      </c>
      <c r="B27" s="68" t="s">
        <v>54</v>
      </c>
      <c r="C27" s="33" t="s">
        <v>52</v>
      </c>
      <c r="D27" s="40" t="s">
        <v>38</v>
      </c>
      <c r="E27" s="40" t="s">
        <v>39</v>
      </c>
      <c r="F27" s="35">
        <v>1628.4</v>
      </c>
      <c r="G27" s="35">
        <f t="shared" si="3"/>
        <v>9.7275985663082434</v>
      </c>
      <c r="H27" s="35">
        <v>0.5</v>
      </c>
      <c r="I27" s="36">
        <f t="shared" si="2"/>
        <v>4.8637992831541217</v>
      </c>
      <c r="J27" s="45"/>
      <c r="K27" s="45"/>
      <c r="L27" s="45"/>
      <c r="M27" s="45"/>
      <c r="N27" s="45"/>
    </row>
    <row r="28" spans="1:14" ht="32.25" customHeight="1" x14ac:dyDescent="0.25">
      <c r="A28" s="31" t="s">
        <v>55</v>
      </c>
      <c r="B28" s="68" t="s">
        <v>56</v>
      </c>
      <c r="C28" s="33" t="s">
        <v>57</v>
      </c>
      <c r="D28" s="40"/>
      <c r="E28" s="40" t="s">
        <v>39</v>
      </c>
      <c r="F28" s="35"/>
      <c r="G28" s="35">
        <v>53.1</v>
      </c>
      <c r="H28" s="35">
        <v>2.5</v>
      </c>
      <c r="I28" s="36">
        <f t="shared" si="2"/>
        <v>132.75</v>
      </c>
      <c r="J28" s="45"/>
      <c r="K28" s="45"/>
      <c r="L28" s="45"/>
      <c r="M28" s="45"/>
      <c r="N28" s="45"/>
    </row>
    <row r="29" spans="1:14" x14ac:dyDescent="0.25">
      <c r="A29" s="31" t="s">
        <v>58</v>
      </c>
      <c r="B29" s="68" t="s">
        <v>59</v>
      </c>
      <c r="C29" s="33" t="s">
        <v>60</v>
      </c>
      <c r="D29" s="40" t="s">
        <v>38</v>
      </c>
      <c r="E29" s="40" t="s">
        <v>39</v>
      </c>
      <c r="F29" s="35">
        <v>1628.4</v>
      </c>
      <c r="G29" s="35">
        <f t="shared" ref="G29:G31" si="4">F29/167.4</f>
        <v>9.7275985663082434</v>
      </c>
      <c r="H29" s="35">
        <v>0.5</v>
      </c>
      <c r="I29" s="36">
        <f t="shared" si="1"/>
        <v>4.8637992831541217</v>
      </c>
      <c r="J29" s="45"/>
      <c r="K29" s="45"/>
      <c r="L29" s="45"/>
      <c r="M29" s="45"/>
      <c r="N29" s="45"/>
    </row>
    <row r="30" spans="1:14" ht="39" customHeight="1" x14ac:dyDescent="0.25">
      <c r="A30" s="31" t="s">
        <v>61</v>
      </c>
      <c r="B30" s="69" t="s">
        <v>62</v>
      </c>
      <c r="C30" s="33" t="s">
        <v>52</v>
      </c>
      <c r="D30" s="46">
        <v>9.1999999999999993</v>
      </c>
      <c r="E30" s="46">
        <v>1</v>
      </c>
      <c r="F30" s="35">
        <v>1628.4</v>
      </c>
      <c r="G30" s="35">
        <f t="shared" si="4"/>
        <v>9.7275985663082434</v>
      </c>
      <c r="H30" s="35">
        <v>2.5</v>
      </c>
      <c r="I30" s="36">
        <f>G30*H30</f>
        <v>24.318996415770609</v>
      </c>
      <c r="J30" s="45"/>
      <c r="K30" s="45"/>
      <c r="L30" s="45"/>
      <c r="M30" s="45"/>
      <c r="N30" s="45"/>
    </row>
    <row r="31" spans="1:14" ht="39" customHeight="1" x14ac:dyDescent="0.25">
      <c r="A31" s="31" t="s">
        <v>63</v>
      </c>
      <c r="B31" s="71" t="s">
        <v>64</v>
      </c>
      <c r="C31" s="33" t="s">
        <v>52</v>
      </c>
      <c r="D31" s="46">
        <v>9.1999999999999993</v>
      </c>
      <c r="E31" s="46">
        <v>1</v>
      </c>
      <c r="F31" s="35">
        <v>1628.4</v>
      </c>
      <c r="G31" s="35">
        <f t="shared" si="4"/>
        <v>9.7275985663082434</v>
      </c>
      <c r="H31" s="35">
        <v>1</v>
      </c>
      <c r="I31" s="36">
        <f>G31*H31</f>
        <v>9.7275985663082434</v>
      </c>
      <c r="J31" s="45"/>
      <c r="K31" s="45"/>
      <c r="L31" s="45"/>
      <c r="M31" s="45"/>
      <c r="N31" s="45"/>
    </row>
    <row r="32" spans="1:14" ht="26.4" x14ac:dyDescent="0.25">
      <c r="A32" s="31" t="s">
        <v>65</v>
      </c>
      <c r="B32" s="68" t="s">
        <v>66</v>
      </c>
      <c r="C32" s="33" t="s">
        <v>35</v>
      </c>
      <c r="D32" s="40" t="s">
        <v>38</v>
      </c>
      <c r="E32" s="40" t="s">
        <v>39</v>
      </c>
      <c r="F32" s="35">
        <v>1628.4</v>
      </c>
      <c r="G32" s="35">
        <f>F32/167.4</f>
        <v>9.7275985663082434</v>
      </c>
      <c r="H32" s="35">
        <v>0.25</v>
      </c>
      <c r="I32" s="36">
        <f t="shared" ref="I32" si="5">G32*H32</f>
        <v>2.4318996415770608</v>
      </c>
      <c r="J32" s="45"/>
      <c r="K32" s="45"/>
      <c r="L32" s="45"/>
      <c r="M32" s="45"/>
      <c r="N32" s="45"/>
    </row>
    <row r="33" spans="1:14" ht="25.5" customHeight="1" x14ac:dyDescent="0.25">
      <c r="A33" s="39"/>
      <c r="B33" s="117" t="s">
        <v>67</v>
      </c>
      <c r="C33" s="33" t="s">
        <v>47</v>
      </c>
      <c r="D33" s="46"/>
      <c r="E33" s="46">
        <v>8</v>
      </c>
      <c r="F33" s="35"/>
      <c r="G33" s="35">
        <v>198.24</v>
      </c>
      <c r="H33" s="35">
        <v>0.25</v>
      </c>
      <c r="I33" s="36">
        <f>G33*H33</f>
        <v>49.56</v>
      </c>
      <c r="J33" s="45"/>
      <c r="K33" s="45"/>
      <c r="L33" s="45"/>
      <c r="M33" s="45"/>
      <c r="N33" s="45"/>
    </row>
    <row r="34" spans="1:14" ht="26.4" x14ac:dyDescent="0.25">
      <c r="A34" s="47"/>
      <c r="B34" s="118"/>
      <c r="C34" s="33" t="s">
        <v>49</v>
      </c>
      <c r="D34" s="46"/>
      <c r="E34" s="46">
        <v>1</v>
      </c>
      <c r="F34" s="35"/>
      <c r="G34" s="35">
        <v>32.21</v>
      </c>
      <c r="H34" s="35">
        <v>0.25</v>
      </c>
      <c r="I34" s="36">
        <f>G34*H34</f>
        <v>8.0525000000000002</v>
      </c>
      <c r="J34" s="45"/>
      <c r="K34" s="45"/>
      <c r="L34" s="45"/>
      <c r="M34" s="45"/>
      <c r="N34" s="45"/>
    </row>
    <row r="35" spans="1:14" ht="24" customHeight="1" x14ac:dyDescent="0.25">
      <c r="A35" s="48" t="s">
        <v>68</v>
      </c>
      <c r="B35" s="119"/>
      <c r="C35" s="33" t="s">
        <v>35</v>
      </c>
      <c r="D35" s="40" t="s">
        <v>38</v>
      </c>
      <c r="E35" s="40" t="s">
        <v>39</v>
      </c>
      <c r="F35" s="35">
        <v>1628.4</v>
      </c>
      <c r="G35" s="35">
        <f>F35/167.4</f>
        <v>9.7275985663082434</v>
      </c>
      <c r="H35" s="35">
        <v>0.25</v>
      </c>
      <c r="I35" s="36">
        <f>G35*H35</f>
        <v>2.4318996415770608</v>
      </c>
      <c r="J35" s="45"/>
      <c r="K35" s="45"/>
      <c r="L35" s="45"/>
      <c r="M35" s="45"/>
      <c r="N35" s="45"/>
    </row>
    <row r="36" spans="1:14" ht="26.4" x14ac:dyDescent="0.25">
      <c r="A36" s="31" t="s">
        <v>69</v>
      </c>
      <c r="B36" s="68" t="s">
        <v>59</v>
      </c>
      <c r="C36" s="33" t="s">
        <v>35</v>
      </c>
      <c r="D36" s="40" t="s">
        <v>38</v>
      </c>
      <c r="E36" s="40" t="s">
        <v>39</v>
      </c>
      <c r="F36" s="35">
        <v>1628.4</v>
      </c>
      <c r="G36" s="35">
        <f t="shared" ref="G36:G37" si="6">F36/167.4</f>
        <v>9.7275985663082434</v>
      </c>
      <c r="H36" s="35">
        <v>0.5</v>
      </c>
      <c r="I36" s="36">
        <f t="shared" ref="I36" si="7">G36*H36</f>
        <v>4.8637992831541217</v>
      </c>
      <c r="J36" s="45"/>
      <c r="K36" s="45"/>
      <c r="L36" s="45"/>
      <c r="M36" s="45"/>
      <c r="N36" s="45"/>
    </row>
    <row r="37" spans="1:14" ht="39.75" customHeight="1" x14ac:dyDescent="0.25">
      <c r="A37" s="39" t="s">
        <v>70</v>
      </c>
      <c r="B37" s="70" t="s">
        <v>71</v>
      </c>
      <c r="C37" s="33" t="s">
        <v>52</v>
      </c>
      <c r="D37" s="46">
        <v>9.1999999999999993</v>
      </c>
      <c r="E37" s="46">
        <v>1</v>
      </c>
      <c r="F37" s="35">
        <v>1628.4</v>
      </c>
      <c r="G37" s="35">
        <f t="shared" si="6"/>
        <v>9.7275985663082434</v>
      </c>
      <c r="H37" s="35">
        <v>3.5</v>
      </c>
      <c r="I37" s="36">
        <f>G37*H37</f>
        <v>34.046594982078851</v>
      </c>
      <c r="J37" s="45"/>
      <c r="K37" s="45"/>
      <c r="L37" s="45"/>
      <c r="M37" s="45"/>
      <c r="N37" s="45"/>
    </row>
    <row r="38" spans="1:14" ht="39.75" customHeight="1" x14ac:dyDescent="0.25">
      <c r="A38" s="39" t="s">
        <v>72</v>
      </c>
      <c r="B38" s="68" t="s">
        <v>73</v>
      </c>
      <c r="C38" s="33" t="s">
        <v>52</v>
      </c>
      <c r="D38" s="46">
        <v>9.1999999999999993</v>
      </c>
      <c r="E38" s="46">
        <v>1</v>
      </c>
      <c r="F38" s="35">
        <v>1628.4</v>
      </c>
      <c r="G38" s="35">
        <f t="shared" ref="G38" si="8">F38/167.4</f>
        <v>9.7275985663082434</v>
      </c>
      <c r="H38" s="35">
        <v>1</v>
      </c>
      <c r="I38" s="36">
        <f>G38*H38</f>
        <v>9.7275985663082434</v>
      </c>
      <c r="J38" s="45"/>
      <c r="K38" s="45"/>
      <c r="L38" s="45"/>
      <c r="M38" s="45"/>
      <c r="N38" s="45"/>
    </row>
    <row r="39" spans="1:14" ht="39" customHeight="1" x14ac:dyDescent="0.25">
      <c r="A39" s="31" t="s">
        <v>74</v>
      </c>
      <c r="B39" s="68" t="s">
        <v>75</v>
      </c>
      <c r="C39" s="33" t="s">
        <v>76</v>
      </c>
      <c r="D39" s="40" t="s">
        <v>77</v>
      </c>
      <c r="E39" s="40" t="s">
        <v>39</v>
      </c>
      <c r="F39" s="35">
        <v>3640.89</v>
      </c>
      <c r="G39" s="35">
        <f>F39/167.4</f>
        <v>21.749641577060931</v>
      </c>
      <c r="H39" s="35">
        <v>2</v>
      </c>
      <c r="I39" s="36">
        <f t="shared" ref="I39:I40" si="9">G39*H39</f>
        <v>43.499283154121862</v>
      </c>
      <c r="J39" s="45"/>
      <c r="K39" s="45"/>
      <c r="L39" s="45"/>
      <c r="M39" s="45"/>
      <c r="N39" s="45"/>
    </row>
    <row r="40" spans="1:14" ht="52.5" customHeight="1" x14ac:dyDescent="0.25">
      <c r="A40" s="31" t="s">
        <v>78</v>
      </c>
      <c r="B40" s="68" t="s">
        <v>79</v>
      </c>
      <c r="C40" s="33" t="s">
        <v>35</v>
      </c>
      <c r="D40" s="40" t="s">
        <v>38</v>
      </c>
      <c r="E40" s="40" t="s">
        <v>39</v>
      </c>
      <c r="F40" s="35">
        <v>1628.4</v>
      </c>
      <c r="G40" s="35">
        <f>F40/167.4</f>
        <v>9.7275985663082434</v>
      </c>
      <c r="H40" s="35">
        <v>1</v>
      </c>
      <c r="I40" s="36">
        <f t="shared" si="9"/>
        <v>9.7275985663082434</v>
      </c>
      <c r="J40" s="45"/>
      <c r="K40" s="45"/>
      <c r="L40" s="45"/>
      <c r="M40" s="45"/>
      <c r="N40" s="45"/>
    </row>
    <row r="41" spans="1:14" x14ac:dyDescent="0.25">
      <c r="A41" s="48"/>
      <c r="B41" s="49"/>
      <c r="C41" s="33"/>
      <c r="D41" s="40"/>
      <c r="E41" s="40"/>
      <c r="F41" s="35"/>
      <c r="G41" s="35"/>
      <c r="H41" s="35"/>
      <c r="I41" s="36"/>
      <c r="J41" s="45"/>
      <c r="K41" s="45"/>
      <c r="L41" s="45"/>
      <c r="M41" s="45"/>
      <c r="N41" s="45"/>
    </row>
    <row r="42" spans="1:14" x14ac:dyDescent="0.25">
      <c r="A42" s="50"/>
      <c r="B42" s="120" t="s">
        <v>80</v>
      </c>
      <c r="C42" s="121"/>
      <c r="D42" s="121"/>
      <c r="E42" s="121"/>
      <c r="F42" s="121"/>
      <c r="G42" s="122"/>
      <c r="H42" s="29">
        <f>SUM(H17:H40)</f>
        <v>22.15</v>
      </c>
      <c r="I42" s="30">
        <f>SUM(I17:I40)</f>
        <v>463.98853942652318</v>
      </c>
      <c r="J42" s="30">
        <f t="shared" ref="J42:N42" si="10">SUM(J17:J40)</f>
        <v>0</v>
      </c>
      <c r="K42" s="30">
        <f t="shared" si="10"/>
        <v>0</v>
      </c>
      <c r="L42" s="30">
        <f t="shared" si="10"/>
        <v>0</v>
      </c>
      <c r="M42" s="30">
        <f t="shared" si="10"/>
        <v>0</v>
      </c>
      <c r="N42" s="30">
        <f t="shared" si="10"/>
        <v>0</v>
      </c>
    </row>
    <row r="43" spans="1:14" x14ac:dyDescent="0.25">
      <c r="A43" s="50"/>
      <c r="B43" s="123" t="s">
        <v>81</v>
      </c>
      <c r="C43" s="124"/>
      <c r="D43" s="124"/>
      <c r="E43" s="124"/>
      <c r="F43" s="124"/>
      <c r="G43" s="124"/>
      <c r="H43" s="51"/>
      <c r="I43" s="30">
        <f>SUM(I28,I23:I24, I33:I34)</f>
        <v>259.4975</v>
      </c>
      <c r="J43" s="30">
        <f t="shared" ref="J43:N43" si="11">SUM(J28,J23:J24, J33:J34)</f>
        <v>0</v>
      </c>
      <c r="K43" s="30">
        <f t="shared" si="11"/>
        <v>0</v>
      </c>
      <c r="L43" s="30">
        <f t="shared" si="11"/>
        <v>0</v>
      </c>
      <c r="M43" s="30">
        <f t="shared" si="11"/>
        <v>0</v>
      </c>
      <c r="N43" s="30">
        <f t="shared" si="11"/>
        <v>0</v>
      </c>
    </row>
    <row r="44" spans="1:14" x14ac:dyDescent="0.25">
      <c r="A44" s="50"/>
      <c r="B44" s="123" t="s">
        <v>82</v>
      </c>
      <c r="C44" s="124"/>
      <c r="D44" s="124"/>
      <c r="E44" s="124"/>
      <c r="F44" s="124"/>
      <c r="G44" s="124"/>
      <c r="H44" s="125"/>
      <c r="I44" s="30">
        <f>SUM(I42-I43)/100*1.45</f>
        <v>2.965120071684586</v>
      </c>
      <c r="J44" s="30">
        <f t="shared" ref="J44:N44" si="12">SUM(J42-J43)/100*1.45</f>
        <v>0</v>
      </c>
      <c r="K44" s="30">
        <f t="shared" si="12"/>
        <v>0</v>
      </c>
      <c r="L44" s="30">
        <f t="shared" si="12"/>
        <v>0</v>
      </c>
      <c r="M44" s="30">
        <f t="shared" si="12"/>
        <v>0</v>
      </c>
      <c r="N44" s="30">
        <f t="shared" si="12"/>
        <v>0</v>
      </c>
    </row>
    <row r="45" spans="1:14" ht="13.8" thickBot="1" x14ac:dyDescent="0.3">
      <c r="A45" s="52"/>
      <c r="B45" s="109" t="s">
        <v>83</v>
      </c>
      <c r="C45" s="110"/>
      <c r="D45" s="110"/>
      <c r="E45" s="110"/>
      <c r="F45" s="110"/>
      <c r="G45" s="110"/>
      <c r="H45" s="111"/>
      <c r="I45" s="53">
        <f>I42+I44</f>
        <v>466.95365949820774</v>
      </c>
      <c r="J45" s="53">
        <f t="shared" ref="J45:N45" si="13">J42+J44</f>
        <v>0</v>
      </c>
      <c r="K45" s="53">
        <f t="shared" si="13"/>
        <v>0</v>
      </c>
      <c r="L45" s="53">
        <f t="shared" si="13"/>
        <v>0</v>
      </c>
      <c r="M45" s="53">
        <f t="shared" si="13"/>
        <v>0</v>
      </c>
      <c r="N45" s="53">
        <f t="shared" si="13"/>
        <v>0</v>
      </c>
    </row>
    <row r="46" spans="1:14" x14ac:dyDescent="0.25">
      <c r="A46" s="54"/>
      <c r="B46" s="55"/>
      <c r="C46" s="55"/>
      <c r="D46" s="56"/>
      <c r="E46" s="56"/>
      <c r="F46" s="57"/>
      <c r="G46" s="55"/>
      <c r="H46" s="55"/>
      <c r="I46" s="55"/>
    </row>
    <row r="47" spans="1:14" s="58" customFormat="1" x14ac:dyDescent="0.25">
      <c r="C47" s="58" t="s">
        <v>128</v>
      </c>
    </row>
    <row r="48" spans="1:14" s="58" customFormat="1" x14ac:dyDescent="0.25">
      <c r="C48" s="58" t="s">
        <v>129</v>
      </c>
      <c r="D48" s="62"/>
    </row>
    <row r="49" spans="3:4" s="58" customFormat="1" x14ac:dyDescent="0.25">
      <c r="D49" s="58" t="s">
        <v>85</v>
      </c>
    </row>
    <row r="50" spans="3:4" s="58" customFormat="1" x14ac:dyDescent="0.25"/>
    <row r="51" spans="3:4" s="58" customFormat="1" x14ac:dyDescent="0.25">
      <c r="C51" s="58" t="s">
        <v>84</v>
      </c>
    </row>
    <row r="52" spans="3:4" s="58" customFormat="1" x14ac:dyDescent="0.25">
      <c r="C52" s="58" t="s">
        <v>130</v>
      </c>
      <c r="D52" s="62"/>
    </row>
    <row r="53" spans="3:4" s="58" customFormat="1" x14ac:dyDescent="0.25">
      <c r="D53" s="58" t="s">
        <v>85</v>
      </c>
    </row>
    <row r="54" spans="3:4" s="58" customFormat="1" x14ac:dyDescent="0.25"/>
  </sheetData>
  <mergeCells count="23">
    <mergeCell ref="H3:N3"/>
    <mergeCell ref="H2:N2"/>
    <mergeCell ref="H1:N1"/>
    <mergeCell ref="A12:N12"/>
    <mergeCell ref="A13:N13"/>
    <mergeCell ref="C10:N10"/>
    <mergeCell ref="A8:N8"/>
    <mergeCell ref="A7:N7"/>
    <mergeCell ref="A9:N9"/>
    <mergeCell ref="A11:N11"/>
    <mergeCell ref="B45:H45"/>
    <mergeCell ref="B15:B16"/>
    <mergeCell ref="C15:I15"/>
    <mergeCell ref="B23:B25"/>
    <mergeCell ref="B42:G42"/>
    <mergeCell ref="B43:G43"/>
    <mergeCell ref="B44:H44"/>
    <mergeCell ref="B33:B35"/>
    <mergeCell ref="J15:J17"/>
    <mergeCell ref="K15:K17"/>
    <mergeCell ref="L15:L17"/>
    <mergeCell ref="M15:M17"/>
    <mergeCell ref="N15:N17"/>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
  <sheetViews>
    <sheetView topLeftCell="A28" workbookViewId="0">
      <selection activeCell="J3" sqref="J3:N3"/>
    </sheetView>
  </sheetViews>
  <sheetFormatPr defaultColWidth="9.109375" defaultRowHeight="13.2" x14ac:dyDescent="0.25"/>
  <cols>
    <col min="1" max="1" width="7.88671875"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58" customFormat="1" x14ac:dyDescent="0.25">
      <c r="H1" s="58" t="s">
        <v>3</v>
      </c>
      <c r="J1" s="126" t="s">
        <v>124</v>
      </c>
      <c r="K1" s="126"/>
      <c r="L1" s="126"/>
      <c r="M1" s="126"/>
      <c r="N1" s="126"/>
    </row>
    <row r="2" spans="1:14" s="58" customFormat="1" x14ac:dyDescent="0.25">
      <c r="J2" s="126" t="s">
        <v>125</v>
      </c>
      <c r="K2" s="126"/>
      <c r="L2" s="126"/>
      <c r="M2" s="126"/>
      <c r="N2" s="126"/>
    </row>
    <row r="3" spans="1:14" s="58" customFormat="1" ht="14.4" customHeight="1" x14ac:dyDescent="0.25">
      <c r="J3" s="126" t="s">
        <v>126</v>
      </c>
      <c r="K3" s="126"/>
      <c r="L3" s="126"/>
      <c r="M3" s="126"/>
      <c r="N3" s="126"/>
    </row>
    <row r="4" spans="1:14" s="59" customFormat="1" x14ac:dyDescent="0.25">
      <c r="B4" s="95" t="s">
        <v>110</v>
      </c>
      <c r="C4" s="83"/>
    </row>
    <row r="7" spans="1:14" ht="12.75" customHeight="1" x14ac:dyDescent="0.25">
      <c r="A7" s="130"/>
      <c r="B7" s="131"/>
      <c r="C7" s="131"/>
      <c r="D7" s="131"/>
      <c r="E7" s="131"/>
      <c r="F7" s="131"/>
      <c r="G7" s="131"/>
      <c r="H7" s="131"/>
      <c r="I7" s="131"/>
      <c r="J7" s="131"/>
      <c r="K7" s="131"/>
      <c r="L7" s="131"/>
      <c r="M7" s="131"/>
      <c r="N7" s="131"/>
    </row>
    <row r="8" spans="1:14" ht="12.75" customHeight="1" x14ac:dyDescent="0.25">
      <c r="A8" s="129" t="s">
        <v>14</v>
      </c>
      <c r="B8" s="128"/>
      <c r="C8" s="128"/>
      <c r="D8" s="128"/>
      <c r="E8" s="128"/>
      <c r="F8" s="128"/>
      <c r="G8" s="128"/>
      <c r="H8" s="128"/>
      <c r="I8" s="128"/>
      <c r="J8" s="128"/>
      <c r="K8" s="128"/>
      <c r="L8" s="128"/>
      <c r="M8" s="128"/>
      <c r="N8" s="128"/>
    </row>
    <row r="9" spans="1:14" ht="12.75" customHeight="1" x14ac:dyDescent="0.25">
      <c r="A9" s="129" t="s">
        <v>15</v>
      </c>
      <c r="B9" s="128"/>
      <c r="C9" s="128"/>
      <c r="D9" s="128"/>
      <c r="E9" s="128"/>
      <c r="F9" s="128"/>
      <c r="G9" s="128"/>
      <c r="H9" s="128"/>
      <c r="I9" s="128"/>
      <c r="J9" s="128"/>
      <c r="K9" s="128"/>
      <c r="L9" s="128"/>
      <c r="M9" s="128"/>
      <c r="N9" s="128"/>
    </row>
    <row r="10" spans="1:14" ht="15.6" x14ac:dyDescent="0.25">
      <c r="A10" s="16" t="s">
        <v>111</v>
      </c>
      <c r="B10" s="73" t="s">
        <v>0</v>
      </c>
      <c r="C10" s="128"/>
      <c r="D10" s="128"/>
      <c r="E10" s="128"/>
      <c r="F10" s="128"/>
      <c r="G10" s="128"/>
      <c r="H10" s="128"/>
      <c r="I10" s="128"/>
      <c r="J10" s="128"/>
      <c r="K10" s="128"/>
      <c r="L10" s="128"/>
      <c r="M10" s="128"/>
      <c r="N10" s="128"/>
    </row>
    <row r="11" spans="1:14" ht="12.75" customHeight="1" x14ac:dyDescent="0.25">
      <c r="A11" s="127"/>
      <c r="B11" s="100"/>
      <c r="C11" s="100"/>
      <c r="D11" s="100"/>
      <c r="E11" s="100"/>
      <c r="F11" s="100"/>
      <c r="G11" s="100"/>
      <c r="H11" s="100"/>
      <c r="I11" s="100"/>
      <c r="J11" s="100"/>
      <c r="K11" s="100"/>
      <c r="L11" s="100"/>
      <c r="M11" s="100"/>
      <c r="N11" s="100"/>
    </row>
    <row r="12" spans="1:14" ht="39.75" customHeight="1" x14ac:dyDescent="0.25">
      <c r="A12" s="127" t="s">
        <v>2</v>
      </c>
      <c r="B12" s="100"/>
      <c r="C12" s="100"/>
      <c r="D12" s="100"/>
      <c r="E12" s="100"/>
      <c r="F12" s="100"/>
      <c r="G12" s="100"/>
      <c r="H12" s="100"/>
      <c r="I12" s="100"/>
      <c r="J12" s="100"/>
      <c r="K12" s="100"/>
      <c r="L12" s="100"/>
      <c r="M12" s="100"/>
      <c r="N12" s="100"/>
    </row>
    <row r="13" spans="1:14" ht="12.75" customHeight="1" x14ac:dyDescent="0.25">
      <c r="A13" s="127"/>
      <c r="B13" s="100"/>
      <c r="C13" s="100"/>
      <c r="D13" s="100"/>
      <c r="E13" s="100"/>
      <c r="F13" s="100"/>
      <c r="G13" s="100"/>
      <c r="H13" s="100"/>
      <c r="I13" s="100"/>
      <c r="J13" s="100"/>
      <c r="K13" s="100"/>
      <c r="L13" s="100"/>
      <c r="M13" s="100"/>
      <c r="N13" s="100"/>
    </row>
    <row r="14" spans="1:14" ht="12.75" customHeight="1" x14ac:dyDescent="0.25">
      <c r="A14" s="17"/>
      <c r="B14" s="18"/>
      <c r="C14" s="18"/>
      <c r="D14" s="18"/>
      <c r="E14" s="18"/>
      <c r="F14" s="18"/>
      <c r="G14" s="18"/>
      <c r="H14" s="18"/>
      <c r="I14" s="18"/>
      <c r="J14" s="18"/>
      <c r="K14" s="18"/>
      <c r="L14" s="18"/>
      <c r="M14" s="18"/>
      <c r="N14" s="18"/>
    </row>
    <row r="15" spans="1:14" ht="12.75" customHeight="1" x14ac:dyDescent="0.25">
      <c r="A15" s="63"/>
      <c r="B15" s="112" t="s">
        <v>16</v>
      </c>
      <c r="C15" s="114" t="s">
        <v>17</v>
      </c>
      <c r="D15" s="115"/>
      <c r="E15" s="115"/>
      <c r="F15" s="115"/>
      <c r="G15" s="115"/>
      <c r="H15" s="115"/>
      <c r="I15" s="116"/>
      <c r="J15" s="108" t="s">
        <v>18</v>
      </c>
      <c r="K15" s="108" t="s">
        <v>19</v>
      </c>
      <c r="L15" s="108" t="s">
        <v>20</v>
      </c>
      <c r="M15" s="108" t="s">
        <v>21</v>
      </c>
      <c r="N15" s="108" t="s">
        <v>22</v>
      </c>
    </row>
    <row r="16" spans="1:14" ht="12.75" customHeight="1" x14ac:dyDescent="0.25">
      <c r="A16" s="19" t="s">
        <v>23</v>
      </c>
      <c r="B16" s="113"/>
      <c r="C16" s="20" t="s">
        <v>24</v>
      </c>
      <c r="D16" s="21" t="s">
        <v>25</v>
      </c>
      <c r="E16" s="21" t="s">
        <v>26</v>
      </c>
      <c r="F16" s="21" t="s">
        <v>27</v>
      </c>
      <c r="G16" s="22" t="s">
        <v>28</v>
      </c>
      <c r="H16" s="22" t="s">
        <v>29</v>
      </c>
      <c r="I16" s="23" t="s">
        <v>30</v>
      </c>
      <c r="J16" s="108"/>
      <c r="K16" s="108"/>
      <c r="L16" s="108"/>
      <c r="M16" s="108"/>
      <c r="N16" s="108"/>
    </row>
    <row r="17" spans="1:14" x14ac:dyDescent="0.25">
      <c r="A17" s="84" t="s">
        <v>31</v>
      </c>
      <c r="B17" s="85" t="s">
        <v>86</v>
      </c>
      <c r="C17" s="25"/>
      <c r="D17" s="26"/>
      <c r="E17" s="26"/>
      <c r="F17" s="27"/>
      <c r="G17" s="28"/>
      <c r="H17" s="29"/>
      <c r="I17" s="30"/>
      <c r="J17" s="108"/>
      <c r="K17" s="108"/>
      <c r="L17" s="108"/>
      <c r="M17" s="108"/>
      <c r="N17" s="108"/>
    </row>
    <row r="18" spans="1:14" s="38" customFormat="1" ht="26.4" x14ac:dyDescent="0.25">
      <c r="A18" s="86" t="s">
        <v>33</v>
      </c>
      <c r="B18" s="76" t="s">
        <v>108</v>
      </c>
      <c r="C18" s="33" t="s">
        <v>52</v>
      </c>
      <c r="D18" s="46">
        <v>8</v>
      </c>
      <c r="E18" s="46">
        <v>1</v>
      </c>
      <c r="F18" s="35">
        <v>1416</v>
      </c>
      <c r="G18" s="90">
        <v>8.4600000000000009</v>
      </c>
      <c r="H18" s="35">
        <v>2</v>
      </c>
      <c r="I18" s="36">
        <f>G18*H18</f>
        <v>16.920000000000002</v>
      </c>
      <c r="J18" s="72"/>
      <c r="K18" s="72"/>
      <c r="L18" s="72"/>
      <c r="M18" s="72"/>
      <c r="N18" s="72"/>
    </row>
    <row r="19" spans="1:14" s="38" customFormat="1" ht="26.4" x14ac:dyDescent="0.25">
      <c r="A19" s="86" t="s">
        <v>36</v>
      </c>
      <c r="B19" s="33" t="s">
        <v>87</v>
      </c>
      <c r="C19" s="33" t="s">
        <v>52</v>
      </c>
      <c r="D19" s="46">
        <v>8.6</v>
      </c>
      <c r="E19" s="46">
        <v>1</v>
      </c>
      <c r="F19" s="35">
        <v>1522.2</v>
      </c>
      <c r="G19" s="35">
        <v>9.09</v>
      </c>
      <c r="H19" s="35">
        <v>2</v>
      </c>
      <c r="I19" s="36">
        <f t="shared" ref="I19:I20" si="0">G19*H19</f>
        <v>18.18</v>
      </c>
      <c r="J19" s="37"/>
      <c r="K19" s="37"/>
      <c r="L19" s="37"/>
      <c r="M19" s="37"/>
      <c r="N19" s="37"/>
    </row>
    <row r="20" spans="1:14" ht="26.4" x14ac:dyDescent="0.25">
      <c r="A20" s="87" t="s">
        <v>88</v>
      </c>
      <c r="B20" s="77" t="s">
        <v>89</v>
      </c>
      <c r="C20" s="33" t="s">
        <v>90</v>
      </c>
      <c r="D20" s="40" t="s">
        <v>101</v>
      </c>
      <c r="E20" s="40" t="s">
        <v>39</v>
      </c>
      <c r="F20" s="35">
        <v>2309.85</v>
      </c>
      <c r="G20" s="35">
        <v>13.8</v>
      </c>
      <c r="H20" s="35">
        <v>2</v>
      </c>
      <c r="I20" s="36">
        <f t="shared" si="0"/>
        <v>27.6</v>
      </c>
      <c r="J20" s="37"/>
      <c r="K20" s="37"/>
      <c r="L20" s="37"/>
      <c r="M20" s="37"/>
      <c r="N20" s="37"/>
    </row>
    <row r="21" spans="1:14" ht="39.6" x14ac:dyDescent="0.25">
      <c r="A21" s="86" t="s">
        <v>40</v>
      </c>
      <c r="B21" s="41" t="s">
        <v>109</v>
      </c>
      <c r="C21" s="41"/>
      <c r="D21" s="42"/>
      <c r="E21" s="42"/>
      <c r="F21" s="43"/>
      <c r="G21" s="35"/>
      <c r="H21" s="43"/>
      <c r="I21" s="44"/>
      <c r="J21" s="45"/>
      <c r="K21" s="45"/>
      <c r="L21" s="45"/>
      <c r="M21" s="45"/>
      <c r="N21" s="45"/>
    </row>
    <row r="22" spans="1:14" ht="26.4" x14ac:dyDescent="0.25">
      <c r="A22" s="86" t="s">
        <v>42</v>
      </c>
      <c r="B22" s="91" t="s">
        <v>102</v>
      </c>
      <c r="C22" s="33" t="s">
        <v>52</v>
      </c>
      <c r="D22" s="40" t="s">
        <v>103</v>
      </c>
      <c r="E22" s="40" t="s">
        <v>39</v>
      </c>
      <c r="F22" s="35">
        <v>1416</v>
      </c>
      <c r="G22" s="35">
        <v>8.4600000000000009</v>
      </c>
      <c r="H22" s="35">
        <v>12</v>
      </c>
      <c r="I22" s="36">
        <f t="shared" ref="I22:I33" si="1">G22*H22</f>
        <v>101.52000000000001</v>
      </c>
      <c r="J22" s="45"/>
      <c r="K22" s="45"/>
      <c r="L22" s="45"/>
      <c r="M22" s="45"/>
      <c r="N22" s="45"/>
    </row>
    <row r="23" spans="1:14" ht="26.4" x14ac:dyDescent="0.25">
      <c r="A23" s="86" t="s">
        <v>44</v>
      </c>
      <c r="B23" s="92" t="s">
        <v>91</v>
      </c>
      <c r="C23" s="33" t="s">
        <v>90</v>
      </c>
      <c r="D23" s="40" t="s">
        <v>101</v>
      </c>
      <c r="E23" s="40" t="s">
        <v>39</v>
      </c>
      <c r="F23" s="35">
        <v>2309.85</v>
      </c>
      <c r="G23" s="35">
        <v>13.8</v>
      </c>
      <c r="H23" s="35">
        <v>8</v>
      </c>
      <c r="I23" s="36">
        <f t="shared" si="1"/>
        <v>110.4</v>
      </c>
      <c r="J23" s="45"/>
      <c r="K23" s="45"/>
      <c r="L23" s="45"/>
      <c r="M23" s="45"/>
      <c r="N23" s="45"/>
    </row>
    <row r="24" spans="1:14" ht="26.4" x14ac:dyDescent="0.25">
      <c r="A24" s="86" t="s">
        <v>48</v>
      </c>
      <c r="B24" s="33" t="s">
        <v>92</v>
      </c>
      <c r="C24" s="33" t="s">
        <v>90</v>
      </c>
      <c r="D24" s="40" t="s">
        <v>101</v>
      </c>
      <c r="E24" s="40" t="s">
        <v>39</v>
      </c>
      <c r="F24" s="35">
        <v>2309.85</v>
      </c>
      <c r="G24" s="35">
        <v>13.8</v>
      </c>
      <c r="H24" s="35">
        <v>8</v>
      </c>
      <c r="I24" s="36">
        <f t="shared" si="1"/>
        <v>110.4</v>
      </c>
      <c r="J24" s="45"/>
      <c r="K24" s="45"/>
      <c r="L24" s="45"/>
      <c r="M24" s="45"/>
      <c r="N24" s="45"/>
    </row>
    <row r="25" spans="1:14" ht="26.4" x14ac:dyDescent="0.25">
      <c r="A25" s="86" t="s">
        <v>50</v>
      </c>
      <c r="B25" s="78" t="s">
        <v>93</v>
      </c>
      <c r="C25" s="33" t="s">
        <v>52</v>
      </c>
      <c r="D25" s="46">
        <v>8.6</v>
      </c>
      <c r="E25" s="46">
        <v>1</v>
      </c>
      <c r="F25" s="35">
        <v>1522.2</v>
      </c>
      <c r="G25" s="35">
        <v>9.1</v>
      </c>
      <c r="H25" s="35">
        <v>2</v>
      </c>
      <c r="I25" s="36">
        <f t="shared" si="1"/>
        <v>18.2</v>
      </c>
      <c r="J25" s="45"/>
      <c r="K25" s="45"/>
      <c r="L25" s="45"/>
      <c r="M25" s="45"/>
      <c r="N25" s="45"/>
    </row>
    <row r="26" spans="1:14" ht="26.4" x14ac:dyDescent="0.25">
      <c r="A26" s="86" t="s">
        <v>53</v>
      </c>
      <c r="B26" s="33" t="s">
        <v>94</v>
      </c>
      <c r="C26" s="33" t="s">
        <v>52</v>
      </c>
      <c r="D26" s="40" t="s">
        <v>103</v>
      </c>
      <c r="E26" s="40" t="s">
        <v>39</v>
      </c>
      <c r="F26" s="35">
        <v>1416</v>
      </c>
      <c r="G26" s="35">
        <v>8.4600000000000009</v>
      </c>
      <c r="H26" s="35">
        <v>2</v>
      </c>
      <c r="I26" s="36">
        <f t="shared" si="1"/>
        <v>16.920000000000002</v>
      </c>
      <c r="J26" s="45"/>
      <c r="K26" s="45"/>
      <c r="L26" s="45"/>
      <c r="M26" s="45"/>
      <c r="N26" s="45"/>
    </row>
    <row r="27" spans="1:14" ht="26.4" x14ac:dyDescent="0.25">
      <c r="A27" s="86" t="s">
        <v>55</v>
      </c>
      <c r="B27" s="92" t="s">
        <v>95</v>
      </c>
      <c r="C27" s="33" t="s">
        <v>52</v>
      </c>
      <c r="D27" s="46">
        <v>8</v>
      </c>
      <c r="E27" s="46">
        <v>1</v>
      </c>
      <c r="F27" s="35">
        <v>1416</v>
      </c>
      <c r="G27" s="35">
        <v>8.4600000000000009</v>
      </c>
      <c r="H27" s="35">
        <v>11.9</v>
      </c>
      <c r="I27" s="36">
        <f t="shared" si="1"/>
        <v>100.67400000000001</v>
      </c>
      <c r="J27" s="45"/>
      <c r="K27" s="45"/>
      <c r="L27" s="45"/>
      <c r="M27" s="45"/>
      <c r="N27" s="45"/>
    </row>
    <row r="28" spans="1:14" ht="26.4" x14ac:dyDescent="0.25">
      <c r="A28" s="86" t="s">
        <v>58</v>
      </c>
      <c r="B28" s="79" t="s">
        <v>96</v>
      </c>
      <c r="C28" s="33" t="s">
        <v>90</v>
      </c>
      <c r="D28" s="46">
        <v>13.05</v>
      </c>
      <c r="E28" s="46">
        <v>1</v>
      </c>
      <c r="F28" s="35">
        <v>2318.6999999999998</v>
      </c>
      <c r="G28" s="35">
        <v>13.85</v>
      </c>
      <c r="H28" s="35">
        <v>5</v>
      </c>
      <c r="I28" s="36">
        <f t="shared" si="1"/>
        <v>69.25</v>
      </c>
      <c r="J28" s="45"/>
      <c r="K28" s="45"/>
      <c r="L28" s="45"/>
      <c r="M28" s="45"/>
      <c r="N28" s="45"/>
    </row>
    <row r="29" spans="1:14" ht="26.4" x14ac:dyDescent="0.25">
      <c r="A29" s="86" t="s">
        <v>61</v>
      </c>
      <c r="B29" s="80" t="s">
        <v>97</v>
      </c>
      <c r="C29" s="33" t="s">
        <v>52</v>
      </c>
      <c r="D29" s="40" t="s">
        <v>103</v>
      </c>
      <c r="E29" s="40" t="s">
        <v>39</v>
      </c>
      <c r="F29" s="35">
        <v>1416</v>
      </c>
      <c r="G29" s="35">
        <v>8.4600000000000009</v>
      </c>
      <c r="H29" s="35">
        <v>2</v>
      </c>
      <c r="I29" s="36">
        <f t="shared" si="1"/>
        <v>16.920000000000002</v>
      </c>
      <c r="J29" s="45"/>
      <c r="K29" s="45"/>
      <c r="L29" s="45"/>
      <c r="M29" s="45"/>
      <c r="N29" s="45"/>
    </row>
    <row r="30" spans="1:14" ht="26.4" x14ac:dyDescent="0.25">
      <c r="A30" s="86" t="s">
        <v>63</v>
      </c>
      <c r="B30" s="33" t="s">
        <v>104</v>
      </c>
      <c r="C30" s="33" t="s">
        <v>52</v>
      </c>
      <c r="D30" s="40" t="s">
        <v>103</v>
      </c>
      <c r="E30" s="40" t="s">
        <v>39</v>
      </c>
      <c r="F30" s="35">
        <v>1416</v>
      </c>
      <c r="G30" s="35">
        <v>8.4600000000000009</v>
      </c>
      <c r="H30" s="35">
        <v>2</v>
      </c>
      <c r="I30" s="36">
        <f t="shared" si="1"/>
        <v>16.920000000000002</v>
      </c>
      <c r="J30" s="45"/>
      <c r="K30" s="45"/>
      <c r="L30" s="45"/>
      <c r="M30" s="45"/>
      <c r="N30" s="45"/>
    </row>
    <row r="31" spans="1:14" ht="12.75" customHeight="1" x14ac:dyDescent="0.25">
      <c r="A31" s="86" t="s">
        <v>65</v>
      </c>
      <c r="B31" s="81" t="s">
        <v>105</v>
      </c>
      <c r="C31" s="33" t="s">
        <v>98</v>
      </c>
      <c r="D31" s="46">
        <v>13.5</v>
      </c>
      <c r="E31" s="46">
        <v>1</v>
      </c>
      <c r="F31" s="35">
        <v>2389.5</v>
      </c>
      <c r="G31" s="35">
        <v>14.27</v>
      </c>
      <c r="H31" s="35">
        <v>1</v>
      </c>
      <c r="I31" s="36">
        <f t="shared" si="1"/>
        <v>14.27</v>
      </c>
      <c r="J31" s="45"/>
      <c r="K31" s="45"/>
      <c r="L31" s="45"/>
      <c r="M31" s="45"/>
      <c r="N31" s="45"/>
    </row>
    <row r="32" spans="1:14" ht="12.75" customHeight="1" x14ac:dyDescent="0.25">
      <c r="A32" s="88" t="s">
        <v>68</v>
      </c>
      <c r="B32" s="33" t="s">
        <v>106</v>
      </c>
      <c r="C32" s="33" t="s">
        <v>99</v>
      </c>
      <c r="D32" s="40" t="s">
        <v>107</v>
      </c>
      <c r="E32" s="40" t="s">
        <v>39</v>
      </c>
      <c r="F32" s="35">
        <v>3540</v>
      </c>
      <c r="G32" s="35">
        <v>21.15</v>
      </c>
      <c r="H32" s="35">
        <v>1</v>
      </c>
      <c r="I32" s="36">
        <f t="shared" si="1"/>
        <v>21.15</v>
      </c>
      <c r="J32" s="45"/>
      <c r="K32" s="45"/>
      <c r="L32" s="45"/>
      <c r="M32" s="45"/>
      <c r="N32" s="45"/>
    </row>
    <row r="33" spans="1:14" ht="26.4" x14ac:dyDescent="0.25">
      <c r="A33" s="89" t="s">
        <v>69</v>
      </c>
      <c r="B33" s="33" t="s">
        <v>100</v>
      </c>
      <c r="C33" s="33" t="s">
        <v>52</v>
      </c>
      <c r="D33" s="40" t="s">
        <v>103</v>
      </c>
      <c r="E33" s="40" t="s">
        <v>39</v>
      </c>
      <c r="F33" s="35">
        <v>1416</v>
      </c>
      <c r="G33" s="35">
        <v>8.4600000000000009</v>
      </c>
      <c r="H33" s="35">
        <v>3.6</v>
      </c>
      <c r="I33" s="36">
        <f t="shared" si="1"/>
        <v>30.456000000000003</v>
      </c>
      <c r="J33" s="45"/>
      <c r="K33" s="45"/>
      <c r="L33" s="45"/>
      <c r="M33" s="45"/>
      <c r="N33" s="45"/>
    </row>
    <row r="34" spans="1:14" x14ac:dyDescent="0.25">
      <c r="A34" s="48"/>
      <c r="B34" s="49"/>
      <c r="C34" s="33"/>
      <c r="D34" s="40"/>
      <c r="E34" s="40"/>
      <c r="F34" s="35"/>
      <c r="G34" s="35"/>
      <c r="H34" s="35"/>
      <c r="I34" s="36"/>
      <c r="J34" s="45"/>
      <c r="K34" s="45"/>
      <c r="L34" s="45"/>
      <c r="M34" s="45"/>
      <c r="N34" s="45"/>
    </row>
    <row r="35" spans="1:14" x14ac:dyDescent="0.25">
      <c r="A35" s="50"/>
      <c r="B35" s="120" t="s">
        <v>80</v>
      </c>
      <c r="C35" s="121"/>
      <c r="D35" s="121"/>
      <c r="E35" s="121"/>
      <c r="F35" s="121"/>
      <c r="G35" s="122"/>
      <c r="H35" s="29">
        <f t="shared" ref="H35:N35" si="2">SUM(H17:H33)</f>
        <v>64.5</v>
      </c>
      <c r="I35" s="30">
        <f t="shared" si="2"/>
        <v>689.77999999999986</v>
      </c>
      <c r="J35" s="30">
        <f t="shared" si="2"/>
        <v>0</v>
      </c>
      <c r="K35" s="30">
        <f t="shared" si="2"/>
        <v>0</v>
      </c>
      <c r="L35" s="30">
        <f t="shared" si="2"/>
        <v>0</v>
      </c>
      <c r="M35" s="30">
        <f t="shared" si="2"/>
        <v>0</v>
      </c>
      <c r="N35" s="30">
        <f t="shared" si="2"/>
        <v>0</v>
      </c>
    </row>
    <row r="36" spans="1:14" x14ac:dyDescent="0.25">
      <c r="A36" s="50"/>
      <c r="B36" s="123" t="s">
        <v>82</v>
      </c>
      <c r="C36" s="124"/>
      <c r="D36" s="124"/>
      <c r="E36" s="124"/>
      <c r="F36" s="124"/>
      <c r="G36" s="124"/>
      <c r="H36" s="125"/>
      <c r="I36" s="30">
        <f>SUM(I35)*1.45/100</f>
        <v>10.001809999999999</v>
      </c>
      <c r="J36" s="30">
        <f t="shared" ref="J36:N36" si="3">SUM(J18:J34)</f>
        <v>0</v>
      </c>
      <c r="K36" s="30">
        <f t="shared" si="3"/>
        <v>0</v>
      </c>
      <c r="L36" s="30">
        <f t="shared" si="3"/>
        <v>0</v>
      </c>
      <c r="M36" s="30">
        <f t="shared" si="3"/>
        <v>0</v>
      </c>
      <c r="N36" s="30">
        <f t="shared" si="3"/>
        <v>0</v>
      </c>
    </row>
    <row r="37" spans="1:14" s="38" customFormat="1" x14ac:dyDescent="0.25">
      <c r="A37" s="82"/>
      <c r="B37" s="132" t="s">
        <v>83</v>
      </c>
      <c r="C37" s="133"/>
      <c r="D37" s="133"/>
      <c r="E37" s="133"/>
      <c r="F37" s="133"/>
      <c r="G37" s="133"/>
      <c r="H37" s="134"/>
      <c r="I37" s="93">
        <f t="shared" ref="I37" si="4">I35+I36</f>
        <v>699.78180999999984</v>
      </c>
      <c r="J37" s="30">
        <f t="shared" ref="J37:N37" si="5">SUM(J19:J35)</f>
        <v>0</v>
      </c>
      <c r="K37" s="30">
        <f t="shared" si="5"/>
        <v>0</v>
      </c>
      <c r="L37" s="30">
        <f t="shared" si="5"/>
        <v>0</v>
      </c>
      <c r="M37" s="30">
        <f t="shared" si="5"/>
        <v>0</v>
      </c>
      <c r="N37" s="30">
        <f t="shared" si="5"/>
        <v>0</v>
      </c>
    </row>
    <row r="38" spans="1:14" x14ac:dyDescent="0.25">
      <c r="A38" s="54"/>
      <c r="B38" s="55"/>
      <c r="C38" s="55"/>
      <c r="D38" s="56"/>
      <c r="E38" s="56"/>
      <c r="F38" s="57"/>
      <c r="G38" s="55"/>
      <c r="H38" s="55"/>
      <c r="I38" s="55"/>
    </row>
    <row r="39" spans="1:14" s="58" customFormat="1" x14ac:dyDescent="0.25">
      <c r="C39" s="96" t="s">
        <v>84</v>
      </c>
      <c r="D39" s="96"/>
      <c r="E39" s="96"/>
      <c r="F39" s="96"/>
      <c r="G39" s="96"/>
      <c r="H39" s="96"/>
    </row>
    <row r="40" spans="1:14" s="58" customFormat="1" x14ac:dyDescent="0.25">
      <c r="C40" s="96" t="s">
        <v>112</v>
      </c>
      <c r="D40" s="97"/>
      <c r="E40" s="96"/>
      <c r="F40" s="96"/>
      <c r="G40" s="96"/>
      <c r="H40" s="96"/>
    </row>
    <row r="41" spans="1:14" s="58" customFormat="1" x14ac:dyDescent="0.25">
      <c r="C41" s="96"/>
      <c r="D41" s="96" t="s">
        <v>85</v>
      </c>
      <c r="E41" s="96"/>
      <c r="F41" s="96"/>
      <c r="G41" s="96"/>
      <c r="H41" s="96"/>
    </row>
    <row r="42" spans="1:14" s="58" customFormat="1" x14ac:dyDescent="0.25">
      <c r="C42" s="96"/>
      <c r="D42" s="96"/>
      <c r="E42" s="96"/>
      <c r="F42" s="96"/>
      <c r="G42" s="96"/>
      <c r="H42" s="96"/>
    </row>
    <row r="43" spans="1:14" s="58" customFormat="1" x14ac:dyDescent="0.25">
      <c r="C43" s="96" t="s">
        <v>113</v>
      </c>
      <c r="D43" s="96"/>
      <c r="E43" s="96"/>
      <c r="F43" s="96"/>
      <c r="G43" s="96"/>
      <c r="H43" s="96"/>
    </row>
    <row r="44" spans="1:14" s="58" customFormat="1" x14ac:dyDescent="0.25">
      <c r="C44" s="61"/>
      <c r="D44" s="62"/>
    </row>
    <row r="45" spans="1:14" s="58" customFormat="1" x14ac:dyDescent="0.25">
      <c r="D45" s="58" t="s">
        <v>85</v>
      </c>
    </row>
    <row r="46" spans="1:14" s="58" customFormat="1" x14ac:dyDescent="0.25"/>
  </sheetData>
  <mergeCells count="20">
    <mergeCell ref="J3:N3"/>
    <mergeCell ref="J2:N2"/>
    <mergeCell ref="J1:N1"/>
    <mergeCell ref="A7:N7"/>
    <mergeCell ref="A8:N8"/>
    <mergeCell ref="A9:N9"/>
    <mergeCell ref="C10:N10"/>
    <mergeCell ref="A11:N11"/>
    <mergeCell ref="N15:N17"/>
    <mergeCell ref="B35:G35"/>
    <mergeCell ref="B36:H36"/>
    <mergeCell ref="B37:H37"/>
    <mergeCell ref="A12:N12"/>
    <mergeCell ref="A13:N13"/>
    <mergeCell ref="B15:B16"/>
    <mergeCell ref="C15:I15"/>
    <mergeCell ref="J15:J17"/>
    <mergeCell ref="K15:K17"/>
    <mergeCell ref="L15:L17"/>
    <mergeCell ref="M15:M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00F652-C040-4CFE-B831-EA9E4528472B}">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0cbfc325-95d3-4267-a4df-efb99666e73f"/>
    <ds:schemaRef ds:uri="http://purl.org/dc/dcmitype/"/>
    <ds:schemaRef ds:uri="http://schemas.microsoft.com/office/infopath/2007/PartnerControls"/>
    <ds:schemaRef ds:uri="58c78cca-ba62-460a-8b2d-a5f76cdde1ab"/>
    <ds:schemaRef ds:uri="http://www.w3.org/XML/1998/namespace"/>
  </ds:schemaRefs>
</ds:datastoreItem>
</file>

<file path=customXml/itemProps2.xml><?xml version="1.0" encoding="utf-8"?>
<ds:datastoreItem xmlns:ds="http://schemas.openxmlformats.org/officeDocument/2006/customXml" ds:itemID="{61608739-1147-4BC4-B1D2-7140AB9A8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5C3685-9B3B-4516-B08B-0792172E05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