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ttp://dvs.vlk.lt/VLK/DocPrep/2020-4 ketv. B.V. Ataskaitos (Suvestinė)  20210323175524/"/>
    </mc:Choice>
  </mc:AlternateContent>
  <xr:revisionPtr revIDLastSave="0" documentId="13_ncr:1_{EE1DB095-32EC-47E8-807C-23646869889F}" xr6:coauthVersionLast="46" xr6:coauthVersionMax="46" xr10:uidLastSave="{00000000-0000-0000-0000-000000000000}"/>
  <bookViews>
    <workbookView xWindow="28680" yWindow="-120" windowWidth="29040" windowHeight="15840" activeTab="4" xr2:uid="{00000000-000D-0000-FFFF-FFFF00000000}"/>
  </bookViews>
  <sheets>
    <sheet name="Titulinis" sheetId="1" r:id="rId1"/>
    <sheet name="Turinys" sheetId="2" r:id="rId2"/>
    <sheet name="1-PSDF" sheetId="31" r:id="rId3"/>
    <sheet name="1-PSDF-P" sheetId="23" r:id="rId4"/>
    <sheet name="1-PSDF-I" sheetId="24" r:id="rId5"/>
    <sheet name="1-PSDF-I-01" sheetId="25" r:id="rId6"/>
    <sheet name="1-PSDF-R" sheetId="30" r:id="rId7"/>
    <sheet name="Forma Nr. 2" sheetId="26" r:id="rId8"/>
    <sheet name="Forma BV-2" sheetId="27" r:id="rId9"/>
    <sheet name="DU pažyma " sheetId="29" r:id="rId10"/>
  </sheets>
  <definedNames>
    <definedName name="_xlnm.Print_Area" localSheetId="2">'1-PSDF'!$A$1:$I$60</definedName>
    <definedName name="_xlnm.Print_Area" localSheetId="4">'1-PSDF-I'!$A$1:$O$178</definedName>
    <definedName name="_xlnm.Print_Area" localSheetId="5">'1-PSDF-I-01'!$A$1:$J$112</definedName>
    <definedName name="_xlnm.Print_Area" localSheetId="6">'1-PSDF-R'!$A$1:$J$133</definedName>
    <definedName name="_xlnm.Print_Area" localSheetId="0">Titulinis!$A$1:$I$50</definedName>
    <definedName name="_xlnm.Print_Area" localSheetId="1">Turinys!$A$1:$I$39</definedName>
    <definedName name="_xlnm.Print_Titles" localSheetId="4">'1-PSDF-I'!$20:$22</definedName>
    <definedName name="_xlnm.Print_Titles" localSheetId="5">'1-PSDF-I-01'!$18:$20</definedName>
    <definedName name="_xlnm.Print_Titles" localSheetId="6">'1-PSDF-R'!$28:$31</definedName>
    <definedName name="_xlnm.Print_Titles" localSheetId="7">'Forma Nr. 2'!$19:$29</definedName>
    <definedName name="Z_05B54777_5D6F_4067_9B5E_F0A938B54982_.wvu.Cols" localSheetId="7" hidden="1">'Forma Nr. 2'!$M:$P</definedName>
    <definedName name="Z_05B54777_5D6F_4067_9B5E_F0A938B54982_.wvu.PrintTitles" localSheetId="7" hidden="1">'Forma Nr. 2'!$19:$25</definedName>
    <definedName name="Z_112AFAC2_77EA_44AA_BEEF_6812D11534CE_.wvu.Cols" localSheetId="7" hidden="1">'Forma Nr. 2'!$M:$P</definedName>
    <definedName name="Z_112AFAC2_77EA_44AA_BEEF_6812D11534CE_.wvu.PrintTitles" localSheetId="7" hidden="1">'Forma Nr. 2'!$19:$29</definedName>
    <definedName name="Z_57A1E72B_DFC1_4C5D_ABA7_C1A26EB31789_.wvu.Cols" localSheetId="7" hidden="1">'Forma Nr. 2'!$M:$P</definedName>
    <definedName name="Z_57A1E72B_DFC1_4C5D_ABA7_C1A26EB31789_.wvu.PrintTitles" localSheetId="7" hidden="1">'Forma Nr. 2'!$19:$29</definedName>
    <definedName name="Z_8F4822E6_49BC_44CA_BA0C_832FA0E679EA_.wvu.Cols" localSheetId="7" hidden="1">'Forma Nr. 2'!$M:$P</definedName>
    <definedName name="Z_8F4822E6_49BC_44CA_BA0C_832FA0E679EA_.wvu.PrintTitles" localSheetId="7" hidden="1">'Forma Nr. 2'!$19:$29</definedName>
    <definedName name="Z_9B727EDB_49B4_42DC_BF97_3A35178E0BFD_.wvu.Cols" localSheetId="7" hidden="1">'Forma Nr. 2'!$M:$P</definedName>
    <definedName name="Z_9B727EDB_49B4_42DC_BF97_3A35178E0BFD_.wvu.PrintTitles" localSheetId="7" hidden="1">'Forma Nr. 2'!$19:$25</definedName>
    <definedName name="Z_D63F19E4_31B7_4986_B7FA_042B38729B9F_.wvu.Cols" localSheetId="7" hidden="1">'Forma Nr. 2'!$M:$P</definedName>
    <definedName name="Z_D63F19E4_31B7_4986_B7FA_042B38729B9F_.wvu.PrintTitles" localSheetId="7" hidden="1">'Forma Nr. 2'!$19:$29</definedName>
    <definedName name="Z_D669FC1B_AE0B_4417_8D6F_8460D68D5677_.wvu.Cols" localSheetId="7" hidden="1">'Forma Nr. 2'!$M:$P</definedName>
    <definedName name="Z_D669FC1B_AE0B_4417_8D6F_8460D68D5677_.wvu.PrintTitles" localSheetId="7" hidden="1">'Forma Nr. 2'!$19:$25</definedName>
    <definedName name="Z_DF4717B8_E960_4300_AF40_4AC5F93B40E3_.wvu.Cols" localSheetId="7" hidden="1">'Forma Nr. 2'!$M:$P</definedName>
    <definedName name="Z_DF4717B8_E960_4300_AF40_4AC5F93B40E3_.wvu.PrintTitles" localSheetId="7" hidden="1">'Forma Nr. 2'!$19:$25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31" l="1"/>
  <c r="F46" i="31"/>
  <c r="E46" i="31"/>
  <c r="H39" i="31" l="1"/>
  <c r="H38" i="31"/>
  <c r="C42" i="31"/>
  <c r="H42" i="31" s="1"/>
  <c r="C41" i="31"/>
  <c r="H41" i="31" s="1"/>
  <c r="C40" i="31"/>
  <c r="H40" i="31" s="1"/>
  <c r="C39" i="31"/>
  <c r="C38" i="31"/>
  <c r="D46" i="31"/>
  <c r="I30" i="31"/>
  <c r="I29" i="31"/>
  <c r="I28" i="31"/>
  <c r="I27" i="31"/>
  <c r="H30" i="31"/>
  <c r="H29" i="31"/>
  <c r="H28" i="31"/>
  <c r="H27" i="31"/>
  <c r="G30" i="31"/>
  <c r="G29" i="31"/>
  <c r="G28" i="31"/>
  <c r="C27" i="31"/>
  <c r="C25" i="31" s="1"/>
  <c r="C31" i="31" s="1"/>
  <c r="E26" i="31"/>
  <c r="G26" i="31" s="1"/>
  <c r="F26" i="31"/>
  <c r="I26" i="31" s="1"/>
  <c r="I38" i="31"/>
  <c r="I39" i="31"/>
  <c r="I40" i="31"/>
  <c r="C43" i="31"/>
  <c r="H43" i="31" s="1"/>
  <c r="I43" i="31"/>
  <c r="C44" i="31"/>
  <c r="H44" i="31" s="1"/>
  <c r="C45" i="31"/>
  <c r="C52" i="31"/>
  <c r="G52" i="31"/>
  <c r="G53" i="31"/>
  <c r="H26" i="31" l="1"/>
  <c r="C46" i="31"/>
  <c r="I42" i="31"/>
  <c r="G27" i="31"/>
  <c r="I45" i="31"/>
  <c r="H45" i="31"/>
  <c r="I44" i="31"/>
  <c r="F25" i="31"/>
  <c r="I41" i="31"/>
  <c r="E25" i="31"/>
  <c r="I21" i="30"/>
  <c r="I22" i="30" s="1"/>
  <c r="D22" i="30"/>
  <c r="H22" i="30"/>
  <c r="H23" i="30" s="1"/>
  <c r="D23" i="30"/>
  <c r="G23" i="30" s="1"/>
  <c r="I23" i="30" s="1"/>
  <c r="F24" i="30"/>
  <c r="I24" i="30" s="1"/>
  <c r="G24" i="30" s="1"/>
  <c r="E32" i="30"/>
  <c r="F32" i="30"/>
  <c r="H32" i="30"/>
  <c r="I32" i="30"/>
  <c r="D33" i="30"/>
  <c r="J33" i="30" s="1"/>
  <c r="G33" i="30"/>
  <c r="D34" i="30"/>
  <c r="J34" i="30" s="1"/>
  <c r="G34" i="30"/>
  <c r="D35" i="30"/>
  <c r="J35" i="30" s="1"/>
  <c r="G35" i="30"/>
  <c r="D36" i="30"/>
  <c r="G36" i="30"/>
  <c r="J36" i="30"/>
  <c r="D37" i="30"/>
  <c r="G37" i="30"/>
  <c r="J37" i="30"/>
  <c r="E39" i="30"/>
  <c r="E38" i="30" s="1"/>
  <c r="F39" i="30"/>
  <c r="F38" i="30" s="1"/>
  <c r="H39" i="30"/>
  <c r="H38" i="30" s="1"/>
  <c r="I39" i="30"/>
  <c r="I38" i="30" s="1"/>
  <c r="D40" i="30"/>
  <c r="J40" i="30" s="1"/>
  <c r="G40" i="30"/>
  <c r="D41" i="30"/>
  <c r="J41" i="30" s="1"/>
  <c r="G41" i="30"/>
  <c r="D42" i="30"/>
  <c r="J42" i="30" s="1"/>
  <c r="G42" i="30"/>
  <c r="D43" i="30"/>
  <c r="J43" i="30" s="1"/>
  <c r="G43" i="30"/>
  <c r="D44" i="30"/>
  <c r="G44" i="30"/>
  <c r="J44" i="30"/>
  <c r="D45" i="30"/>
  <c r="J45" i="30" s="1"/>
  <c r="G45" i="30"/>
  <c r="D46" i="30"/>
  <c r="G46" i="30"/>
  <c r="E47" i="30"/>
  <c r="F47" i="30"/>
  <c r="H47" i="30"/>
  <c r="I47" i="30"/>
  <c r="D48" i="30"/>
  <c r="J48" i="30" s="1"/>
  <c r="G48" i="30"/>
  <c r="D49" i="30"/>
  <c r="G49" i="30"/>
  <c r="J49" i="30"/>
  <c r="D50" i="30"/>
  <c r="J50" i="30" s="1"/>
  <c r="G50" i="30"/>
  <c r="D51" i="30"/>
  <c r="J51" i="30" s="1"/>
  <c r="G51" i="30"/>
  <c r="D52" i="30"/>
  <c r="J52" i="30" s="1"/>
  <c r="G52" i="30"/>
  <c r="E54" i="30"/>
  <c r="F54" i="30"/>
  <c r="H54" i="30"/>
  <c r="I54" i="30"/>
  <c r="D55" i="30"/>
  <c r="G55" i="30"/>
  <c r="D56" i="30"/>
  <c r="G56" i="30"/>
  <c r="J56" i="30"/>
  <c r="D57" i="30"/>
  <c r="J57" i="30" s="1"/>
  <c r="G57" i="30"/>
  <c r="D58" i="30"/>
  <c r="J58" i="30" s="1"/>
  <c r="G58" i="30"/>
  <c r="D59" i="30"/>
  <c r="J59" i="30" s="1"/>
  <c r="G59" i="30"/>
  <c r="E60" i="30"/>
  <c r="F60" i="30"/>
  <c r="H60" i="30"/>
  <c r="I60" i="30"/>
  <c r="D61" i="30"/>
  <c r="J61" i="30" s="1"/>
  <c r="G61" i="30"/>
  <c r="D62" i="30"/>
  <c r="J62" i="30" s="1"/>
  <c r="G62" i="30"/>
  <c r="D63" i="30"/>
  <c r="J63" i="30" s="1"/>
  <c r="G63" i="30"/>
  <c r="D64" i="30"/>
  <c r="J64" i="30" s="1"/>
  <c r="G64" i="30"/>
  <c r="D65" i="30"/>
  <c r="J65" i="30" s="1"/>
  <c r="G65" i="30"/>
  <c r="E66" i="30"/>
  <c r="F66" i="30"/>
  <c r="H66" i="30"/>
  <c r="I66" i="30"/>
  <c r="D67" i="30"/>
  <c r="J67" i="30" s="1"/>
  <c r="G67" i="30"/>
  <c r="D68" i="30"/>
  <c r="J68" i="30" s="1"/>
  <c r="G68" i="30"/>
  <c r="D69" i="30"/>
  <c r="J69" i="30" s="1"/>
  <c r="G69" i="30"/>
  <c r="D70" i="30"/>
  <c r="G70" i="30"/>
  <c r="D71" i="30"/>
  <c r="J71" i="30" s="1"/>
  <c r="G71" i="30"/>
  <c r="E72" i="30"/>
  <c r="F72" i="30"/>
  <c r="H72" i="30"/>
  <c r="I72" i="30"/>
  <c r="D73" i="30"/>
  <c r="J73" i="30" s="1"/>
  <c r="G73" i="30"/>
  <c r="D74" i="30"/>
  <c r="J74" i="30" s="1"/>
  <c r="G74" i="30"/>
  <c r="D75" i="30"/>
  <c r="J75" i="30" s="1"/>
  <c r="G75" i="30"/>
  <c r="D76" i="30"/>
  <c r="J76" i="30" s="1"/>
  <c r="G76" i="30"/>
  <c r="D77" i="30"/>
  <c r="J77" i="30" s="1"/>
  <c r="G77" i="30"/>
  <c r="E78" i="30"/>
  <c r="F78" i="30"/>
  <c r="H78" i="30"/>
  <c r="I78" i="30"/>
  <c r="D79" i="30"/>
  <c r="G79" i="30"/>
  <c r="D80" i="30"/>
  <c r="J80" i="30" s="1"/>
  <c r="G80" i="30"/>
  <c r="D81" i="30"/>
  <c r="J81" i="30" s="1"/>
  <c r="G81" i="30"/>
  <c r="D82" i="30"/>
  <c r="J82" i="30" s="1"/>
  <c r="G82" i="30"/>
  <c r="D83" i="30"/>
  <c r="J83" i="30" s="1"/>
  <c r="G83" i="30"/>
  <c r="E85" i="30"/>
  <c r="F85" i="30"/>
  <c r="H85" i="30"/>
  <c r="I85" i="30"/>
  <c r="D86" i="30"/>
  <c r="G86" i="30"/>
  <c r="G85" i="30" s="1"/>
  <c r="D87" i="30"/>
  <c r="J87" i="30" s="1"/>
  <c r="G87" i="30"/>
  <c r="E88" i="30"/>
  <c r="F88" i="30"/>
  <c r="H88" i="30"/>
  <c r="I88" i="30"/>
  <c r="D89" i="30"/>
  <c r="G89" i="30"/>
  <c r="J89" i="30"/>
  <c r="D90" i="30"/>
  <c r="J90" i="30" s="1"/>
  <c r="G90" i="30"/>
  <c r="D91" i="30"/>
  <c r="J91" i="30" s="1"/>
  <c r="G91" i="30"/>
  <c r="D92" i="30"/>
  <c r="J92" i="30" s="1"/>
  <c r="G92" i="30"/>
  <c r="D93" i="30"/>
  <c r="J93" i="30" s="1"/>
  <c r="G93" i="30"/>
  <c r="D94" i="30"/>
  <c r="J94" i="30" s="1"/>
  <c r="H94" i="30"/>
  <c r="I94" i="30"/>
  <c r="G95" i="30"/>
  <c r="G96" i="30"/>
  <c r="G97" i="30"/>
  <c r="G98" i="30"/>
  <c r="G99" i="30"/>
  <c r="E101" i="30"/>
  <c r="E100" i="30" s="1"/>
  <c r="F101" i="30"/>
  <c r="F100" i="30" s="1"/>
  <c r="H101" i="30"/>
  <c r="H100" i="30" s="1"/>
  <c r="I101" i="30"/>
  <c r="I100" i="30" s="1"/>
  <c r="D102" i="30"/>
  <c r="G102" i="30"/>
  <c r="J102" i="30"/>
  <c r="D103" i="30"/>
  <c r="G103" i="30"/>
  <c r="J103" i="30"/>
  <c r="D104" i="30"/>
  <c r="J104" i="30" s="1"/>
  <c r="G104" i="30"/>
  <c r="D105" i="30"/>
  <c r="J105" i="30" s="1"/>
  <c r="G105" i="30"/>
  <c r="D106" i="30"/>
  <c r="J106" i="30" s="1"/>
  <c r="G106" i="30"/>
  <c r="E107" i="30"/>
  <c r="F107" i="30"/>
  <c r="H107" i="30"/>
  <c r="I107" i="30"/>
  <c r="D108" i="30"/>
  <c r="G108" i="30"/>
  <c r="J108" i="30"/>
  <c r="D109" i="30"/>
  <c r="J109" i="30" s="1"/>
  <c r="G109" i="30"/>
  <c r="G107" i="30" s="1"/>
  <c r="D110" i="30"/>
  <c r="J110" i="30" s="1"/>
  <c r="G110" i="30"/>
  <c r="D111" i="30"/>
  <c r="J111" i="30" s="1"/>
  <c r="G111" i="30"/>
  <c r="D112" i="30"/>
  <c r="J112" i="30" s="1"/>
  <c r="G112" i="30"/>
  <c r="F12" i="29"/>
  <c r="F13" i="29"/>
  <c r="J21" i="27"/>
  <c r="D35" i="27"/>
  <c r="I35" i="27"/>
  <c r="J28" i="27"/>
  <c r="B34" i="27"/>
  <c r="E35" i="27"/>
  <c r="F35" i="27"/>
  <c r="G35" i="27"/>
  <c r="H35" i="27"/>
  <c r="F31" i="31" l="1"/>
  <c r="I25" i="31"/>
  <c r="H25" i="31"/>
  <c r="E31" i="31"/>
  <c r="G31" i="31" s="1"/>
  <c r="G25" i="31"/>
  <c r="I46" i="31"/>
  <c r="H46" i="31"/>
  <c r="E84" i="30"/>
  <c r="J46" i="30"/>
  <c r="I84" i="30"/>
  <c r="H84" i="30"/>
  <c r="G94" i="30"/>
  <c r="G66" i="30"/>
  <c r="G54" i="30"/>
  <c r="G53" i="30" s="1"/>
  <c r="G22" i="30"/>
  <c r="F84" i="30"/>
  <c r="D78" i="30"/>
  <c r="G72" i="30"/>
  <c r="G60" i="30"/>
  <c r="G39" i="30"/>
  <c r="D66" i="30"/>
  <c r="D60" i="30"/>
  <c r="D107" i="30"/>
  <c r="G101" i="30"/>
  <c r="D54" i="30"/>
  <c r="G47" i="30"/>
  <c r="G21" i="30"/>
  <c r="J88" i="30"/>
  <c r="J60" i="30"/>
  <c r="I53" i="30"/>
  <c r="I113" i="30" s="1"/>
  <c r="F122" i="30" s="1"/>
  <c r="F124" i="30" s="1"/>
  <c r="F125" i="30" s="1"/>
  <c r="G32" i="30"/>
  <c r="G88" i="30"/>
  <c r="G84" i="30"/>
  <c r="F53" i="30"/>
  <c r="H53" i="30"/>
  <c r="H113" i="30" s="1"/>
  <c r="E122" i="30" s="1"/>
  <c r="D32" i="30"/>
  <c r="D85" i="30"/>
  <c r="G78" i="30"/>
  <c r="E53" i="30"/>
  <c r="E113" i="30" s="1"/>
  <c r="D38" i="30"/>
  <c r="G100" i="30"/>
  <c r="J107" i="30"/>
  <c r="D84" i="30"/>
  <c r="J39" i="30"/>
  <c r="D100" i="30"/>
  <c r="J100" i="30" s="1"/>
  <c r="J72" i="30"/>
  <c r="F113" i="30"/>
  <c r="J101" i="30"/>
  <c r="J47" i="30"/>
  <c r="J32" i="30"/>
  <c r="D88" i="30"/>
  <c r="D101" i="30"/>
  <c r="G38" i="30"/>
  <c r="J38" i="30" s="1"/>
  <c r="J79" i="30"/>
  <c r="J78" i="30" s="1"/>
  <c r="J55" i="30"/>
  <c r="J54" i="30" s="1"/>
  <c r="D47" i="30"/>
  <c r="D72" i="30"/>
  <c r="D39" i="30"/>
  <c r="J86" i="30"/>
  <c r="J85" i="30" s="1"/>
  <c r="J70" i="30"/>
  <c r="J66" i="30" s="1"/>
  <c r="J35" i="27"/>
  <c r="J38" i="27" s="1"/>
  <c r="C35" i="27"/>
  <c r="I34" i="26"/>
  <c r="I33" i="26" s="1"/>
  <c r="I32" i="26" s="1"/>
  <c r="K34" i="26"/>
  <c r="K33" i="26" s="1"/>
  <c r="K32" i="26" s="1"/>
  <c r="J34" i="26"/>
  <c r="J33" i="26" s="1"/>
  <c r="J32" i="26" s="1"/>
  <c r="L34" i="26"/>
  <c r="L33" i="26" s="1"/>
  <c r="L32" i="26" s="1"/>
  <c r="I36" i="26"/>
  <c r="K36" i="26"/>
  <c r="J36" i="26"/>
  <c r="L36" i="26"/>
  <c r="I40" i="26"/>
  <c r="I39" i="26" s="1"/>
  <c r="I38" i="26" s="1"/>
  <c r="K40" i="26"/>
  <c r="K39" i="26" s="1"/>
  <c r="K38" i="26" s="1"/>
  <c r="J40" i="26"/>
  <c r="J39" i="26" s="1"/>
  <c r="J38" i="26" s="1"/>
  <c r="L40" i="26"/>
  <c r="L39" i="26" s="1"/>
  <c r="L38" i="26" s="1"/>
  <c r="I45" i="26"/>
  <c r="I44" i="26" s="1"/>
  <c r="I43" i="26" s="1"/>
  <c r="I42" i="26" s="1"/>
  <c r="K45" i="26"/>
  <c r="K44" i="26" s="1"/>
  <c r="K43" i="26" s="1"/>
  <c r="K42" i="26" s="1"/>
  <c r="J45" i="26"/>
  <c r="J44" i="26" s="1"/>
  <c r="J43" i="26" s="1"/>
  <c r="J42" i="26" s="1"/>
  <c r="L45" i="26"/>
  <c r="L44" i="26" s="1"/>
  <c r="L43" i="26" s="1"/>
  <c r="L42" i="26" s="1"/>
  <c r="J64" i="26"/>
  <c r="J63" i="26" s="1"/>
  <c r="I64" i="26"/>
  <c r="I63" i="26" s="1"/>
  <c r="K64" i="26"/>
  <c r="K63" i="26" s="1"/>
  <c r="I69" i="26"/>
  <c r="I68" i="26" s="1"/>
  <c r="K69" i="26"/>
  <c r="K68" i="26" s="1"/>
  <c r="J69" i="26"/>
  <c r="J68" i="26" s="1"/>
  <c r="L69" i="26"/>
  <c r="L68" i="26" s="1"/>
  <c r="J74" i="26"/>
  <c r="J73" i="26" s="1"/>
  <c r="I74" i="26"/>
  <c r="I73" i="26" s="1"/>
  <c r="K74" i="26"/>
  <c r="K73" i="26" s="1"/>
  <c r="I80" i="26"/>
  <c r="I79" i="26" s="1"/>
  <c r="I78" i="26" s="1"/>
  <c r="K80" i="26"/>
  <c r="K79" i="26" s="1"/>
  <c r="K78" i="26" s="1"/>
  <c r="J80" i="26"/>
  <c r="J79" i="26" s="1"/>
  <c r="J78" i="26" s="1"/>
  <c r="L80" i="26"/>
  <c r="L79" i="26" s="1"/>
  <c r="L78" i="26" s="1"/>
  <c r="I85" i="26"/>
  <c r="I84" i="26" s="1"/>
  <c r="I83" i="26" s="1"/>
  <c r="I82" i="26" s="1"/>
  <c r="K85" i="26"/>
  <c r="K84" i="26" s="1"/>
  <c r="K83" i="26" s="1"/>
  <c r="K82" i="26" s="1"/>
  <c r="J85" i="26"/>
  <c r="J84" i="26" s="1"/>
  <c r="J83" i="26" s="1"/>
  <c r="J82" i="26" s="1"/>
  <c r="L85" i="26"/>
  <c r="L84" i="26" s="1"/>
  <c r="L83" i="26" s="1"/>
  <c r="L82" i="26" s="1"/>
  <c r="L91" i="26"/>
  <c r="L90" i="26" s="1"/>
  <c r="J92" i="26"/>
  <c r="J91" i="26" s="1"/>
  <c r="J90" i="26" s="1"/>
  <c r="L92" i="26"/>
  <c r="I92" i="26"/>
  <c r="I91" i="26" s="1"/>
  <c r="I90" i="26" s="1"/>
  <c r="K92" i="26"/>
  <c r="K91" i="26" s="1"/>
  <c r="K90" i="26" s="1"/>
  <c r="K89" i="26" s="1"/>
  <c r="I97" i="26"/>
  <c r="I96" i="26" s="1"/>
  <c r="I95" i="26" s="1"/>
  <c r="K97" i="26"/>
  <c r="K96" i="26" s="1"/>
  <c r="K95" i="26" s="1"/>
  <c r="J97" i="26"/>
  <c r="J96" i="26" s="1"/>
  <c r="J95" i="26" s="1"/>
  <c r="L97" i="26"/>
  <c r="L96" i="26" s="1"/>
  <c r="L95" i="26" s="1"/>
  <c r="J102" i="26"/>
  <c r="J101" i="26" s="1"/>
  <c r="J100" i="26" s="1"/>
  <c r="L102" i="26"/>
  <c r="L101" i="26" s="1"/>
  <c r="L100" i="26" s="1"/>
  <c r="I102" i="26"/>
  <c r="I101" i="26" s="1"/>
  <c r="I100" i="26" s="1"/>
  <c r="K102" i="26"/>
  <c r="K101" i="26" s="1"/>
  <c r="K100" i="26" s="1"/>
  <c r="J106" i="26"/>
  <c r="J105" i="26" s="1"/>
  <c r="L106" i="26"/>
  <c r="L105" i="26" s="1"/>
  <c r="I106" i="26"/>
  <c r="I105" i="26" s="1"/>
  <c r="K106" i="26"/>
  <c r="K105" i="26" s="1"/>
  <c r="L111" i="26"/>
  <c r="L110" i="26" s="1"/>
  <c r="J112" i="26"/>
  <c r="J111" i="26" s="1"/>
  <c r="J110" i="26" s="1"/>
  <c r="L112" i="26"/>
  <c r="I112" i="26"/>
  <c r="I111" i="26" s="1"/>
  <c r="I110" i="26" s="1"/>
  <c r="K112" i="26"/>
  <c r="K111" i="26" s="1"/>
  <c r="K110" i="26" s="1"/>
  <c r="L115" i="26"/>
  <c r="J117" i="26"/>
  <c r="J116" i="26" s="1"/>
  <c r="J115" i="26" s="1"/>
  <c r="L117" i="26"/>
  <c r="L116" i="26" s="1"/>
  <c r="I117" i="26"/>
  <c r="I116" i="26" s="1"/>
  <c r="I115" i="26" s="1"/>
  <c r="K117" i="26"/>
  <c r="K116" i="26" s="1"/>
  <c r="K115" i="26" s="1"/>
  <c r="L119" i="26"/>
  <c r="J121" i="26"/>
  <c r="J120" i="26" s="1"/>
  <c r="J119" i="26" s="1"/>
  <c r="L121" i="26"/>
  <c r="L120" i="26" s="1"/>
  <c r="I121" i="26"/>
  <c r="I120" i="26" s="1"/>
  <c r="I119" i="26" s="1"/>
  <c r="K121" i="26"/>
  <c r="K120" i="26" s="1"/>
  <c r="K119" i="26" s="1"/>
  <c r="J125" i="26"/>
  <c r="J124" i="26" s="1"/>
  <c r="J123" i="26" s="1"/>
  <c r="L125" i="26"/>
  <c r="L124" i="26" s="1"/>
  <c r="L123" i="26" s="1"/>
  <c r="I125" i="26"/>
  <c r="I124" i="26" s="1"/>
  <c r="I123" i="26" s="1"/>
  <c r="K125" i="26"/>
  <c r="K124" i="26" s="1"/>
  <c r="K123" i="26" s="1"/>
  <c r="J129" i="26"/>
  <c r="J128" i="26" s="1"/>
  <c r="J127" i="26" s="1"/>
  <c r="L129" i="26"/>
  <c r="L128" i="26" s="1"/>
  <c r="L127" i="26" s="1"/>
  <c r="I129" i="26"/>
  <c r="I128" i="26" s="1"/>
  <c r="I127" i="26" s="1"/>
  <c r="K129" i="26"/>
  <c r="K128" i="26" s="1"/>
  <c r="K127" i="26" s="1"/>
  <c r="J134" i="26"/>
  <c r="J133" i="26" s="1"/>
  <c r="J132" i="26" s="1"/>
  <c r="J131" i="26" s="1"/>
  <c r="L134" i="26"/>
  <c r="L133" i="26" s="1"/>
  <c r="L132" i="26" s="1"/>
  <c r="L131" i="26" s="1"/>
  <c r="I134" i="26"/>
  <c r="I133" i="26" s="1"/>
  <c r="I132" i="26" s="1"/>
  <c r="K134" i="26"/>
  <c r="K133" i="26" s="1"/>
  <c r="K132" i="26" s="1"/>
  <c r="I139" i="26"/>
  <c r="I138" i="26" s="1"/>
  <c r="I137" i="26" s="1"/>
  <c r="J139" i="26"/>
  <c r="J138" i="26" s="1"/>
  <c r="J137" i="26" s="1"/>
  <c r="K139" i="26"/>
  <c r="K138" i="26" s="1"/>
  <c r="K137" i="26" s="1"/>
  <c r="L139" i="26"/>
  <c r="L138" i="26" s="1"/>
  <c r="L137" i="26" s="1"/>
  <c r="J143" i="26"/>
  <c r="J142" i="26" s="1"/>
  <c r="L143" i="26"/>
  <c r="L142" i="26" s="1"/>
  <c r="I143" i="26"/>
  <c r="I142" i="26" s="1"/>
  <c r="K143" i="26"/>
  <c r="K142" i="26" s="1"/>
  <c r="I147" i="26"/>
  <c r="I146" i="26" s="1"/>
  <c r="I145" i="26" s="1"/>
  <c r="J147" i="26"/>
  <c r="J146" i="26" s="1"/>
  <c r="J145" i="26" s="1"/>
  <c r="K147" i="26"/>
  <c r="K146" i="26" s="1"/>
  <c r="K145" i="26" s="1"/>
  <c r="L147" i="26"/>
  <c r="L146" i="26" s="1"/>
  <c r="L145" i="26" s="1"/>
  <c r="I153" i="26"/>
  <c r="I152" i="26" s="1"/>
  <c r="K153" i="26"/>
  <c r="K152" i="26" s="1"/>
  <c r="J153" i="26"/>
  <c r="J152" i="26" s="1"/>
  <c r="J151" i="26" s="1"/>
  <c r="J150" i="26" s="1"/>
  <c r="L153" i="26"/>
  <c r="L152" i="26" s="1"/>
  <c r="I158" i="26"/>
  <c r="I157" i="26" s="1"/>
  <c r="K158" i="26"/>
  <c r="K157" i="26" s="1"/>
  <c r="J158" i="26"/>
  <c r="J157" i="26" s="1"/>
  <c r="L158" i="26"/>
  <c r="L157" i="26" s="1"/>
  <c r="J163" i="26"/>
  <c r="J162" i="26" s="1"/>
  <c r="J161" i="26" s="1"/>
  <c r="L163" i="26"/>
  <c r="L162" i="26" s="1"/>
  <c r="L161" i="26" s="1"/>
  <c r="I163" i="26"/>
  <c r="I162" i="26" s="1"/>
  <c r="I161" i="26" s="1"/>
  <c r="K163" i="26"/>
  <c r="K162" i="26" s="1"/>
  <c r="K161" i="26" s="1"/>
  <c r="I167" i="26"/>
  <c r="I166" i="26" s="1"/>
  <c r="K167" i="26"/>
  <c r="K166" i="26" s="1"/>
  <c r="K165" i="26" s="1"/>
  <c r="J167" i="26"/>
  <c r="J166" i="26" s="1"/>
  <c r="L167" i="26"/>
  <c r="L166" i="26" s="1"/>
  <c r="J172" i="26"/>
  <c r="J171" i="26" s="1"/>
  <c r="I172" i="26"/>
  <c r="I171" i="26" s="1"/>
  <c r="K172" i="26"/>
  <c r="K171" i="26" s="1"/>
  <c r="L179" i="26"/>
  <c r="I180" i="26"/>
  <c r="I179" i="26" s="1"/>
  <c r="K180" i="26"/>
  <c r="K179" i="26" s="1"/>
  <c r="J180" i="26"/>
  <c r="J179" i="26" s="1"/>
  <c r="L180" i="26"/>
  <c r="I183" i="26"/>
  <c r="I182" i="26" s="1"/>
  <c r="K183" i="26"/>
  <c r="K182" i="26" s="1"/>
  <c r="J183" i="26"/>
  <c r="J182" i="26" s="1"/>
  <c r="L183" i="26"/>
  <c r="L182" i="26" s="1"/>
  <c r="J188" i="26"/>
  <c r="J187" i="26" s="1"/>
  <c r="I188" i="26"/>
  <c r="I187" i="26" s="1"/>
  <c r="K188" i="26"/>
  <c r="K187" i="26" s="1"/>
  <c r="J194" i="26"/>
  <c r="J193" i="26" s="1"/>
  <c r="I194" i="26"/>
  <c r="I193" i="26" s="1"/>
  <c r="K194" i="26"/>
  <c r="K193" i="26" s="1"/>
  <c r="J199" i="26"/>
  <c r="J198" i="26" s="1"/>
  <c r="L199" i="26"/>
  <c r="L198" i="26" s="1"/>
  <c r="I199" i="26"/>
  <c r="I198" i="26" s="1"/>
  <c r="K199" i="26"/>
  <c r="K198" i="26" s="1"/>
  <c r="I203" i="26"/>
  <c r="I202" i="26" s="1"/>
  <c r="I201" i="26" s="1"/>
  <c r="K203" i="26"/>
  <c r="K202" i="26" s="1"/>
  <c r="K201" i="26" s="1"/>
  <c r="J203" i="26"/>
  <c r="J202" i="26" s="1"/>
  <c r="J201" i="26" s="1"/>
  <c r="L203" i="26"/>
  <c r="L202" i="26" s="1"/>
  <c r="L201" i="26" s="1"/>
  <c r="I210" i="26"/>
  <c r="I209" i="26" s="1"/>
  <c r="K210" i="26"/>
  <c r="K209" i="26" s="1"/>
  <c r="K208" i="26" s="1"/>
  <c r="J210" i="26"/>
  <c r="J209" i="26" s="1"/>
  <c r="L210" i="26"/>
  <c r="L209" i="26" s="1"/>
  <c r="M212" i="26"/>
  <c r="N212" i="26"/>
  <c r="O212" i="26"/>
  <c r="P212" i="26"/>
  <c r="J213" i="26"/>
  <c r="J212" i="26" s="1"/>
  <c r="I213" i="26"/>
  <c r="I212" i="26" s="1"/>
  <c r="K213" i="26"/>
  <c r="K212" i="26" s="1"/>
  <c r="J222" i="26"/>
  <c r="J221" i="26" s="1"/>
  <c r="J220" i="26" s="1"/>
  <c r="L222" i="26"/>
  <c r="L221" i="26" s="1"/>
  <c r="L220" i="26" s="1"/>
  <c r="I222" i="26"/>
  <c r="I221" i="26" s="1"/>
  <c r="I220" i="26" s="1"/>
  <c r="K222" i="26"/>
  <c r="K221" i="26" s="1"/>
  <c r="K220" i="26" s="1"/>
  <c r="K226" i="26"/>
  <c r="K225" i="26" s="1"/>
  <c r="K224" i="26" s="1"/>
  <c r="J226" i="26"/>
  <c r="J225" i="26" s="1"/>
  <c r="J224" i="26" s="1"/>
  <c r="L226" i="26"/>
  <c r="L225" i="26" s="1"/>
  <c r="L224" i="26" s="1"/>
  <c r="J232" i="26"/>
  <c r="L232" i="26"/>
  <c r="I233" i="26"/>
  <c r="I232" i="26" s="1"/>
  <c r="K233" i="26"/>
  <c r="K232" i="26" s="1"/>
  <c r="J233" i="26"/>
  <c r="L233" i="26"/>
  <c r="I235" i="26"/>
  <c r="K235" i="26"/>
  <c r="J235" i="26"/>
  <c r="L235" i="26"/>
  <c r="I238" i="26"/>
  <c r="K238" i="26"/>
  <c r="J238" i="26"/>
  <c r="L238" i="26"/>
  <c r="I242" i="26"/>
  <c r="I241" i="26" s="1"/>
  <c r="J242" i="26"/>
  <c r="J241" i="26" s="1"/>
  <c r="K242" i="26"/>
  <c r="K241" i="26" s="1"/>
  <c r="L242" i="26"/>
  <c r="L241" i="26" s="1"/>
  <c r="I245" i="26"/>
  <c r="K245" i="26"/>
  <c r="I246" i="26"/>
  <c r="K246" i="26"/>
  <c r="J246" i="26"/>
  <c r="J245" i="26" s="1"/>
  <c r="L246" i="26"/>
  <c r="L245" i="26" s="1"/>
  <c r="K249" i="26"/>
  <c r="J250" i="26"/>
  <c r="J249" i="26" s="1"/>
  <c r="I250" i="26"/>
  <c r="I249" i="26" s="1"/>
  <c r="K250" i="26"/>
  <c r="L250" i="26"/>
  <c r="L249" i="26" s="1"/>
  <c r="I253" i="26"/>
  <c r="L254" i="26"/>
  <c r="L253" i="26" s="1"/>
  <c r="I254" i="26"/>
  <c r="J254" i="26"/>
  <c r="J253" i="26" s="1"/>
  <c r="K254" i="26"/>
  <c r="K253" i="26" s="1"/>
  <c r="I257" i="26"/>
  <c r="I256" i="26" s="1"/>
  <c r="K257" i="26"/>
  <c r="K256" i="26" s="1"/>
  <c r="J257" i="26"/>
  <c r="J256" i="26" s="1"/>
  <c r="L257" i="26"/>
  <c r="L256" i="26" s="1"/>
  <c r="I260" i="26"/>
  <c r="I259" i="26" s="1"/>
  <c r="J260" i="26"/>
  <c r="J259" i="26" s="1"/>
  <c r="K260" i="26"/>
  <c r="K259" i="26" s="1"/>
  <c r="L260" i="26"/>
  <c r="L259" i="26" s="1"/>
  <c r="L264" i="26"/>
  <c r="I265" i="26"/>
  <c r="I264" i="26" s="1"/>
  <c r="K265" i="26"/>
  <c r="K264" i="26" s="1"/>
  <c r="K263" i="26" s="1"/>
  <c r="J265" i="26"/>
  <c r="J264" i="26" s="1"/>
  <c r="L265" i="26"/>
  <c r="I267" i="26"/>
  <c r="K267" i="26"/>
  <c r="J267" i="26"/>
  <c r="L267" i="26"/>
  <c r="J270" i="26"/>
  <c r="I270" i="26"/>
  <c r="K270" i="26"/>
  <c r="L270" i="26"/>
  <c r="I273" i="26"/>
  <c r="I274" i="26"/>
  <c r="J274" i="26"/>
  <c r="J273" i="26" s="1"/>
  <c r="K274" i="26"/>
  <c r="K273" i="26" s="1"/>
  <c r="L274" i="26"/>
  <c r="L273" i="26" s="1"/>
  <c r="K277" i="26"/>
  <c r="K278" i="26"/>
  <c r="I278" i="26"/>
  <c r="I277" i="26" s="1"/>
  <c r="I263" i="26" s="1"/>
  <c r="J278" i="26"/>
  <c r="J277" i="26" s="1"/>
  <c r="L278" i="26"/>
  <c r="L277" i="26" s="1"/>
  <c r="K281" i="26"/>
  <c r="I282" i="26"/>
  <c r="I281" i="26" s="1"/>
  <c r="K282" i="26"/>
  <c r="J282" i="26"/>
  <c r="J281" i="26" s="1"/>
  <c r="L282" i="26"/>
  <c r="L281" i="26" s="1"/>
  <c r="L286" i="26"/>
  <c r="L285" i="26" s="1"/>
  <c r="I286" i="26"/>
  <c r="I285" i="26" s="1"/>
  <c r="J286" i="26"/>
  <c r="J285" i="26" s="1"/>
  <c r="K286" i="26"/>
  <c r="K285" i="26" s="1"/>
  <c r="L288" i="26"/>
  <c r="I289" i="26"/>
  <c r="I288" i="26" s="1"/>
  <c r="J289" i="26"/>
  <c r="J288" i="26" s="1"/>
  <c r="K289" i="26"/>
  <c r="K288" i="26" s="1"/>
  <c r="L289" i="26"/>
  <c r="K291" i="26"/>
  <c r="K292" i="26"/>
  <c r="I292" i="26"/>
  <c r="I291" i="26" s="1"/>
  <c r="J292" i="26"/>
  <c r="J291" i="26" s="1"/>
  <c r="L292" i="26"/>
  <c r="L291" i="26" s="1"/>
  <c r="L298" i="26"/>
  <c r="I298" i="26"/>
  <c r="J298" i="26"/>
  <c r="K298" i="26"/>
  <c r="I300" i="26"/>
  <c r="J300" i="26"/>
  <c r="K300" i="26"/>
  <c r="L300" i="26"/>
  <c r="I303" i="26"/>
  <c r="L303" i="26"/>
  <c r="J303" i="26"/>
  <c r="K303" i="26"/>
  <c r="L306" i="26"/>
  <c r="K307" i="26"/>
  <c r="K306" i="26" s="1"/>
  <c r="I307" i="26"/>
  <c r="I306" i="26" s="1"/>
  <c r="J307" i="26"/>
  <c r="J306" i="26" s="1"/>
  <c r="L307" i="26"/>
  <c r="I311" i="26"/>
  <c r="I310" i="26" s="1"/>
  <c r="J311" i="26"/>
  <c r="J310" i="26" s="1"/>
  <c r="L311" i="26"/>
  <c r="L310" i="26" s="1"/>
  <c r="K311" i="26"/>
  <c r="K310" i="26" s="1"/>
  <c r="L315" i="26"/>
  <c r="L314" i="26" s="1"/>
  <c r="I315" i="26"/>
  <c r="I314" i="26" s="1"/>
  <c r="J315" i="26"/>
  <c r="J314" i="26" s="1"/>
  <c r="K315" i="26"/>
  <c r="K314" i="26" s="1"/>
  <c r="L318" i="26"/>
  <c r="I319" i="26"/>
  <c r="I318" i="26" s="1"/>
  <c r="J319" i="26"/>
  <c r="J318" i="26" s="1"/>
  <c r="K319" i="26"/>
  <c r="K318" i="26" s="1"/>
  <c r="L319" i="26"/>
  <c r="J321" i="26"/>
  <c r="K321" i="26"/>
  <c r="I322" i="26"/>
  <c r="I321" i="26" s="1"/>
  <c r="J322" i="26"/>
  <c r="L322" i="26"/>
  <c r="L321" i="26" s="1"/>
  <c r="K322" i="26"/>
  <c r="I325" i="26"/>
  <c r="I324" i="26" s="1"/>
  <c r="J325" i="26"/>
  <c r="J324" i="26" s="1"/>
  <c r="L325" i="26"/>
  <c r="L324" i="26" s="1"/>
  <c r="K325" i="26"/>
  <c r="K324" i="26" s="1"/>
  <c r="M329" i="26"/>
  <c r="N329" i="26"/>
  <c r="O329" i="26"/>
  <c r="P329" i="26"/>
  <c r="I330" i="26"/>
  <c r="I329" i="26" s="1"/>
  <c r="J330" i="26"/>
  <c r="J329" i="26" s="1"/>
  <c r="K330" i="26"/>
  <c r="K329" i="26" s="1"/>
  <c r="L330" i="26"/>
  <c r="L329" i="26" s="1"/>
  <c r="I332" i="26"/>
  <c r="L332" i="26"/>
  <c r="J332" i="26"/>
  <c r="K332" i="26"/>
  <c r="J335" i="26"/>
  <c r="K335" i="26"/>
  <c r="I335" i="26"/>
  <c r="L335" i="26"/>
  <c r="I339" i="26"/>
  <c r="I338" i="26" s="1"/>
  <c r="J339" i="26"/>
  <c r="J338" i="26" s="1"/>
  <c r="L339" i="26"/>
  <c r="L338" i="26" s="1"/>
  <c r="L328" i="26" s="1"/>
  <c r="I343" i="26"/>
  <c r="I342" i="26" s="1"/>
  <c r="J343" i="26"/>
  <c r="J342" i="26" s="1"/>
  <c r="K343" i="26"/>
  <c r="K342" i="26" s="1"/>
  <c r="L343" i="26"/>
  <c r="L342" i="26" s="1"/>
  <c r="I347" i="26"/>
  <c r="I346" i="26" s="1"/>
  <c r="J347" i="26"/>
  <c r="J346" i="26" s="1"/>
  <c r="K347" i="26"/>
  <c r="K346" i="26" s="1"/>
  <c r="L347" i="26"/>
  <c r="L346" i="26" s="1"/>
  <c r="I351" i="26"/>
  <c r="I350" i="26" s="1"/>
  <c r="J351" i="26"/>
  <c r="J350" i="26" s="1"/>
  <c r="K351" i="26"/>
  <c r="K350" i="26" s="1"/>
  <c r="L351" i="26"/>
  <c r="L350" i="26" s="1"/>
  <c r="I354" i="26"/>
  <c r="I353" i="26" s="1"/>
  <c r="J354" i="26"/>
  <c r="J353" i="26" s="1"/>
  <c r="K354" i="26"/>
  <c r="K353" i="26" s="1"/>
  <c r="L354" i="26"/>
  <c r="L353" i="26" s="1"/>
  <c r="I357" i="26"/>
  <c r="I356" i="26" s="1"/>
  <c r="J357" i="26"/>
  <c r="J356" i="26" s="1"/>
  <c r="K357" i="26"/>
  <c r="K356" i="26" s="1"/>
  <c r="L357" i="26"/>
  <c r="L356" i="26" s="1"/>
  <c r="E53" i="31" l="1"/>
  <c r="C53" i="31" s="1"/>
  <c r="H31" i="31"/>
  <c r="I31" i="31"/>
  <c r="D53" i="30"/>
  <c r="J84" i="30"/>
  <c r="J53" i="30" s="1"/>
  <c r="J113" i="30" s="1"/>
  <c r="D113" i="30"/>
  <c r="E124" i="30"/>
  <c r="D122" i="30"/>
  <c r="E120" i="30"/>
  <c r="E123" i="30"/>
  <c r="G113" i="30"/>
  <c r="F120" i="30"/>
  <c r="F121" i="30" s="1"/>
  <c r="F123" i="30"/>
  <c r="L160" i="26"/>
  <c r="I297" i="26"/>
  <c r="I296" i="26" s="1"/>
  <c r="I295" i="26" s="1"/>
  <c r="I231" i="26"/>
  <c r="I230" i="26" s="1"/>
  <c r="K297" i="26"/>
  <c r="K296" i="26" s="1"/>
  <c r="J297" i="26"/>
  <c r="J296" i="26" s="1"/>
  <c r="J295" i="26" s="1"/>
  <c r="J263" i="26"/>
  <c r="L165" i="26"/>
  <c r="L151" i="26"/>
  <c r="L150" i="26" s="1"/>
  <c r="L109" i="26"/>
  <c r="L31" i="26"/>
  <c r="L30" i="26" s="1"/>
  <c r="I328" i="26"/>
  <c r="K231" i="26"/>
  <c r="K230" i="26" s="1"/>
  <c r="L89" i="26"/>
  <c r="J328" i="26"/>
  <c r="L231" i="26"/>
  <c r="L230" i="26" s="1"/>
  <c r="J231" i="26"/>
  <c r="J230" i="26" s="1"/>
  <c r="I226" i="26"/>
  <c r="I225" i="26" s="1"/>
  <c r="I224" i="26" s="1"/>
  <c r="J208" i="26"/>
  <c r="L172" i="26"/>
  <c r="L171" i="26" s="1"/>
  <c r="I165" i="26"/>
  <c r="I160" i="26" s="1"/>
  <c r="K109" i="26"/>
  <c r="I89" i="26"/>
  <c r="J62" i="26"/>
  <c r="J61" i="26" s="1"/>
  <c r="K339" i="26"/>
  <c r="K338" i="26" s="1"/>
  <c r="K328" i="26" s="1"/>
  <c r="J31" i="26"/>
  <c r="L297" i="26"/>
  <c r="L296" i="26" s="1"/>
  <c r="L295" i="26" s="1"/>
  <c r="L263" i="26"/>
  <c r="J178" i="26"/>
  <c r="J177" i="26" s="1"/>
  <c r="K151" i="26"/>
  <c r="K150" i="26" s="1"/>
  <c r="K131" i="26"/>
  <c r="I109" i="26"/>
  <c r="I208" i="26"/>
  <c r="J165" i="26"/>
  <c r="J160" i="26" s="1"/>
  <c r="J89" i="26"/>
  <c r="K62" i="26"/>
  <c r="K61" i="26" s="1"/>
  <c r="K31" i="26"/>
  <c r="K178" i="26"/>
  <c r="K177" i="26" s="1"/>
  <c r="K160" i="26"/>
  <c r="I151" i="26"/>
  <c r="I150" i="26" s="1"/>
  <c r="I131" i="26"/>
  <c r="L74" i="26"/>
  <c r="L73" i="26" s="1"/>
  <c r="I31" i="26"/>
  <c r="L194" i="26"/>
  <c r="L193" i="26" s="1"/>
  <c r="I178" i="26"/>
  <c r="J109" i="26"/>
  <c r="I62" i="26"/>
  <c r="I61" i="26" s="1"/>
  <c r="L213" i="26"/>
  <c r="L212" i="26" s="1"/>
  <c r="L208" i="26" s="1"/>
  <c r="L188" i="26"/>
  <c r="L187" i="26" s="1"/>
  <c r="L178" i="26" s="1"/>
  <c r="L64" i="26"/>
  <c r="L63" i="26" s="1"/>
  <c r="L62" i="26" s="1"/>
  <c r="L61" i="26" s="1"/>
  <c r="E28" i="25"/>
  <c r="F28" i="25"/>
  <c r="G28" i="25"/>
  <c r="H28" i="25"/>
  <c r="E29" i="25"/>
  <c r="F29" i="25"/>
  <c r="G29" i="25"/>
  <c r="H29" i="25"/>
  <c r="E30" i="25"/>
  <c r="D30" i="25" s="1"/>
  <c r="F30" i="25"/>
  <c r="G30" i="25"/>
  <c r="H30" i="25"/>
  <c r="E31" i="25"/>
  <c r="F31" i="25"/>
  <c r="G31" i="25"/>
  <c r="H31" i="25"/>
  <c r="E32" i="25"/>
  <c r="F32" i="25"/>
  <c r="G32" i="25"/>
  <c r="H32" i="25"/>
  <c r="E33" i="25"/>
  <c r="F33" i="25"/>
  <c r="G33" i="25"/>
  <c r="H33" i="25"/>
  <c r="D34" i="25"/>
  <c r="D35" i="25"/>
  <c r="I35" i="25" s="1"/>
  <c r="D36" i="25"/>
  <c r="I36" i="25" s="1"/>
  <c r="D37" i="25"/>
  <c r="I37" i="25" s="1"/>
  <c r="D38" i="25"/>
  <c r="I38" i="25" s="1"/>
  <c r="E39" i="25"/>
  <c r="F39" i="25"/>
  <c r="G39" i="25"/>
  <c r="H39" i="25"/>
  <c r="D40" i="25"/>
  <c r="D41" i="25"/>
  <c r="I41" i="25" s="1"/>
  <c r="D42" i="25"/>
  <c r="I42" i="25" s="1"/>
  <c r="D43" i="25"/>
  <c r="I43" i="25" s="1"/>
  <c r="D44" i="25"/>
  <c r="I44" i="25" s="1"/>
  <c r="E45" i="25"/>
  <c r="F45" i="25"/>
  <c r="G45" i="25"/>
  <c r="H45" i="25"/>
  <c r="D46" i="25"/>
  <c r="D47" i="25"/>
  <c r="I47" i="25" s="1"/>
  <c r="D48" i="25"/>
  <c r="I48" i="25" s="1"/>
  <c r="D49" i="25"/>
  <c r="I49" i="25" s="1"/>
  <c r="D50" i="25"/>
  <c r="I50" i="25" s="1"/>
  <c r="E51" i="25"/>
  <c r="F51" i="25"/>
  <c r="G51" i="25"/>
  <c r="H51" i="25"/>
  <c r="D52" i="25"/>
  <c r="J52" i="25" s="1"/>
  <c r="D53" i="25"/>
  <c r="I53" i="25" s="1"/>
  <c r="D54" i="25"/>
  <c r="I54" i="25" s="1"/>
  <c r="D55" i="25"/>
  <c r="I55" i="25" s="1"/>
  <c r="D56" i="25"/>
  <c r="J56" i="25" s="1"/>
  <c r="E57" i="25"/>
  <c r="F57" i="25"/>
  <c r="G57" i="25"/>
  <c r="H57" i="25"/>
  <c r="D58" i="25"/>
  <c r="D59" i="25"/>
  <c r="I59" i="25" s="1"/>
  <c r="D60" i="25"/>
  <c r="J60" i="25" s="1"/>
  <c r="D61" i="25"/>
  <c r="I61" i="25" s="1"/>
  <c r="D62" i="25"/>
  <c r="I62" i="25" s="1"/>
  <c r="E64" i="25"/>
  <c r="F64" i="25"/>
  <c r="G64" i="25"/>
  <c r="H64" i="25"/>
  <c r="E65" i="25"/>
  <c r="F65" i="25"/>
  <c r="G65" i="25"/>
  <c r="H65" i="25"/>
  <c r="E66" i="25"/>
  <c r="F66" i="25"/>
  <c r="F24" i="25" s="1"/>
  <c r="G66" i="25"/>
  <c r="H66" i="25"/>
  <c r="E67" i="25"/>
  <c r="F67" i="25"/>
  <c r="G67" i="25"/>
  <c r="G25" i="25" s="1"/>
  <c r="H67" i="25"/>
  <c r="E68" i="25"/>
  <c r="F68" i="25"/>
  <c r="G68" i="25"/>
  <c r="H68" i="25"/>
  <c r="E69" i="25"/>
  <c r="F69" i="25"/>
  <c r="G69" i="25"/>
  <c r="H69" i="25"/>
  <c r="D70" i="25"/>
  <c r="D71" i="25"/>
  <c r="I71" i="25" s="1"/>
  <c r="D72" i="25"/>
  <c r="J72" i="25" s="1"/>
  <c r="D73" i="25"/>
  <c r="I73" i="25" s="1"/>
  <c r="D74" i="25"/>
  <c r="I74" i="25" s="1"/>
  <c r="E75" i="25"/>
  <c r="F75" i="25"/>
  <c r="G75" i="25"/>
  <c r="H75" i="25"/>
  <c r="D76" i="25"/>
  <c r="J76" i="25" s="1"/>
  <c r="D77" i="25"/>
  <c r="I77" i="25" s="1"/>
  <c r="D78" i="25"/>
  <c r="I78" i="25" s="1"/>
  <c r="D79" i="25"/>
  <c r="D80" i="25"/>
  <c r="I80" i="25" s="1"/>
  <c r="E81" i="25"/>
  <c r="F81" i="25"/>
  <c r="G81" i="25"/>
  <c r="H81" i="25"/>
  <c r="D82" i="25"/>
  <c r="D83" i="25"/>
  <c r="I83" i="25" s="1"/>
  <c r="D84" i="25"/>
  <c r="I84" i="25" s="1"/>
  <c r="D85" i="25"/>
  <c r="I85" i="25" s="1"/>
  <c r="D86" i="25"/>
  <c r="I86" i="25" s="1"/>
  <c r="E87" i="25"/>
  <c r="F87" i="25"/>
  <c r="G87" i="25"/>
  <c r="H87" i="25"/>
  <c r="D88" i="25"/>
  <c r="I88" i="25" s="1"/>
  <c r="D89" i="25"/>
  <c r="I89" i="25" s="1"/>
  <c r="D90" i="25"/>
  <c r="I90" i="25" s="1"/>
  <c r="D91" i="25"/>
  <c r="J91" i="25" s="1"/>
  <c r="D92" i="25"/>
  <c r="J92" i="25" s="1"/>
  <c r="E93" i="25"/>
  <c r="F93" i="25"/>
  <c r="G93" i="25"/>
  <c r="H93" i="25"/>
  <c r="D94" i="25"/>
  <c r="J94" i="25" s="1"/>
  <c r="D95" i="25"/>
  <c r="J95" i="25" s="1"/>
  <c r="D96" i="25"/>
  <c r="J96" i="25" s="1"/>
  <c r="D97" i="25"/>
  <c r="I97" i="25" s="1"/>
  <c r="D98" i="25"/>
  <c r="I98" i="25" s="1"/>
  <c r="F99" i="25"/>
  <c r="D100" i="25"/>
  <c r="J100" i="25" s="1"/>
  <c r="D101" i="25"/>
  <c r="J101" i="25" s="1"/>
  <c r="E102" i="25"/>
  <c r="E99" i="25" s="1"/>
  <c r="G102" i="25"/>
  <c r="G99" i="25" s="1"/>
  <c r="H102" i="25"/>
  <c r="D103" i="25"/>
  <c r="J103" i="25" s="1"/>
  <c r="D104" i="25"/>
  <c r="I104" i="25" s="1"/>
  <c r="J59" i="25" l="1"/>
  <c r="J77" i="25"/>
  <c r="I103" i="25"/>
  <c r="H24" i="25"/>
  <c r="I101" i="25"/>
  <c r="J104" i="25"/>
  <c r="I91" i="25"/>
  <c r="J97" i="25"/>
  <c r="J88" i="25"/>
  <c r="I56" i="25"/>
  <c r="J86" i="25"/>
  <c r="I72" i="25"/>
  <c r="I60" i="25"/>
  <c r="I95" i="25"/>
  <c r="I92" i="25"/>
  <c r="I87" i="25" s="1"/>
  <c r="J85" i="25"/>
  <c r="J71" i="25"/>
  <c r="G22" i="25"/>
  <c r="F27" i="25"/>
  <c r="H25" i="25"/>
  <c r="J53" i="25"/>
  <c r="J49" i="25"/>
  <c r="J90" i="25"/>
  <c r="J61" i="25"/>
  <c r="G23" i="25"/>
  <c r="D81" i="25"/>
  <c r="J81" i="25" s="1"/>
  <c r="D75" i="25"/>
  <c r="J75" i="25" s="1"/>
  <c r="D67" i="25"/>
  <c r="E22" i="25"/>
  <c r="D65" i="25"/>
  <c r="J65" i="25" s="1"/>
  <c r="D45" i="25"/>
  <c r="J45" i="25" s="1"/>
  <c r="F25" i="25"/>
  <c r="D25" i="25" s="1"/>
  <c r="I25" i="25" s="1"/>
  <c r="D28" i="25"/>
  <c r="J28" i="25" s="1"/>
  <c r="D93" i="25"/>
  <c r="J93" i="25" s="1"/>
  <c r="D87" i="25"/>
  <c r="J87" i="25" s="1"/>
  <c r="E25" i="25"/>
  <c r="F23" i="25"/>
  <c r="G63" i="25"/>
  <c r="D39" i="25"/>
  <c r="J39" i="25" s="1"/>
  <c r="J35" i="25"/>
  <c r="I30" i="25"/>
  <c r="D29" i="25"/>
  <c r="I29" i="25" s="1"/>
  <c r="J84" i="25"/>
  <c r="J73" i="25"/>
  <c r="D69" i="25"/>
  <c r="J69" i="25" s="1"/>
  <c r="D68" i="25"/>
  <c r="I68" i="25" s="1"/>
  <c r="F63" i="25"/>
  <c r="G26" i="25"/>
  <c r="G24" i="25"/>
  <c r="F22" i="25"/>
  <c r="D22" i="25" s="1"/>
  <c r="D102" i="25"/>
  <c r="D99" i="25" s="1"/>
  <c r="I100" i="25"/>
  <c r="I96" i="25"/>
  <c r="J89" i="25"/>
  <c r="J80" i="25"/>
  <c r="I76" i="25"/>
  <c r="D66" i="25"/>
  <c r="I66" i="25" s="1"/>
  <c r="D64" i="25"/>
  <c r="I64" i="25" s="1"/>
  <c r="J55" i="25"/>
  <c r="D51" i="25"/>
  <c r="J51" i="25" s="1"/>
  <c r="F26" i="25"/>
  <c r="H22" i="25"/>
  <c r="I65" i="25"/>
  <c r="D57" i="25"/>
  <c r="J57" i="25" s="1"/>
  <c r="J48" i="25"/>
  <c r="J44" i="25"/>
  <c r="D33" i="25"/>
  <c r="J33" i="25" s="1"/>
  <c r="E26" i="25"/>
  <c r="E24" i="25"/>
  <c r="G27" i="25"/>
  <c r="H23" i="25"/>
  <c r="D123" i="30"/>
  <c r="D120" i="30"/>
  <c r="E121" i="30"/>
  <c r="D121" i="30" s="1"/>
  <c r="E125" i="30"/>
  <c r="D125" i="30" s="1"/>
  <c r="D124" i="30"/>
  <c r="L177" i="26"/>
  <c r="L176" i="26" s="1"/>
  <c r="L360" i="26" s="1"/>
  <c r="K176" i="26"/>
  <c r="I177" i="26"/>
  <c r="I176" i="26" s="1"/>
  <c r="K30" i="26"/>
  <c r="J176" i="26"/>
  <c r="I30" i="26"/>
  <c r="I360" i="26" s="1"/>
  <c r="K295" i="26"/>
  <c r="J30" i="26"/>
  <c r="J360" i="26" s="1"/>
  <c r="I67" i="25"/>
  <c r="H99" i="25"/>
  <c r="H63" i="25"/>
  <c r="I52" i="25"/>
  <c r="I51" i="25" s="1"/>
  <c r="J41" i="25"/>
  <c r="J37" i="25"/>
  <c r="D31" i="25"/>
  <c r="H27" i="25"/>
  <c r="J70" i="25"/>
  <c r="J58" i="25"/>
  <c r="J54" i="25"/>
  <c r="J50" i="25"/>
  <c r="J34" i="25"/>
  <c r="D32" i="25"/>
  <c r="I32" i="25" s="1"/>
  <c r="J30" i="25"/>
  <c r="H26" i="25"/>
  <c r="I94" i="25"/>
  <c r="I93" i="25" s="1"/>
  <c r="J83" i="25"/>
  <c r="J79" i="25"/>
  <c r="I70" i="25"/>
  <c r="I69" i="25" s="1"/>
  <c r="J67" i="25"/>
  <c r="I58" i="25"/>
  <c r="I57" i="25" s="1"/>
  <c r="J47" i="25"/>
  <c r="J43" i="25"/>
  <c r="I34" i="25"/>
  <c r="I33" i="25" s="1"/>
  <c r="J31" i="25"/>
  <c r="E23" i="25"/>
  <c r="D23" i="25" s="1"/>
  <c r="I23" i="25" s="1"/>
  <c r="I79" i="25"/>
  <c r="E63" i="25"/>
  <c r="J40" i="25"/>
  <c r="J36" i="25"/>
  <c r="I31" i="25"/>
  <c r="E27" i="25"/>
  <c r="I40" i="25"/>
  <c r="I39" i="25" s="1"/>
  <c r="J82" i="25"/>
  <c r="J78" i="25"/>
  <c r="J74" i="25"/>
  <c r="J62" i="25"/>
  <c r="J46" i="25"/>
  <c r="J42" i="25"/>
  <c r="J98" i="25"/>
  <c r="J38" i="25"/>
  <c r="I82" i="25"/>
  <c r="I81" i="25" s="1"/>
  <c r="I46" i="25"/>
  <c r="I45" i="25" s="1"/>
  <c r="L24" i="24"/>
  <c r="K25" i="24"/>
  <c r="E26" i="24"/>
  <c r="C24" i="24"/>
  <c r="L161" i="24"/>
  <c r="E28" i="24"/>
  <c r="E30" i="24"/>
  <c r="K33" i="24"/>
  <c r="F160" i="24"/>
  <c r="O35" i="24"/>
  <c r="K35" i="24"/>
  <c r="E36" i="24"/>
  <c r="K36" i="24"/>
  <c r="C166" i="24"/>
  <c r="K39" i="24"/>
  <c r="O39" i="24"/>
  <c r="G166" i="24"/>
  <c r="K40" i="24"/>
  <c r="D41" i="24"/>
  <c r="N159" i="24"/>
  <c r="K43" i="24"/>
  <c r="O43" i="24" s="1"/>
  <c r="E45" i="24"/>
  <c r="E47" i="24"/>
  <c r="E48" i="24"/>
  <c r="I166" i="24"/>
  <c r="E51" i="24"/>
  <c r="K51" i="24"/>
  <c r="E52" i="24"/>
  <c r="J160" i="24"/>
  <c r="K54" i="24"/>
  <c r="E55" i="24"/>
  <c r="E57" i="24"/>
  <c r="K57" i="24"/>
  <c r="K58" i="24"/>
  <c r="E59" i="24"/>
  <c r="K59" i="24"/>
  <c r="N161" i="24"/>
  <c r="I163" i="24"/>
  <c r="K61" i="24"/>
  <c r="E63" i="24"/>
  <c r="D160" i="24"/>
  <c r="K64" i="24"/>
  <c r="N160" i="24"/>
  <c r="K65" i="24"/>
  <c r="O65" i="24" s="1"/>
  <c r="K67" i="24"/>
  <c r="O69" i="24"/>
  <c r="K69" i="24"/>
  <c r="E70" i="24"/>
  <c r="K70" i="24"/>
  <c r="F161" i="24"/>
  <c r="C162" i="24"/>
  <c r="E72" i="24"/>
  <c r="M68" i="24"/>
  <c r="J163" i="24"/>
  <c r="K73" i="24"/>
  <c r="E76" i="24"/>
  <c r="H74" i="24"/>
  <c r="K77" i="24"/>
  <c r="O77" i="24" s="1"/>
  <c r="K78" i="24"/>
  <c r="K79" i="24"/>
  <c r="G81" i="24"/>
  <c r="H81" i="24"/>
  <c r="I81" i="24"/>
  <c r="I80" i="24" s="1"/>
  <c r="K84" i="24"/>
  <c r="K86" i="24"/>
  <c r="F80" i="24"/>
  <c r="K87" i="24"/>
  <c r="C89" i="24"/>
  <c r="F89" i="24"/>
  <c r="L89" i="24"/>
  <c r="M89" i="24"/>
  <c r="D89" i="24"/>
  <c r="K91" i="24"/>
  <c r="E92" i="24"/>
  <c r="E95" i="24"/>
  <c r="K95" i="24"/>
  <c r="E96" i="24"/>
  <c r="I161" i="24"/>
  <c r="K98" i="24"/>
  <c r="K100" i="24"/>
  <c r="K101" i="24"/>
  <c r="D99" i="24"/>
  <c r="E102" i="24"/>
  <c r="K102" i="24"/>
  <c r="I162" i="24"/>
  <c r="E104" i="24"/>
  <c r="K104" i="24"/>
  <c r="D166" i="24"/>
  <c r="E105" i="24"/>
  <c r="K105" i="24"/>
  <c r="I107" i="24"/>
  <c r="M107" i="24"/>
  <c r="K109" i="24"/>
  <c r="E110" i="24"/>
  <c r="K110" i="24"/>
  <c r="N107" i="24"/>
  <c r="K112" i="24"/>
  <c r="L113" i="24"/>
  <c r="K115" i="24"/>
  <c r="K113" i="24" s="1"/>
  <c r="N162" i="24"/>
  <c r="E119" i="24"/>
  <c r="E121" i="24"/>
  <c r="G120" i="24"/>
  <c r="H120" i="24"/>
  <c r="J120" i="24"/>
  <c r="M120" i="24"/>
  <c r="C120" i="24"/>
  <c r="F120" i="24"/>
  <c r="I120" i="24"/>
  <c r="K122" i="24"/>
  <c r="N120" i="24"/>
  <c r="E123" i="24"/>
  <c r="K123" i="24"/>
  <c r="E124" i="24"/>
  <c r="K124" i="24"/>
  <c r="N166" i="24"/>
  <c r="E125" i="24"/>
  <c r="K125" i="24"/>
  <c r="E127" i="24"/>
  <c r="E132" i="24"/>
  <c r="E133" i="24"/>
  <c r="K136" i="24"/>
  <c r="K137" i="24"/>
  <c r="O137" i="24" s="1"/>
  <c r="E138" i="24"/>
  <c r="K138" i="24"/>
  <c r="K139" i="24"/>
  <c r="E140" i="24"/>
  <c r="K140" i="24"/>
  <c r="E142" i="24"/>
  <c r="F141" i="24"/>
  <c r="E144" i="24"/>
  <c r="E146" i="24"/>
  <c r="E147" i="24"/>
  <c r="E149" i="24"/>
  <c r="I148" i="24"/>
  <c r="E150" i="24"/>
  <c r="O150" i="24"/>
  <c r="K151" i="24"/>
  <c r="E152" i="24"/>
  <c r="J148" i="24"/>
  <c r="K152" i="24"/>
  <c r="O152" i="24" s="1"/>
  <c r="E153" i="24"/>
  <c r="K153" i="24"/>
  <c r="E154" i="24"/>
  <c r="K155" i="24"/>
  <c r="E156" i="24"/>
  <c r="K156" i="24"/>
  <c r="O156" i="24" s="1"/>
  <c r="C160" i="24"/>
  <c r="M160" i="24"/>
  <c r="H161" i="24"/>
  <c r="M161" i="24"/>
  <c r="L162" i="24"/>
  <c r="H163" i="24"/>
  <c r="F164" i="24"/>
  <c r="E164" i="24" s="1"/>
  <c r="F165" i="24"/>
  <c r="H165" i="24"/>
  <c r="F167" i="24"/>
  <c r="E167" i="24" s="1"/>
  <c r="E81" i="24" l="1"/>
  <c r="I75" i="25"/>
  <c r="G21" i="25"/>
  <c r="J102" i="25"/>
  <c r="J29" i="25"/>
  <c r="F21" i="25"/>
  <c r="I102" i="25"/>
  <c r="I99" i="25" s="1"/>
  <c r="I22" i="25"/>
  <c r="I28" i="25"/>
  <c r="I27" i="25" s="1"/>
  <c r="J64" i="25"/>
  <c r="J66" i="25"/>
  <c r="D63" i="25"/>
  <c r="J63" i="25" s="1"/>
  <c r="J99" i="25"/>
  <c r="D24" i="25"/>
  <c r="D26" i="25"/>
  <c r="D21" i="25" s="1"/>
  <c r="J22" i="25"/>
  <c r="D27" i="25"/>
  <c r="J27" i="25" s="1"/>
  <c r="J25" i="25"/>
  <c r="J68" i="25"/>
  <c r="E126" i="24"/>
  <c r="K360" i="26"/>
  <c r="J23" i="25"/>
  <c r="J32" i="25"/>
  <c r="H21" i="25"/>
  <c r="E21" i="25"/>
  <c r="I63" i="25"/>
  <c r="E155" i="24"/>
  <c r="H148" i="24"/>
  <c r="K147" i="24"/>
  <c r="C141" i="24"/>
  <c r="O139" i="24"/>
  <c r="M134" i="24"/>
  <c r="L120" i="24"/>
  <c r="M113" i="24"/>
  <c r="M106" i="24" s="1"/>
  <c r="E109" i="24"/>
  <c r="N93" i="24"/>
  <c r="E94" i="24"/>
  <c r="N89" i="24"/>
  <c r="K85" i="24"/>
  <c r="O85" i="24" s="1"/>
  <c r="E75" i="24"/>
  <c r="K72" i="24"/>
  <c r="D68" i="24"/>
  <c r="J50" i="24"/>
  <c r="K38" i="24"/>
  <c r="K27" i="24"/>
  <c r="O27" i="24" s="1"/>
  <c r="I24" i="24"/>
  <c r="H162" i="24"/>
  <c r="F162" i="24"/>
  <c r="D161" i="24"/>
  <c r="H159" i="24"/>
  <c r="O151" i="24"/>
  <c r="K146" i="24"/>
  <c r="O146" i="24" s="1"/>
  <c r="E115" i="24"/>
  <c r="F107" i="24"/>
  <c r="G107" i="24"/>
  <c r="G162" i="24"/>
  <c r="E101" i="24"/>
  <c r="G93" i="24"/>
  <c r="O87" i="24"/>
  <c r="O86" i="24"/>
  <c r="N74" i="24"/>
  <c r="C161" i="24"/>
  <c r="N62" i="24"/>
  <c r="O58" i="24"/>
  <c r="C50" i="24"/>
  <c r="C41" i="24"/>
  <c r="E44" i="24"/>
  <c r="C163" i="24"/>
  <c r="K29" i="24"/>
  <c r="L166" i="24"/>
  <c r="G159" i="24"/>
  <c r="N148" i="24"/>
  <c r="G141" i="24"/>
  <c r="H134" i="24"/>
  <c r="M126" i="24"/>
  <c r="E111" i="24"/>
  <c r="O101" i="24"/>
  <c r="L93" i="24"/>
  <c r="L88" i="24" s="1"/>
  <c r="H166" i="24"/>
  <c r="M74" i="24"/>
  <c r="L68" i="24"/>
  <c r="H62" i="24"/>
  <c r="M62" i="24"/>
  <c r="O59" i="24"/>
  <c r="O48" i="24"/>
  <c r="L41" i="24"/>
  <c r="L163" i="24"/>
  <c r="L160" i="24"/>
  <c r="M163" i="24"/>
  <c r="F159" i="24"/>
  <c r="M148" i="24"/>
  <c r="D148" i="24"/>
  <c r="K135" i="24"/>
  <c r="H126" i="24"/>
  <c r="L126" i="24"/>
  <c r="C126" i="24"/>
  <c r="E122" i="24"/>
  <c r="E120" i="24" s="1"/>
  <c r="G163" i="24"/>
  <c r="N99" i="24"/>
  <c r="C99" i="24"/>
  <c r="E100" i="24"/>
  <c r="K97" i="24"/>
  <c r="O97" i="24" s="1"/>
  <c r="K94" i="24"/>
  <c r="G161" i="24"/>
  <c r="O73" i="24"/>
  <c r="E73" i="24"/>
  <c r="K66" i="24"/>
  <c r="O66" i="24" s="1"/>
  <c r="O61" i="24"/>
  <c r="I56" i="24"/>
  <c r="K55" i="24"/>
  <c r="O55" i="24" s="1"/>
  <c r="G160" i="24"/>
  <c r="I41" i="24"/>
  <c r="E39" i="24"/>
  <c r="H32" i="24"/>
  <c r="H31" i="24" s="1"/>
  <c r="K26" i="24"/>
  <c r="O26" i="24" s="1"/>
  <c r="O25" i="24"/>
  <c r="E151" i="24"/>
  <c r="L148" i="24"/>
  <c r="C148" i="24"/>
  <c r="N141" i="24"/>
  <c r="E137" i="24"/>
  <c r="J126" i="24"/>
  <c r="K127" i="24"/>
  <c r="K126" i="24" s="1"/>
  <c r="F113" i="24"/>
  <c r="O112" i="24"/>
  <c r="K111" i="24"/>
  <c r="C107" i="24"/>
  <c r="C106" i="24" s="1"/>
  <c r="E91" i="24"/>
  <c r="I89" i="24"/>
  <c r="J62" i="24"/>
  <c r="E60" i="24"/>
  <c r="E58" i="24"/>
  <c r="E54" i="24"/>
  <c r="E50" i="24" s="1"/>
  <c r="K44" i="24"/>
  <c r="K28" i="24"/>
  <c r="H160" i="24"/>
  <c r="O155" i="24"/>
  <c r="K154" i="24"/>
  <c r="O154" i="24" s="1"/>
  <c r="G148" i="24"/>
  <c r="K149" i="24"/>
  <c r="K148" i="24" s="1"/>
  <c r="K145" i="24"/>
  <c r="O145" i="24" s="1"/>
  <c r="E143" i="24"/>
  <c r="I126" i="24"/>
  <c r="O125" i="24"/>
  <c r="K108" i="24"/>
  <c r="O108" i="24" s="1"/>
  <c r="O104" i="24"/>
  <c r="K96" i="24"/>
  <c r="H89" i="24"/>
  <c r="M81" i="24"/>
  <c r="M80" i="24" s="1"/>
  <c r="E79" i="24"/>
  <c r="N68" i="24"/>
  <c r="F68" i="24"/>
  <c r="N56" i="24"/>
  <c r="D162" i="24"/>
  <c r="I50" i="24"/>
  <c r="E46" i="24"/>
  <c r="J41" i="24"/>
  <c r="O40" i="24"/>
  <c r="E38" i="24"/>
  <c r="E27" i="24"/>
  <c r="O153" i="24"/>
  <c r="H141" i="24"/>
  <c r="E139" i="24"/>
  <c r="O138" i="24"/>
  <c r="E136" i="24"/>
  <c r="M99" i="24"/>
  <c r="E98" i="24"/>
  <c r="H93" i="24"/>
  <c r="E78" i="24"/>
  <c r="E71" i="24"/>
  <c r="O70" i="24"/>
  <c r="E67" i="24"/>
  <c r="E64" i="24"/>
  <c r="M56" i="24"/>
  <c r="E37" i="24"/>
  <c r="I32" i="24"/>
  <c r="I31" i="24" s="1"/>
  <c r="E29" i="24"/>
  <c r="O148" i="24"/>
  <c r="O147" i="24"/>
  <c r="E148" i="24"/>
  <c r="O135" i="24"/>
  <c r="J166" i="24"/>
  <c r="M162" i="24"/>
  <c r="I160" i="24"/>
  <c r="K144" i="24"/>
  <c r="O144" i="24" s="1"/>
  <c r="K121" i="24"/>
  <c r="I113" i="24"/>
  <c r="H107" i="24"/>
  <c r="J99" i="24"/>
  <c r="J93" i="24"/>
  <c r="K83" i="24"/>
  <c r="L81" i="24"/>
  <c r="L80" i="24" s="1"/>
  <c r="H80" i="24"/>
  <c r="O78" i="24"/>
  <c r="E77" i="24"/>
  <c r="L74" i="24"/>
  <c r="C74" i="24"/>
  <c r="K71" i="24"/>
  <c r="I62" i="24"/>
  <c r="K60" i="24"/>
  <c r="H56" i="24"/>
  <c r="G56" i="24"/>
  <c r="K46" i="24"/>
  <c r="E43" i="24"/>
  <c r="H41" i="24"/>
  <c r="K37" i="24"/>
  <c r="E34" i="24"/>
  <c r="E32" i="24" s="1"/>
  <c r="E31" i="24" s="1"/>
  <c r="H24" i="24"/>
  <c r="C68" i="24"/>
  <c r="N163" i="24"/>
  <c r="N158" i="24" s="1"/>
  <c r="N157" i="24" s="1"/>
  <c r="J161" i="24"/>
  <c r="J141" i="24"/>
  <c r="O115" i="24"/>
  <c r="H113" i="24"/>
  <c r="E103" i="24"/>
  <c r="I99" i="24"/>
  <c r="E97" i="24"/>
  <c r="E93" i="24" s="1"/>
  <c r="I93" i="24"/>
  <c r="I88" i="24" s="1"/>
  <c r="G89" i="24"/>
  <c r="E87" i="24"/>
  <c r="J81" i="24"/>
  <c r="G80" i="24"/>
  <c r="O79" i="24"/>
  <c r="K75" i="24"/>
  <c r="O75" i="24" s="1"/>
  <c r="J68" i="24"/>
  <c r="E66" i="24"/>
  <c r="O64" i="24"/>
  <c r="F56" i="24"/>
  <c r="O44" i="24"/>
  <c r="G41" i="24"/>
  <c r="J32" i="24"/>
  <c r="O28" i="24"/>
  <c r="G24" i="24"/>
  <c r="L134" i="24"/>
  <c r="D74" i="24"/>
  <c r="C32" i="24"/>
  <c r="C31" i="24" s="1"/>
  <c r="F163" i="24"/>
  <c r="M159" i="24"/>
  <c r="F148" i="24"/>
  <c r="E145" i="24"/>
  <c r="E141" i="24" s="1"/>
  <c r="I141" i="24"/>
  <c r="O140" i="24"/>
  <c r="O136" i="24"/>
  <c r="J134" i="24"/>
  <c r="O122" i="24"/>
  <c r="G113" i="24"/>
  <c r="E108" i="24"/>
  <c r="O105" i="24"/>
  <c r="O95" i="24"/>
  <c r="O89" i="24"/>
  <c r="O84" i="24"/>
  <c r="J74" i="24"/>
  <c r="I68" i="24"/>
  <c r="O57" i="24"/>
  <c r="H50" i="24"/>
  <c r="F41" i="24"/>
  <c r="K34" i="24"/>
  <c r="K32" i="24" s="1"/>
  <c r="K31" i="24" s="1"/>
  <c r="F24" i="24"/>
  <c r="D24" i="24"/>
  <c r="K142" i="24"/>
  <c r="M141" i="24"/>
  <c r="O67" i="24"/>
  <c r="O60" i="24"/>
  <c r="D163" i="24"/>
  <c r="J162" i="24"/>
  <c r="L159" i="24"/>
  <c r="D159" i="24"/>
  <c r="O149" i="24"/>
  <c r="D141" i="24"/>
  <c r="I134" i="24"/>
  <c r="G126" i="24"/>
  <c r="O123" i="24"/>
  <c r="E112" i="24"/>
  <c r="O109" i="24"/>
  <c r="D107" i="24"/>
  <c r="K103" i="24"/>
  <c r="K99" i="24" s="1"/>
  <c r="G99" i="24"/>
  <c r="N88" i="24"/>
  <c r="E90" i="24"/>
  <c r="E89" i="24" s="1"/>
  <c r="O83" i="24"/>
  <c r="D81" i="24"/>
  <c r="I74" i="24"/>
  <c r="O72" i="24"/>
  <c r="H68" i="24"/>
  <c r="F62" i="24"/>
  <c r="E61" i="24"/>
  <c r="D56" i="24"/>
  <c r="K52" i="24"/>
  <c r="K50" i="24" s="1"/>
  <c r="G50" i="24"/>
  <c r="N41" i="24"/>
  <c r="E42" i="24"/>
  <c r="E40" i="24"/>
  <c r="O38" i="24"/>
  <c r="G32" i="24"/>
  <c r="G31" i="24" s="1"/>
  <c r="O29" i="24"/>
  <c r="N24" i="24"/>
  <c r="E25" i="24"/>
  <c r="C159" i="24"/>
  <c r="C158" i="24" s="1"/>
  <c r="C157" i="24" s="1"/>
  <c r="L141" i="24"/>
  <c r="G134" i="24"/>
  <c r="N126" i="24"/>
  <c r="F126" i="24"/>
  <c r="O124" i="24"/>
  <c r="J113" i="24"/>
  <c r="N113" i="24"/>
  <c r="N106" i="24" s="1"/>
  <c r="O110" i="24"/>
  <c r="O100" i="24"/>
  <c r="O96" i="24"/>
  <c r="C81" i="24"/>
  <c r="C80" i="24" s="1"/>
  <c r="G68" i="24"/>
  <c r="D62" i="24"/>
  <c r="C56" i="24"/>
  <c r="O54" i="24"/>
  <c r="N50" i="24"/>
  <c r="F50" i="24"/>
  <c r="K48" i="24"/>
  <c r="K166" i="24" s="1"/>
  <c r="K45" i="24"/>
  <c r="M41" i="24"/>
  <c r="N32" i="24"/>
  <c r="N31" i="24" s="1"/>
  <c r="F32" i="24"/>
  <c r="F31" i="24" s="1"/>
  <c r="C134" i="24"/>
  <c r="F166" i="24"/>
  <c r="M166" i="24"/>
  <c r="J159" i="24"/>
  <c r="K143" i="24"/>
  <c r="O143" i="24" s="1"/>
  <c r="N134" i="24"/>
  <c r="E135" i="24"/>
  <c r="M93" i="24"/>
  <c r="M88" i="24" s="1"/>
  <c r="D93" i="24"/>
  <c r="D88" i="24" s="1"/>
  <c r="K90" i="24"/>
  <c r="K89" i="24" s="1"/>
  <c r="K76" i="24"/>
  <c r="G74" i="24"/>
  <c r="E69" i="24"/>
  <c r="E65" i="24"/>
  <c r="L62" i="24"/>
  <c r="C62" i="24"/>
  <c r="K56" i="24"/>
  <c r="M50" i="24"/>
  <c r="K42" i="24"/>
  <c r="O36" i="24"/>
  <c r="E35" i="24"/>
  <c r="M32" i="24"/>
  <c r="M31" i="24" s="1"/>
  <c r="D120" i="24"/>
  <c r="O121" i="24"/>
  <c r="I106" i="24"/>
  <c r="I159" i="24"/>
  <c r="D134" i="24"/>
  <c r="D126" i="24"/>
  <c r="O127" i="24"/>
  <c r="O126" i="24" s="1"/>
  <c r="J107" i="24"/>
  <c r="O102" i="24"/>
  <c r="O98" i="24"/>
  <c r="C93" i="24"/>
  <c r="C88" i="24" s="1"/>
  <c r="N81" i="24"/>
  <c r="N80" i="24" s="1"/>
  <c r="O71" i="24"/>
  <c r="K63" i="24"/>
  <c r="K62" i="24" s="1"/>
  <c r="J56" i="24"/>
  <c r="L50" i="24"/>
  <c r="D50" i="24"/>
  <c r="O51" i="24"/>
  <c r="O37" i="24"/>
  <c r="L32" i="24"/>
  <c r="L31" i="24" s="1"/>
  <c r="D32" i="24"/>
  <c r="J24" i="24"/>
  <c r="M24" i="24"/>
  <c r="L107" i="24"/>
  <c r="L106" i="24" s="1"/>
  <c r="L99" i="24"/>
  <c r="F93" i="24"/>
  <c r="F88" i="24" s="1"/>
  <c r="J89" i="24"/>
  <c r="G62" i="24"/>
  <c r="L56" i="24"/>
  <c r="F134" i="24"/>
  <c r="E134" i="24" s="1"/>
  <c r="K82" i="24"/>
  <c r="F74" i="24"/>
  <c r="E74" i="24" s="1"/>
  <c r="D32" i="23"/>
  <c r="F32" i="23"/>
  <c r="I32" i="23"/>
  <c r="G32" i="23"/>
  <c r="C32" i="23"/>
  <c r="H38" i="23"/>
  <c r="F37" i="23"/>
  <c r="G37" i="23"/>
  <c r="I37" i="23"/>
  <c r="H39" i="23"/>
  <c r="H40" i="23"/>
  <c r="C37" i="23"/>
  <c r="D37" i="23"/>
  <c r="H42" i="23"/>
  <c r="G43" i="23"/>
  <c r="C43" i="23"/>
  <c r="D43" i="23"/>
  <c r="I43" i="23"/>
  <c r="H45" i="23"/>
  <c r="H46" i="23"/>
  <c r="F43" i="23"/>
  <c r="H47" i="23"/>
  <c r="H48" i="23"/>
  <c r="H50" i="23"/>
  <c r="C51" i="23"/>
  <c r="D51" i="23"/>
  <c r="G51" i="23"/>
  <c r="H53" i="23"/>
  <c r="H54" i="23"/>
  <c r="H55" i="23"/>
  <c r="I51" i="23"/>
  <c r="H56" i="23"/>
  <c r="H57" i="23"/>
  <c r="H58" i="23"/>
  <c r="H59" i="23"/>
  <c r="H60" i="23"/>
  <c r="G61" i="23"/>
  <c r="I61" i="23"/>
  <c r="H62" i="23"/>
  <c r="F61" i="23"/>
  <c r="C61" i="23"/>
  <c r="D61" i="23"/>
  <c r="H64" i="23"/>
  <c r="E65" i="23"/>
  <c r="D49" i="23" l="1"/>
  <c r="H43" i="23"/>
  <c r="G49" i="23"/>
  <c r="G65" i="23" s="1"/>
  <c r="J26" i="25"/>
  <c r="I26" i="25"/>
  <c r="I24" i="25"/>
  <c r="J24" i="25"/>
  <c r="E166" i="24"/>
  <c r="L158" i="24"/>
  <c r="L157" i="24" s="1"/>
  <c r="K161" i="24"/>
  <c r="G88" i="24"/>
  <c r="E68" i="24"/>
  <c r="K162" i="24"/>
  <c r="E163" i="24"/>
  <c r="K24" i="24"/>
  <c r="O24" i="24" s="1"/>
  <c r="I158" i="24"/>
  <c r="I157" i="24" s="1"/>
  <c r="O68" i="24"/>
  <c r="E113" i="24"/>
  <c r="E80" i="24"/>
  <c r="H88" i="24"/>
  <c r="K107" i="24"/>
  <c r="K106" i="24" s="1"/>
  <c r="K93" i="24"/>
  <c r="D158" i="24"/>
  <c r="D157" i="24" s="1"/>
  <c r="K68" i="24"/>
  <c r="J21" i="25"/>
  <c r="O111" i="24"/>
  <c r="O94" i="24"/>
  <c r="M158" i="24"/>
  <c r="M157" i="24" s="1"/>
  <c r="F106" i="24"/>
  <c r="F49" i="24" s="1"/>
  <c r="F23" i="24" s="1"/>
  <c r="L49" i="24"/>
  <c r="L23" i="24" s="1"/>
  <c r="E41" i="24"/>
  <c r="F158" i="24"/>
  <c r="F157" i="24" s="1"/>
  <c r="C49" i="24"/>
  <c r="C23" i="24" s="1"/>
  <c r="E160" i="24"/>
  <c r="K163" i="24"/>
  <c r="H158" i="24"/>
  <c r="H157" i="24" s="1"/>
  <c r="K134" i="24"/>
  <c r="O134" i="24" s="1"/>
  <c r="E162" i="24"/>
  <c r="I49" i="24"/>
  <c r="I23" i="24" s="1"/>
  <c r="O99" i="24"/>
  <c r="K41" i="24"/>
  <c r="E62" i="24"/>
  <c r="E99" i="24"/>
  <c r="E165" i="24" s="1"/>
  <c r="G165" i="24"/>
  <c r="G158" i="24" s="1"/>
  <c r="G157" i="24" s="1"/>
  <c r="O161" i="24"/>
  <c r="K81" i="24"/>
  <c r="K80" i="24" s="1"/>
  <c r="O82" i="24"/>
  <c r="J106" i="24"/>
  <c r="O76" i="24"/>
  <c r="K159" i="24"/>
  <c r="O45" i="24"/>
  <c r="D31" i="24"/>
  <c r="O31" i="24" s="1"/>
  <c r="O32" i="24"/>
  <c r="N49" i="24"/>
  <c r="N23" i="24"/>
  <c r="D106" i="24"/>
  <c r="J80" i="24"/>
  <c r="H106" i="24"/>
  <c r="G106" i="24"/>
  <c r="G49" i="24" s="1"/>
  <c r="G23" i="24" s="1"/>
  <c r="E56" i="24"/>
  <c r="M49" i="24"/>
  <c r="M23" i="24" s="1"/>
  <c r="O52" i="24"/>
  <c r="D80" i="24"/>
  <c r="O80" i="24" s="1"/>
  <c r="K141" i="24"/>
  <c r="J31" i="24"/>
  <c r="O113" i="24"/>
  <c r="E159" i="24"/>
  <c r="E24" i="24"/>
  <c r="O34" i="24"/>
  <c r="K120" i="24"/>
  <c r="O103" i="24"/>
  <c r="O162" i="24" s="1"/>
  <c r="E161" i="24"/>
  <c r="O93" i="24"/>
  <c r="J158" i="24"/>
  <c r="O42" i="24"/>
  <c r="O63" i="24"/>
  <c r="O56" i="24"/>
  <c r="E88" i="24"/>
  <c r="E107" i="24"/>
  <c r="E106" i="24" s="1"/>
  <c r="O46" i="24"/>
  <c r="O163" i="24" s="1"/>
  <c r="J88" i="24"/>
  <c r="K88" i="24"/>
  <c r="O88" i="24" s="1"/>
  <c r="O50" i="24"/>
  <c r="O62" i="24"/>
  <c r="O166" i="24"/>
  <c r="K160" i="24"/>
  <c r="O142" i="24"/>
  <c r="O141" i="24" s="1"/>
  <c r="K74" i="24"/>
  <c r="O74" i="24" s="1"/>
  <c r="C49" i="23"/>
  <c r="I65" i="23"/>
  <c r="H61" i="23"/>
  <c r="H32" i="23"/>
  <c r="H37" i="23"/>
  <c r="D65" i="23"/>
  <c r="H44" i="23"/>
  <c r="H63" i="23"/>
  <c r="F51" i="23"/>
  <c r="F49" i="23" s="1"/>
  <c r="F65" i="23" s="1"/>
  <c r="H52" i="23"/>
  <c r="H41" i="23"/>
  <c r="I49" i="23"/>
  <c r="H51" i="23" l="1"/>
  <c r="H49" i="23"/>
  <c r="I21" i="25"/>
  <c r="H49" i="24"/>
  <c r="H23" i="24" s="1"/>
  <c r="O160" i="24"/>
  <c r="O106" i="24"/>
  <c r="O81" i="24"/>
  <c r="O107" i="24"/>
  <c r="K158" i="24"/>
  <c r="K157" i="24" s="1"/>
  <c r="D49" i="24"/>
  <c r="D23" i="24" s="1"/>
  <c r="E158" i="24"/>
  <c r="E157" i="24" s="1"/>
  <c r="E49" i="24"/>
  <c r="E23" i="24" s="1"/>
  <c r="O41" i="24"/>
  <c r="O159" i="24"/>
  <c r="J157" i="24"/>
  <c r="K49" i="24"/>
  <c r="K23" i="24" s="1"/>
  <c r="J49" i="24"/>
  <c r="O120" i="24"/>
  <c r="O49" i="24" s="1"/>
  <c r="O23" i="24" s="1"/>
  <c r="H65" i="23"/>
  <c r="C65" i="23"/>
  <c r="O158" i="24" l="1"/>
  <c r="O157" i="24" s="1"/>
  <c r="J2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s>
  <commentList>
    <comment ref="B60" authorId="0" shapeId="0" xr:uid="{3BDFE089-CE02-4DDF-93F6-1E1D520B04EC}">
      <text>
        <r>
          <rPr>
            <b/>
            <sz val="9"/>
            <color indexed="81"/>
            <rFont val="Tahoma"/>
            <family val="2"/>
            <charset val="186"/>
          </rPr>
          <t>INVESTAVIMO PALŪKANOS</t>
        </r>
      </text>
    </comment>
    <comment ref="B62" authorId="0" shapeId="0" xr:uid="{E8B9FB0C-B0A9-4AC1-BD91-44B13D646FFE}">
      <text>
        <r>
          <rPr>
            <b/>
            <sz val="9"/>
            <color indexed="81"/>
            <rFont val="Tahoma"/>
            <family val="2"/>
            <charset val="186"/>
          </rPr>
          <t>NUO BANKO LIKUČIŲ SĄSKAITOJE</t>
        </r>
      </text>
    </comment>
  </commentList>
</comments>
</file>

<file path=xl/sharedStrings.xml><?xml version="1.0" encoding="utf-8"?>
<sst xmlns="http://schemas.openxmlformats.org/spreadsheetml/2006/main" count="1350" uniqueCount="649">
  <si>
    <t>TURINYS</t>
  </si>
  <si>
    <t>Forma Nr. 1-PSDF-P patvirtinta</t>
  </si>
  <si>
    <t>Valstybinės ligonių kasos</t>
  </si>
  <si>
    <t>prie Sveikatos apsaugos ministerijos</t>
  </si>
  <si>
    <t>direktoriaus 2017 m. vasario 27 d.</t>
  </si>
  <si>
    <t>įsakymu Nr. 1K-44</t>
  </si>
  <si>
    <t>(Valstybinės ligonių kasos prie Sveikatos apsaugos</t>
  </si>
  <si>
    <t>VALSTYBINĖ LIGONIŲ KASA PRIE SVEIKATOS APSAUGOS MINISTERIJOS</t>
  </si>
  <si>
    <t>________Vilnius________</t>
  </si>
  <si>
    <t>(sudarymo vieta)</t>
  </si>
  <si>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</si>
  <si>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</si>
  <si>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</si>
  <si>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</si>
  <si>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</si>
  <si>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</si>
  <si>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</si>
  <si>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</si>
  <si>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</si>
  <si>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</si>
  <si>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</si>
  <si>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</si>
  <si>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</si>
  <si>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t>soc.įmokos</t>
  </si>
  <si>
    <t>-</t>
  </si>
  <si>
    <t>baudos</t>
  </si>
  <si>
    <t>delspinigiai</t>
  </si>
  <si>
    <t>palūkanos</t>
  </si>
  <si>
    <t>01 01</t>
  </si>
  <si>
    <t>01 02</t>
  </si>
  <si>
    <t>Lietuvos Respublikos valstybės biudžeto įmokos už apdraustuosius, draudžiamus valstybės lėšomis</t>
  </si>
  <si>
    <t>01 03</t>
  </si>
  <si>
    <t>02</t>
  </si>
  <si>
    <t>Lietuvos Respublikos valstybės biudžeto asignavimai</t>
  </si>
  <si>
    <t>03</t>
  </si>
  <si>
    <t>Lėšos, grąžinamos pagal gydymo prieinamumo gerinimo ir rizikos pasidalijimo sutartis</t>
  </si>
  <si>
    <t>04</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</si>
  <si>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</si>
  <si>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</si>
  <si>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</si>
  <si>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</si>
  <si>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</si>
  <si>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</si>
  <si>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04 02 02</t>
  </si>
  <si>
    <t>04 02 03</t>
  </si>
  <si>
    <t>04 02 04</t>
  </si>
  <si>
    <t>iš ūkio subjektų, su kuriais sudarytos medicinos priemonių (prietaisų),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</si>
  <si>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</si>
  <si>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</si>
  <si>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</si>
  <si>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</si>
  <si>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</si>
  <si>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</si>
  <si>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</si>
  <si>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04 06</t>
  </si>
  <si>
    <t>Investicinės veiklos pajamos</t>
  </si>
  <si>
    <t>04 07</t>
  </si>
  <si>
    <t>Institucijų, vykdančių privalomąjį sveikatos draudimą, veiklos pajamos, iš jų:</t>
  </si>
  <si>
    <t>04 07 01</t>
  </si>
  <si>
    <t>04 07 02</t>
  </si>
  <si>
    <t>04 08</t>
  </si>
  <si>
    <t>Iš viso pajamų</t>
  </si>
  <si>
    <t>Direktorius</t>
  </si>
  <si>
    <t>Gintaras Kacevičius</t>
  </si>
  <si>
    <t>(parašas)</t>
  </si>
  <si>
    <t>Regina Andriuškienė</t>
  </si>
  <si>
    <t>Vilnius</t>
  </si>
  <si>
    <t>kodas</t>
  </si>
  <si>
    <t>pavadinimas</t>
  </si>
  <si>
    <t>05</t>
  </si>
  <si>
    <t>06</t>
  </si>
  <si>
    <t>07</t>
  </si>
  <si>
    <t>08</t>
  </si>
  <si>
    <t>Privalomojo sveikatos draudimo fondo biudžeto rezervui papildyti (sudaryti)</t>
  </si>
  <si>
    <t>(Parašas)</t>
  </si>
  <si>
    <t>5</t>
  </si>
  <si>
    <t>IŠLAIDOS</t>
  </si>
  <si>
    <t>iš jų:</t>
  </si>
  <si>
    <t>Nr.</t>
  </si>
  <si>
    <t>(Sudarymo data ir numeris)</t>
  </si>
  <si>
    <t>įsakymo Nr. 1K-127 redakcija)</t>
  </si>
  <si>
    <t>PRIVALOMOJO SVEIKATOS DRAUDIMO FONDO BIUDŽETO ĮPLAUKŲ PLANO VYKDYMO (SUVESTINĖ) ATASKAITA</t>
  </si>
  <si>
    <t>(sudarymo data ir numeris)</t>
  </si>
  <si>
    <t>iš sveikatos priežiūros įstaigų išieškomos ar jų grąžinamos lėšos už neteisėtai suteiktas asmens sveikatos priežiūros paslaugas ir už šias paslaugas neteisėtai pateiktas apmokėti sąskaitas</t>
  </si>
  <si>
    <t xml:space="preserve">iš sveikatos priežiūros įstaigų išieškomos ar jų grąžinamos lėšos už neteisėtai išrašytus ir išduotus vaistus bei medicinos pagalbos priemones </t>
  </si>
  <si>
    <t>iš vaistinių išieškomos ar jų grąžinamos lėšos už neteisėtai išduotus vaistus bei medicinos pagalbos priemones ar neteisėtai už juos pateiktas apmokėti sąskaitas</t>
  </si>
  <si>
    <t>Pajamos už kompensuojamųjų vaistų pasų pakartotinį išdavimą</t>
  </si>
  <si>
    <t>kitos veiklos pajamos</t>
  </si>
  <si>
    <t>Kitos teisėtai gautos pajamos</t>
  </si>
  <si>
    <t xml:space="preserve">Valstybinės ligonių kasos prie                                                                         </t>
  </si>
  <si>
    <t>Sveikatos apsaugos ministerijos</t>
  </si>
  <si>
    <t>iš jų</t>
  </si>
  <si>
    <t>rezervo lėšos</t>
  </si>
  <si>
    <t>Vilniaus teritorinė ligonių kasa</t>
  </si>
  <si>
    <t>Kauno teritorinė ligonių kasa</t>
  </si>
  <si>
    <t>Klaipėdos teritorinė ligonių kasa</t>
  </si>
  <si>
    <t>Šiaulių teritorinė ligonių kasa</t>
  </si>
  <si>
    <t>Panevėžio teritorinė ligonių kasa</t>
  </si>
  <si>
    <t>02 01</t>
  </si>
  <si>
    <t>02 02</t>
  </si>
  <si>
    <t>centralizuotai apmokamiems vaistams ir medicinos pagalbos priemonėms</t>
  </si>
  <si>
    <t>Medicininei reabilitacijai ir sanatoriniam gydymui,                                                                                                               iš jų:</t>
  </si>
  <si>
    <t>Sveikatos programoms ir kitoms sveikatos draudimo išlaidoms,                                                                                      
iš jų:</t>
  </si>
  <si>
    <t>05 01</t>
  </si>
  <si>
    <t>Gimdos kaklelio piktybinių navikų prevencinių priemonių, apmokamų iš Privalomojo sveikatos draudimo fondo biudžeto lėšų, finansavimo programai,                                                                                                        iš jų:</t>
  </si>
  <si>
    <t>05 02</t>
  </si>
  <si>
    <t>Atrankinės mamografinės patikros dėl krūties vėžio finansavimo programai,                                                                                                                                                                                                                                                    iš jų:</t>
  </si>
  <si>
    <t>05 03</t>
  </si>
  <si>
    <t>Asmenų, priskirtinų širdies ir kraujagyslių ligų didelės rizikos grupei, atrankos ir prevencijos priemonių finansavimo programai,                                                                                                                                           iš jų:</t>
  </si>
  <si>
    <t>05 04</t>
  </si>
  <si>
    <t>Priešinės liaukos vėžio ankstyvosios diagnostikos finansavimo programai,                                                                                                                                                                                                                           iš jų:</t>
  </si>
  <si>
    <t>05 05</t>
  </si>
  <si>
    <t>05 08</t>
  </si>
  <si>
    <t>Transplantacijos programai,                                                                                    iš jų:</t>
  </si>
  <si>
    <t>05 08 01</t>
  </si>
  <si>
    <t>Transplantacijos programai (neįskaitant išlaidų potencialiems donorams paruošti),                                                            iš jų:</t>
  </si>
  <si>
    <t>05 08 02</t>
  </si>
  <si>
    <t>potencialiems donorams paruošti,                                                             iš jų:</t>
  </si>
  <si>
    <t>05 10</t>
  </si>
  <si>
    <t>dantų protezavimo paslaugoms,                                                                                                                                                                                                                                                                                                                                   iš jų:</t>
  </si>
  <si>
    <t>05 14</t>
  </si>
  <si>
    <t>skubiai konsultacinei sveikatos priežiūros pagalbai,                                                                                                                                                                                                                                                                                   iš jų:</t>
  </si>
  <si>
    <t>05 14 01</t>
  </si>
  <si>
    <t>skubiai konsultacinei sveikatos priežiūros pagalbai (sąmatinis finansavimas),                                                                                                                                                                                                                                                       iš jų:</t>
  </si>
  <si>
    <t>05 22</t>
  </si>
  <si>
    <t>Valstybinė ligonių kasa</t>
  </si>
  <si>
    <t>**</t>
  </si>
  <si>
    <t xml:space="preserve">Direktorius </t>
  </si>
  <si>
    <t>Ekonomikos departamento Apskaitos skyriaus vedėja</t>
  </si>
  <si>
    <t>Forma Nr. 1-PSDF-I-01 patvirtinta</t>
  </si>
  <si>
    <t>direktoriaus 2017 m. vasario 27 d.                                                    įsakymu Nr. 1K- 44</t>
  </si>
  <si>
    <t>ASMENS SVEIKATOS PRIEŽIŪROS PASLAUGOMS SKIRTŲ PRIVALOMOJO SVEIKATOS DRAUDIMO FONDO LĖŠŲ PANAUDOJIMO ATASKAITA</t>
  </si>
  <si>
    <t>(Sudarymo vieta)</t>
  </si>
  <si>
    <t xml:space="preserve">Privalomojo sveikatos draudimo fondo biudžeto 
01 išlaidų straipsnio </t>
  </si>
  <si>
    <r>
      <t xml:space="preserve">Ataskaitiniam laikotarpiui skirta suma
</t>
    </r>
    <r>
      <rPr>
        <sz val="18"/>
        <rFont val="Times New Roman Baltic"/>
        <charset val="186"/>
      </rPr>
      <t>(4+5+6)</t>
    </r>
  </si>
  <si>
    <t>Suma pagal priimtus įsipareigojimus</t>
  </si>
  <si>
    <t>Skirtumas</t>
  </si>
  <si>
    <t>viršpla-ninės biudžeto lėšos</t>
  </si>
  <si>
    <t>(7-3)</t>
  </si>
  <si>
    <t>(7/3*100)</t>
  </si>
  <si>
    <t>Asmens sveikatos priežiūros paslaugoms,                                                             iš jų:</t>
  </si>
  <si>
    <t>0101</t>
  </si>
  <si>
    <t>pirminės ambulatorinės asmens sveikatos priežiūros paslaugoms,                                                                                      iš jų:</t>
  </si>
  <si>
    <t>01 01 01</t>
  </si>
  <si>
    <t>pirminės ambulatorinės asmens sveikatos priežiūros paslaugoms (bazinis mokėjimas už prirašytą gyventoją),                                            
iš jų:</t>
  </si>
  <si>
    <t>01 01 02</t>
  </si>
  <si>
    <t>pirminės ambulatorinės asmens sveikatos priežiūros paslaugoms,  už kurias mokamas skatinamasis priedas,                                                             iš jų:</t>
  </si>
  <si>
    <t>01 01 03</t>
  </si>
  <si>
    <t>geriems šeimos gydytojo komandos darbo  rezultatams apmokėti,                                                                                                       iš jų:</t>
  </si>
  <si>
    <t>01 01 04</t>
  </si>
  <si>
    <t>geriems pirminės ambulatorinės psichikos sveikatos priežiūros rezultatams apmokėti,                                                      iš jų:</t>
  </si>
  <si>
    <t>01 01 05</t>
  </si>
  <si>
    <t>geriems pirminės ambulatorinės odontologinės sveikatos priežiūros rezultatams apmokėti,                                                     iš jų:</t>
  </si>
  <si>
    <t>0102</t>
  </si>
  <si>
    <t>greitosios medicinos pagalbos paslaugoms,                                                                         iš jų:</t>
  </si>
  <si>
    <t>01 02 01–
01 02 03; 01 02 05– 01 02 06</t>
  </si>
  <si>
    <t>greitosios medicinos pagalbos paslaugoms                                                                                           iš jų:</t>
  </si>
  <si>
    <t>01 02 04</t>
  </si>
  <si>
    <t>greitosios medicinos pagalbos geriems darbo rezultatams apmokėti,                                                                                                       iš jų:</t>
  </si>
  <si>
    <t>0103</t>
  </si>
  <si>
    <t>slaugos paslaugoms,                                                                                    
iš jų:</t>
  </si>
  <si>
    <t>0104</t>
  </si>
  <si>
    <t>ambulatorinėms asmens sveikatos priežiūros paslaugoms,                                                                                                 iš jų:</t>
  </si>
  <si>
    <t>0105</t>
  </si>
  <si>
    <t xml:space="preserve">stacionarinėms asmens sveikatos priežiūros paslaugoms,            
iš jų:                                                                                                             </t>
  </si>
  <si>
    <t>0106</t>
  </si>
  <si>
    <t xml:space="preserve">ambulatorinėmis sąlygomis atliktiems brangiesiems tyrimams ir procedūroms,                                                      iš jų:                                                                                                    </t>
  </si>
  <si>
    <t xml:space="preserve">Pastaba: </t>
  </si>
  <si>
    <t>informacija pateikiama pagal kiekvieną teritorinę ligonių kasą.</t>
  </si>
  <si>
    <t>Iš viso</t>
  </si>
  <si>
    <t>(vardas ir pavardė)</t>
  </si>
  <si>
    <t xml:space="preserve">  (vyriausiasis buhalteris)</t>
  </si>
  <si>
    <t xml:space="preserve">      (įstaigos vadovo ar jo įgalioto asmens pareigų  pavadinimas)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</si>
  <si>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</si>
  <si>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</si>
  <si>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</si>
  <si>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</si>
  <si>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</si>
  <si>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</si>
  <si>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</si>
  <si>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</si>
  <si>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</si>
  <si>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</si>
  <si>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</si>
  <si>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</si>
  <si>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</si>
  <si>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</si>
  <si>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</si>
  <si>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</si>
  <si>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</si>
  <si>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</si>
  <si>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</si>
  <si>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</si>
  <si>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</si>
  <si>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</si>
  <si>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</si>
  <si>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</si>
  <si>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</si>
  <si>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</si>
  <si>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</si>
  <si>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r>
      <t>Vidaus finansinių įsipareigojimų vykdymo išlaidos (</t>
    </r>
    <r>
      <rPr>
        <sz val="10"/>
        <rFont val="Times New Roman Baltic"/>
        <charset val="186"/>
      </rPr>
      <t>kreditoriams rezidentams grąžintos skolos)</t>
    </r>
  </si>
  <si>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</si>
  <si>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</si>
  <si>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</si>
  <si>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</si>
  <si>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</si>
  <si>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</si>
  <si>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</si>
  <si>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</si>
  <si>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</si>
  <si>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</si>
  <si>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</si>
  <si>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</si>
  <si>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</si>
  <si>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</si>
  <si>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</si>
  <si>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</si>
  <si>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</si>
  <si>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</si>
  <si>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</si>
  <si>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</si>
  <si>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</si>
  <si>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</si>
  <si>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</si>
  <si>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</si>
  <si>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</si>
  <si>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</si>
  <si>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</si>
  <si>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</si>
  <si>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</si>
  <si>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</si>
  <si>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</si>
  <si>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</si>
  <si>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color rgb="FFFF000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</si>
  <si>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</si>
  <si>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</si>
  <si>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</si>
  <si>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</si>
  <si>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r>
      <t>Prekių, skirtų parduoti arba perduoti</t>
    </r>
    <r>
      <rPr>
        <sz val="10"/>
        <color rgb="FF00B0F0"/>
        <rFont val="Times New Roman Baltic"/>
        <charset val="186"/>
      </rPr>
      <t>,</t>
    </r>
    <r>
      <rPr>
        <sz val="10"/>
        <rFont val="Times New Roman Baltic"/>
        <charset val="186"/>
      </rPr>
      <t xml:space="preserve"> įsigijimo išlaidos</t>
    </r>
  </si>
  <si>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</si>
  <si>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</si>
  <si>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</si>
  <si>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</si>
  <si>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</si>
  <si>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</si>
  <si>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</si>
  <si>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</si>
  <si>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color rgb="FFFF000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</si>
  <si>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</si>
  <si>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</si>
  <si>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</si>
  <si>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r>
      <t>Antikvarinių</t>
    </r>
    <r>
      <rPr>
        <sz val="10"/>
        <color rgb="FFFF0000"/>
        <rFont val="Times New Roman Baltic"/>
        <charset val="186"/>
      </rPr>
      <t xml:space="preserve"> </t>
    </r>
    <r>
      <rPr>
        <sz val="10"/>
        <rFont val="Times New Roman Baltic"/>
        <charset val="186"/>
      </rPr>
      <t>ir kitų meno kūrinių įsigijimo išlaidos</t>
    </r>
  </si>
  <si>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</si>
  <si>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</si>
  <si>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</si>
  <si>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</si>
  <si>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</si>
  <si>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</si>
  <si>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</si>
  <si>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</si>
  <si>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</si>
  <si>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</si>
  <si>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</si>
  <si>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</si>
  <si>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</si>
  <si>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</si>
  <si>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</si>
  <si>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</si>
  <si>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</si>
  <si>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</si>
  <si>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</si>
  <si>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</si>
  <si>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</si>
  <si>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</si>
  <si>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</si>
  <si>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</si>
  <si>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</si>
  <si>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</si>
  <si>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Subsidijos iš Europos Sąjungos,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</si>
  <si>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</si>
  <si>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</si>
  <si>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</si>
  <si>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</si>
  <si>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</si>
  <si>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</si>
  <si>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</si>
  <si>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</si>
  <si>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</si>
  <si>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</si>
  <si>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</si>
  <si>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</si>
  <si>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</si>
  <si>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</si>
  <si>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</si>
  <si>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</si>
  <si>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</si>
  <si>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</si>
  <si>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</si>
  <si>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Su nuosavais ištekliais susijusios baudos,  delspinigiai ir neigiamos palūkanos</t>
  </si>
  <si>
    <t>Su nuosavais ištekliais susijusios baudos, delspinigiai ir neigiamos palūkanos</t>
  </si>
  <si>
    <r>
      <t xml:space="preserve">Su nuosavais ištekliais susijusios baudos, </t>
    </r>
    <r>
      <rPr>
        <sz val="10"/>
        <rFont val="Times New Roman Baltic"/>
        <charset val="186"/>
      </rPr>
      <t>delspinigiai ir neigiamos palūkanos</t>
    </r>
  </si>
  <si>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</si>
  <si>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</si>
  <si>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</si>
  <si>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</si>
  <si>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</si>
  <si>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</si>
  <si>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</si>
  <si>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</si>
  <si>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</si>
  <si>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</si>
  <si>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</si>
  <si>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</si>
  <si>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</si>
  <si>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</si>
  <si>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</si>
  <si>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</si>
  <si>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</si>
  <si>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</si>
  <si>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</si>
  <si>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</si>
  <si>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</si>
  <si>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</si>
  <si>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</si>
  <si>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</si>
  <si>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</si>
  <si>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</si>
  <si>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</si>
  <si>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</si>
  <si>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r>
      <t>Palūkanos kitiems valdžios sektoriaus</t>
    </r>
    <r>
      <rPr>
        <sz val="10"/>
        <color rgb="FFFF0000"/>
        <rFont val="Times New Roman Baltic"/>
        <charset val="186"/>
      </rPr>
      <t xml:space="preserve"> </t>
    </r>
    <r>
      <rPr>
        <sz val="10"/>
        <rFont val="Times New Roman Baltic"/>
        <charset val="186"/>
      </rPr>
      <t>subjektams</t>
    </r>
  </si>
  <si>
    <r>
      <t>Palūkanos kitiems valdžios sektoriaus</t>
    </r>
    <r>
      <rPr>
        <sz val="10"/>
        <color rgb="FFFF0000"/>
        <rFont val="Times New Roman Baltic"/>
        <charset val="186"/>
      </rPr>
      <t xml:space="preserve"> </t>
    </r>
    <r>
      <rPr>
        <sz val="10"/>
        <rFont val="Times New Roman Baltic"/>
        <charset val="186"/>
      </rPr>
      <t xml:space="preserve"> subjektams</t>
    </r>
  </si>
  <si>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</si>
  <si>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</si>
  <si>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</si>
  <si>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</si>
  <si>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</si>
  <si>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</si>
  <si>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</si>
  <si>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</si>
  <si>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</si>
  <si>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</si>
  <si>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</si>
  <si>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</si>
  <si>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</si>
  <si>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</si>
  <si>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</si>
  <si>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</si>
  <si>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</si>
  <si>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</si>
  <si>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</si>
  <si>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</si>
  <si>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</si>
  <si>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</si>
  <si>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</si>
  <si>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</si>
  <si>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</si>
  <si>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</si>
  <si>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</si>
  <si>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</si>
  <si>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</si>
  <si>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</si>
  <si>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</si>
  <si>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</si>
  <si>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</si>
  <si>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</si>
  <si>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</si>
  <si>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</si>
  <si>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</si>
  <si>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</si>
  <si>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</si>
  <si>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</si>
  <si>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</si>
  <si>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</si>
  <si>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</si>
  <si>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</si>
  <si>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</si>
  <si>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</si>
  <si>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</si>
  <si>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</si>
  <si>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ATASKAITA</t>
  </si>
  <si>
    <t>(metinė, ketvirtinė)</t>
  </si>
  <si>
    <t xml:space="preserve"> </t>
  </si>
  <si>
    <t>BIUDŽETO IŠLAIDŲ SĄMATOS VYKDYMO</t>
  </si>
  <si>
    <t>(įstaigos pavadinimas, kodas Juridinių asmenų registre, adresas)</t>
  </si>
  <si>
    <t>Valstybinės ligonių kasos prie Sveikatos apsaugos ministerijos ir teritorinių ligonių kasų suvestinė</t>
  </si>
  <si>
    <t>2019 m. gruodžio 30 d. įsakymo Nr.1K-405 redakcija)</t>
  </si>
  <si>
    <t>(Lietuvos Respublikos finansų ministro</t>
  </si>
  <si>
    <t xml:space="preserve">       </t>
  </si>
  <si>
    <t>2008 m. gruodžio 31 d. įsakymu Nr. 1K-465</t>
  </si>
  <si>
    <t>Lietuvos Respublikos finansų ministro</t>
  </si>
  <si>
    <t>Forma Nr. 2 patvirtinta</t>
  </si>
  <si>
    <t>Forma Nr. BV-2 patvirtinta Lietuvos Respublikos finansų  ministro 2018 m. gegužės 31 d. įsakymu  Nr. 1K-206</t>
  </si>
  <si>
    <t>(dokumento sudarytojo (įstaigos) pavadinimas)</t>
  </si>
  <si>
    <t xml:space="preserve">                 (data ir numeris)</t>
  </si>
  <si>
    <t xml:space="preserve">             (sudarymo vieta)</t>
  </si>
  <si>
    <t>(Asignavimų valdytojo*) įstaigos pavadinimas: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</si>
  <si>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</si>
  <si>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</si>
  <si>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</si>
  <si>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</si>
  <si>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</si>
  <si>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</si>
  <si>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</si>
  <si>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</si>
  <si>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</si>
  <si>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</si>
  <si>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</si>
  <si>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</si>
  <si>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</si>
  <si>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</si>
  <si>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</si>
  <si>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</si>
  <si>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</si>
  <si>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</si>
  <si>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</si>
  <si>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</si>
  <si>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</si>
  <si>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</si>
  <si>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</si>
  <si>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</si>
  <si>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</si>
  <si>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</si>
  <si>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</si>
  <si>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</si>
  <si>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</si>
  <si>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</si>
  <si>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</si>
  <si>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</si>
  <si>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</si>
  <si>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</si>
  <si>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</si>
  <si>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</si>
  <si>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</si>
  <si>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</si>
  <si>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</si>
  <si>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</si>
  <si>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</si>
  <si>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</si>
  <si>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</si>
  <si>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</si>
  <si>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</si>
  <si>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</si>
  <si>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</si>
  <si>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</si>
  <si>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PSDF BIUDŽETO IŠLAIDOS DARBO UŽMOKESČIUI IR</t>
  </si>
  <si>
    <t>Teritorinės ligonių kasos</t>
  </si>
  <si>
    <t>Įmokos socialiniam draudimui</t>
  </si>
  <si>
    <t>Forma Nr. 1-PSDF-I patvirtinta</t>
  </si>
  <si>
    <t>įsakymu Nr.1K-44</t>
  </si>
  <si>
    <t>(Dokumento sudarytojo pavadinimas)</t>
  </si>
  <si>
    <t>PRIVALOMOJO SVEIKATOS DRAUDIMO FONDO BIUDŽETO IŠLAIDŲ PLANO VYKDYMO ATASKAITA</t>
  </si>
  <si>
    <t>______________ Nr.  _____________</t>
  </si>
  <si>
    <t xml:space="preserve">                                    (Sudarymo data ir numeris)</t>
  </si>
  <si>
    <t>Privalomojo sveikados draudimo fondo biudžeto išlaidų straipsnio</t>
  </si>
  <si>
    <t>Ataskaitiniam laikotarpiui skirta   suma                            (6+7+8)</t>
  </si>
  <si>
    <t>Suma pagal  prisiimtus įsipareigojimus</t>
  </si>
  <si>
    <t>Gauti asignavimai</t>
  </si>
  <si>
    <t>Sumokėta suma   (12+13)</t>
  </si>
  <si>
    <t xml:space="preserve">gautina suma </t>
  </si>
  <si>
    <t xml:space="preserve">mokėtina suma </t>
  </si>
  <si>
    <t>biudžeto lėšos *</t>
  </si>
  <si>
    <t>viršplaninės biudžeto lėšos</t>
  </si>
  <si>
    <t>rezervo lėšos**</t>
  </si>
  <si>
    <r>
      <t xml:space="preserve">biudžeto lėšos  </t>
    </r>
    <r>
      <rPr>
        <sz val="16"/>
        <rFont val="Times New Roman"/>
        <family val="1"/>
        <charset val="186"/>
      </rPr>
      <t>(kartu su viršplaninėmis biudžeto lėšomis)</t>
    </r>
  </si>
  <si>
    <t>iš viso išlaidų:                                                                                              iš jų:</t>
  </si>
  <si>
    <t xml:space="preserve">01 </t>
  </si>
  <si>
    <t>Asmens sveikatos priežiūros paslaugoms,                                                                                          iš jų:</t>
  </si>
  <si>
    <t>Nepaskirstytos lėšos teritorinėms ligonių kasoms</t>
  </si>
  <si>
    <t>_</t>
  </si>
  <si>
    <t>Vaistams, medicinos pagalbos priemonėms ir medicinos priemonių (pretaisų) nuomai,                                                                                              
iš jų:</t>
  </si>
  <si>
    <t>kompensuojamiesiems vaistams  ir medicinos pagalbos priemonėms,                                                                                             
iš jų:</t>
  </si>
  <si>
    <t>02 03</t>
  </si>
  <si>
    <t>labai retų žmogaus sveikatos būklių gydymui ir gydymui nenumatytais atvejais</t>
  </si>
  <si>
    <t>02 04</t>
  </si>
  <si>
    <t>medicinos priemonių (prietaisų) nuomai</t>
  </si>
  <si>
    <t>Bazinėms kainoms indeksuoti ir finansavimui didinti
(teritorinėms ligonių kasoms nepaskirstytos
(nepervedamos) lėšos</t>
  </si>
  <si>
    <t xml:space="preserve">Ortopedijos techninėms priemonėms </t>
  </si>
  <si>
    <t>Storosios žarnos vėžio ankstyvosios diagnostikos finansavimo programai,                                                                                                                                                                                                                                                          iš jų:</t>
  </si>
  <si>
    <t>05 06</t>
  </si>
  <si>
    <t xml:space="preserve">Europos Parlamento ir Tarybos reglamentams įgyvendinti,                                                                                                                                                                                                                                                                                  iš jų:  </t>
  </si>
  <si>
    <t>05 06 01</t>
  </si>
  <si>
    <t>Europos Sąjungos šalių apdraustųjų gydymui Lietuvos asmens sveikatos priežiūros įstaigose (moka teritorinės ligonių kasos), 
iš jų:</t>
  </si>
  <si>
    <t>05 06 02</t>
  </si>
  <si>
    <t>Lietuvos apdraustųjų gydymui Europos Sąjungos šalyse (moka Valstybinė ligonių kasa prie Sveikatos apsaugos ministerijos)</t>
  </si>
  <si>
    <t>Teritorinėms ligonių kasoms nepaskirstytos (nepervedamos) lėšos</t>
  </si>
  <si>
    <t>05 13</t>
  </si>
  <si>
    <t>Nacionalinės imunoprofilaktikos programos priemonėms finansuoti</t>
  </si>
  <si>
    <t>05 14 02</t>
  </si>
  <si>
    <t>skubiai konsultacinei sveikatos priežiūros pagalbai (nesąmatinis finansavimas),                                                                                                                                                                                                                                               iš jų:</t>
  </si>
  <si>
    <t>05 16</t>
  </si>
  <si>
    <t>kraujo donorų kompensacijoms ir neatlygintinai kraujo donorystei propaguoti,                                                                                                                                                                                                                                     iš jų:</t>
  </si>
  <si>
    <t>05 17</t>
  </si>
  <si>
    <t>asmens sveikatos priežiūros įstaigoms aprūpinti anti-D imunoglobulinu ir stacionariniam gydymui skirtais kraujo vaistiniais preparatais bei rekombinantiniais krešėjimo faktoriais/stacionariniam gydymui skirtiems kraujo vaistiniams preparatams</t>
  </si>
  <si>
    <t>05 19</t>
  </si>
  <si>
    <t>vaistų nuo tuberkuliozės įsigijimo išlaidoms kompensuoti</t>
  </si>
  <si>
    <t>05 21</t>
  </si>
  <si>
    <t>pavojingomis užkrečiamomis ligomis sergantiems suimtiesiems ir nuteistiesiems gydyti skirtų vaistų įsigijimo išlaidoms apmokėti</t>
  </si>
  <si>
    <t>asmens sveikatos priežiūros įstaigų išlaidoms (darbo užmokesčios priedams ir nuo jų mokemiems darbdavio mokesčiams), organizuojantiems ir teikiantiems asmens sveikatos priežiūros paslaugas pacientams, sergantiems COVID-19 liga (koronaviruso infekcija), kompensuoti</t>
  </si>
  <si>
    <t>Bazinėms kainoms / baziniams dydžiams indeksuoti ir
finansavimui didinti (teritorinėms ligonių kasoms
nepaskirstytos (nepervedamos) lėšos</t>
  </si>
  <si>
    <t>Privalomojo sveikatos draudimo sistemos funkcionavimui ir šį draudimą vykdančių institucijų veiklos išlaidoms,                                                                              iš jų:</t>
  </si>
  <si>
    <t>Valstybinė ligonių kasa prie Sveikatos apsaugos ministerijos</t>
  </si>
  <si>
    <t>– darbo užmokesčiui</t>
  </si>
  <si>
    <t>– ilgalaikiam turtui įsigyti</t>
  </si>
  <si>
    <t xml:space="preserve">Valstybinio socialinio draudimo fondo veiklos sąnaudoms, susidarančioms dėl privalomojo sveikatos draudimo įmokų surinkimo ir pervedimo į Privalomojo sveikatos draudimo fondą, kompensuoti </t>
  </si>
  <si>
    <t>Teritorinės ligonių kasos                                                                                                                  iš viso:                                                                                                                           iš jų:</t>
  </si>
  <si>
    <t>Europos Sąjungos šalių apdraustųjų gydymui Lietuvos asmens sveikatos priežiūros įstaigose (moka teritorinės ligonių kasos)</t>
  </si>
  <si>
    <t xml:space="preserve">Dantų protezavimo paslaugoms                                                                                                                                                                                                                                                                                                                              </t>
  </si>
  <si>
    <t xml:space="preserve">Nepaskirstytos lėšos teritorinėms ligonių kasoms </t>
  </si>
  <si>
    <t>Pastaba: jeigu išlaidos apmokamos per teritorines ligonių kasas, tuomet informacija pateikiama pagal kiekvieną teritorinę ligonių kasą.</t>
  </si>
  <si>
    <t>*</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</si>
  <si>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</si>
  <si>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</si>
  <si>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</si>
  <si>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</si>
  <si>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PRIVALOMOJO SVEIKATOS DRAUDIMO FONDO BIUDŽETO REZERVO ATASKAITA (Forma Nr. 1-PSDF-R)</t>
  </si>
  <si>
    <t>BIUDŽETO IŠLAIDŲ SĄMATOS VYKDYMO ATASKAITA (Forma Nr. 2)</t>
  </si>
  <si>
    <t>INFORMACIJA APIE IŠLAIDŲ ASIGNAVIMŲ VALDYTOJŲ DARBO UŽMOKESČIUI VYKDYMĄ (Forma Nr. BV-2)</t>
  </si>
  <si>
    <t>Valstybinės mokesčių inspekcijos administruojamos privalomojo sveikatos draudimo įmokos ir su jomis susijusios sumos (už laikotarpį iki 2016 m. sausio 1 d.) (iš jų 5 096,36 Eur užbaigiamosios apyvartos)</t>
  </si>
  <si>
    <t>Valstybinio socialinio draudimo fondo valdybos administruojamos privalomojo sveikatos draudimo įmokos ir su juo susijusios sumos (iš jų 151 936 770,18 Eur užskaita)</t>
  </si>
  <si>
    <r>
      <t xml:space="preserve">Privalomojo sveikatos draudimo įmokos </t>
    </r>
    <r>
      <rPr>
        <sz val="12"/>
        <rFont val="Times New Roman"/>
        <family val="1"/>
        <charset val="186"/>
      </rPr>
      <t>(iš jų: VSDFV 151 936 770,18 Eur užskaita; VMI 5 096,36 Eur užbaigiamosios apyvartos)</t>
    </r>
    <r>
      <rPr>
        <b/>
        <sz val="12"/>
        <rFont val="Times New Roman"/>
        <family val="1"/>
        <charset val="186"/>
      </rPr>
      <t>, iš jų:</t>
    </r>
  </si>
  <si>
    <r>
      <t xml:space="preserve">Periodiškumas: I ketv. / I pusm. / 9 mėn. / </t>
    </r>
    <r>
      <rPr>
        <i/>
        <u/>
        <sz val="18"/>
        <rFont val="Times New Roman Baltic"/>
        <charset val="186"/>
      </rPr>
      <t>metinė</t>
    </r>
  </si>
  <si>
    <t>Pagal 2020 m. gruodžio 31 d. duomenis</t>
  </si>
  <si>
    <r>
      <rPr>
        <u/>
        <sz val="10"/>
        <rFont val="Times New Roman Baltic"/>
        <charset val="186"/>
      </rPr>
      <t xml:space="preserve">2021                            </t>
    </r>
    <r>
      <rPr>
        <sz val="10"/>
        <rFont val="Times New Roman Baltic"/>
        <family val="1"/>
        <charset val="186"/>
      </rPr>
      <t xml:space="preserve">    Nr. _________</t>
    </r>
  </si>
  <si>
    <t>metinė</t>
  </si>
  <si>
    <t>2020 M. GRUODŽIO 31 D.</t>
  </si>
  <si>
    <t xml:space="preserve">2021 m.                                                     Nr. </t>
  </si>
  <si>
    <t xml:space="preserve">                      INFORMACIJA APIE IŠLAIDŲ DARBO UŽMOKESČIUI  PLANO VYKDYMĄ 2020 M. II ketvirtį</t>
  </si>
  <si>
    <t xml:space="preserve">ĮMOKOMS SOCIALINIAM DRAUDIMUI 2020 m.  gruodžio 31 d. </t>
  </si>
  <si>
    <t>*Iš jo investuota į Vyriausybės vertybinius popierius 35 176 221,55 eurų.</t>
  </si>
  <si>
    <t>iš jo:
rezervo sąskaitoje</t>
  </si>
  <si>
    <t>faktinio rezervo likutis*</t>
  </si>
  <si>
    <t>nepaskirstytos rezervo lėšos</t>
  </si>
  <si>
    <t>Rezervo lėšų likučiai</t>
  </si>
  <si>
    <t>ataskaitinį laikotarpį</t>
  </si>
  <si>
    <t>Pervestos rezervo lėšos</t>
  </si>
  <si>
    <t>metinės</t>
  </si>
  <si>
    <t>Skirtos rezervo lėšos</t>
  </si>
  <si>
    <t>rizikos valdymo dalis</t>
  </si>
  <si>
    <t>pagrindinė dalis</t>
  </si>
  <si>
    <r>
      <t xml:space="preserve">Iš viso
</t>
    </r>
    <r>
      <rPr>
        <sz val="12"/>
        <rFont val="Times New Roman Baltic"/>
        <charset val="186"/>
      </rPr>
      <t>(3 + 4)</t>
    </r>
  </si>
  <si>
    <t>LIKUČIAI</t>
  </si>
  <si>
    <t>3 lentelė</t>
  </si>
  <si>
    <t>jeigu išlaidos apmokamos per teritorines ligonių kasas, tuomet informacija pateikiama pagal kiekvieną teritorinę ligonių kasą.</t>
  </si>
  <si>
    <t>asmens sveikatos priežiūros įstaigų išlaidoms (darbo užmokesčios priedams ir nuo jų mokemiems darbdavio mokesčiams), organizuojantiems ir teikiantiems asmens sveikatos priežiūros paslaugas pacientams, sergantiems COVID-19 liga (koronaviruso                                                                                                                                                                                                                                                 iš jų:</t>
  </si>
  <si>
    <t>Storosios žarnos vėžio ankstyvosios diagnostikos finansavimo programai,                                                  iš jų:</t>
  </si>
  <si>
    <t>kompensuojamiesiems vaistams ir medicinos pagalbos priemonėms,      iš jų:</t>
  </si>
  <si>
    <t xml:space="preserve">Vaistams, medicinos pagalbos priemonėms ir medicinos priemonių (prietaisų) nuomai,                                  iš jų: </t>
  </si>
  <si>
    <t>Asmens sveikatos priežiūros paslaugoms,                                               iš jų :</t>
  </si>
  <si>
    <t>rizikos valdymo dalies</t>
  </si>
  <si>
    <t>pagrindinės dalies</t>
  </si>
  <si>
    <t xml:space="preserve">Privalomojo sveikatos draudimo fondo biudžeto išlaidų straipsnio </t>
  </si>
  <si>
    <r>
      <t xml:space="preserve">Skirtumas
</t>
    </r>
    <r>
      <rPr>
        <sz val="12"/>
        <rFont val="Times New Roman Baltic"/>
        <charset val="186"/>
      </rPr>
      <t>(3 - 6)</t>
    </r>
  </si>
  <si>
    <t>iš jos</t>
  </si>
  <si>
    <r>
      <t xml:space="preserve">Sumokėta suma
</t>
    </r>
    <r>
      <rPr>
        <sz val="12"/>
        <rFont val="Times New Roman Baltic"/>
        <charset val="186"/>
      </rPr>
      <t>(7 + 8)</t>
    </r>
  </si>
  <si>
    <r>
      <t xml:space="preserve">Ataskaitiniam laikotarpiui skirtos rezervo lėšos
</t>
    </r>
    <r>
      <rPr>
        <sz val="12"/>
        <rFont val="Times New Roman Baltic"/>
        <charset val="186"/>
      </rPr>
      <t>(4+5)</t>
    </r>
  </si>
  <si>
    <t>NAUDOJIMAS</t>
  </si>
  <si>
    <t>2 lentelė</t>
  </si>
  <si>
    <t>Pastaba: skiltyje „Planuojamos rezervo lėšos“ pateikiama informacija apie planuojamą sudaryti faktinį rezervą.</t>
  </si>
  <si>
    <t xml:space="preserve">nepervesta į rezervą ataskaitinį laikotarpį </t>
  </si>
  <si>
    <t>ataskaitinio laikotarpio</t>
  </si>
  <si>
    <t>Faktinės rezervo lėšos</t>
  </si>
  <si>
    <t>Planuojamos rezervo lėšos</t>
  </si>
  <si>
    <r>
      <t xml:space="preserve">Iš viso
</t>
    </r>
    <r>
      <rPr>
        <sz val="12"/>
        <rFont val="Times New Roman Baltic"/>
        <charset val="186"/>
      </rPr>
      <t xml:space="preserve">(2 + 3 + 4 
arba
 6 + 7)  </t>
    </r>
  </si>
  <si>
    <t>Ataskaitinio laikotarpio PSDF biudžeto pajamų atskaitymai į rezervą</t>
  </si>
  <si>
    <t>Praėjusių metų PSDF biudžeto apyvartos
lėšų suma, kuria viršijamos planinės
apyvartos lėšos 
(pervedamos į ataskaitinių metų rezervą)</t>
  </si>
  <si>
    <t>Praėjusių metų rezervo lėšų likutis,
pereinantis į ataskaitinių metų Privalomojo sveikatos draudimo fondo (PSDF) biudžeto rezervą</t>
  </si>
  <si>
    <t>SUDARYMAS</t>
  </si>
  <si>
    <t>1 lentelė</t>
  </si>
  <si>
    <r>
      <t xml:space="preserve">Periodiškumas: I ketv. / I pusm. / 9 mėn. / </t>
    </r>
    <r>
      <rPr>
        <i/>
        <u/>
        <sz val="12"/>
        <rFont val="Times New Roman Baltic"/>
        <charset val="186"/>
      </rPr>
      <t>metinė</t>
    </r>
  </si>
  <si>
    <t xml:space="preserve"> Nr. </t>
  </si>
  <si>
    <t xml:space="preserve">                     pagal 2020  m.  gruodžio 31  d. duomenis</t>
  </si>
  <si>
    <t>PRIVALOMOJO SVEIKATOS DRAUDIMO FONDO BIUDŽETO REZERVO ATASKAITA</t>
  </si>
  <si>
    <t>direktoriaus 2017 m. vasario 27 d. įsakymu Nr. 1K-44</t>
  </si>
  <si>
    <t>Valstybinės ligonių kasos prie Sveikatos apsaugos ministerijos</t>
  </si>
  <si>
    <t>Forma Nr. 1-PSDF-R patvirtinta</t>
  </si>
  <si>
    <t>Ekonomikos departamento Apskaitos skyriaus vedėjas</t>
  </si>
  <si>
    <t xml:space="preserve">gruodžio 31 d. duomenimis </t>
  </si>
  <si>
    <t>sausio 1 d. duomenimis</t>
  </si>
  <si>
    <t>6</t>
  </si>
  <si>
    <t>3</t>
  </si>
  <si>
    <t>2</t>
  </si>
  <si>
    <t>(6+7)</t>
  </si>
  <si>
    <t>(3+4)</t>
  </si>
  <si>
    <t xml:space="preserve">lėšų suma, viršijanti planinių apyvartos lėšų sumą </t>
  </si>
  <si>
    <t>planinės PSDF biudžeto apyvartos lėšos</t>
  </si>
  <si>
    <t>iš jo:</t>
  </si>
  <si>
    <t>PSDF biudžeto rezervas</t>
  </si>
  <si>
    <t>PSDF biudžeto apyvartos lėšos</t>
  </si>
  <si>
    <t>Lėšų likučiai, tūkst. Eur</t>
  </si>
  <si>
    <t xml:space="preserve"> LIKUČIAI</t>
  </si>
  <si>
    <t>Iš viso išlaidų</t>
  </si>
  <si>
    <t>Valstybinio socialinio draudimo fondo veiklos sąnaudoms, susidarančioms dėl privalomojo sveikatos draudimo įmokų surinkimo ir pervedimo į Privalomojo sveikatos draudimo fondą, kompensuoti</t>
  </si>
  <si>
    <t>Privalomojo sveikatos draudimo sistemos funkcionavimui ir šį draudimą vykdančių institucijų veiklos išlaidoms</t>
  </si>
  <si>
    <t>Sveikatos programoms ir kitoms sveikatos draudimo išlaidoms</t>
  </si>
  <si>
    <t>Ortopedijos techninėms priemonėms</t>
  </si>
  <si>
    <t>Medicininei reabilitacijai ir sanatoriniam gydymui</t>
  </si>
  <si>
    <t>Vaistams, medicinos pagalbos priemonėms ir medicinos priemonių (prietaisų) nuomai</t>
  </si>
  <si>
    <t>Asmens sveikatos priežiūros paslaugoms</t>
  </si>
  <si>
    <t>(6/3*100)</t>
  </si>
  <si>
    <t>(6-3)</t>
  </si>
  <si>
    <t>(4+5)</t>
  </si>
  <si>
    <t xml:space="preserve">proc.  </t>
  </si>
  <si>
    <t xml:space="preserve">tūkst. Eur              </t>
  </si>
  <si>
    <t>skirtos rezervo 
lėšos</t>
  </si>
  <si>
    <t>biudžeto 
lėšos</t>
  </si>
  <si>
    <t xml:space="preserve">sumokėta </t>
  </si>
  <si>
    <t>pagal  prisiimtus įsipareigojimus</t>
  </si>
  <si>
    <t xml:space="preserve">
planuotos
</t>
  </si>
  <si>
    <t>Prisiimtų įsipareigojimų ir planuotos sumos skirtumas</t>
  </si>
  <si>
    <t>Ataskaitinio laikotarpio sumos,
 tūkst. Eur</t>
  </si>
  <si>
    <t>PSDF biudžeto straipsnio</t>
  </si>
  <si>
    <t>Iš viso įplaukų</t>
  </si>
  <si>
    <t>Kitos pajamos</t>
  </si>
  <si>
    <t>Lietuvos Respublikos valstybės biudžeto  asignavimai</t>
  </si>
  <si>
    <t>Valstybinio socialinio draudimo fondo administruojamos privalomojo sveikatos draudimo įmokos ir su jomis susijusios sumos</t>
  </si>
  <si>
    <t>Privalomojo sveikatos draudimo fondo įmokos, iš jų:</t>
  </si>
  <si>
    <t>(5-3)</t>
  </si>
  <si>
    <t>(5-4)</t>
  </si>
  <si>
    <t>(4-3)</t>
  </si>
  <si>
    <t>gautos ir planuotos 
sumos</t>
  </si>
  <si>
    <t>gautos ir gautinos sumos</t>
  </si>
  <si>
    <t>gautinos ir planuotos sumos</t>
  </si>
  <si>
    <t>gautos</t>
  </si>
  <si>
    <t xml:space="preserve">gautinos </t>
  </si>
  <si>
    <t>planuotos</t>
  </si>
  <si>
    <t xml:space="preserve">Skirtumas,                                                                                   tūkst. Eur                             </t>
  </si>
  <si>
    <t>Privalomojo sveikatos draudimo fondo (PSDF) biudžeto straipsnio</t>
  </si>
  <si>
    <t>ĮPLAUKOS</t>
  </si>
  <si>
    <t>įsakymo Nr. 1K-84 redakcija)</t>
  </si>
  <si>
    <t xml:space="preserve">ministerijos direktoriaus 2019 m. balandžio 3 d. </t>
  </si>
  <si>
    <t xml:space="preserve">įsakymu Nr. 1K-44 </t>
  </si>
  <si>
    <t xml:space="preserve">ministerijos direktoriaus 2017 m. vasario 27 d. </t>
  </si>
  <si>
    <t>Valstybinės ligonių kasos prie Sveikatos apsaugos</t>
  </si>
  <si>
    <t>Forma Nr. 1-PSDF patvirtinta</t>
  </si>
  <si>
    <t>PRIVALOMOJO SVEIKATOS DRAUDIMO FONDO BIUDŽETO VYKDYMO ATASKAITA</t>
  </si>
  <si>
    <t xml:space="preserve"> pagal 2020 m. gruodžio 31 d. duomenis</t>
  </si>
  <si>
    <t>ministerijos direktoriaus 2018 m. gegužės 8 d.</t>
  </si>
  <si>
    <t>PAGAL 2020 M. GRUODŽIO 31 D. DUOMENIS</t>
  </si>
  <si>
    <r>
      <t xml:space="preserve">Periodiškumas: I ketv. / I pusm. / 9 mėn. / </t>
    </r>
    <r>
      <rPr>
        <b/>
        <i/>
        <u/>
        <sz val="11"/>
        <rFont val="Times New Roman"/>
        <family val="1"/>
        <charset val="186"/>
      </rPr>
      <t>metinė</t>
    </r>
  </si>
  <si>
    <t>(Valstybinės ligonių kasos prie Sveikatos apsaugos ministerijos direktoriaus 2018 m. gegužės 8 d. įsakymo Nr. 1K-127 redakcija)</t>
  </si>
  <si>
    <t xml:space="preserve">   8 grafoje „rezervo lėšos“ nurodytos VLK prie SAM direktoriaus 2020-12-22  įsakymu Nr. 1K-380 ir 2020-12-29  įsakymu Nr. 1K-392 patvirtintos lėšos. Šis įsakymas skirtas mokėjimams atlikti.</t>
  </si>
  <si>
    <t xml:space="preserve">   6 grafoje „biudžeto lėšos“ nurodytos VLK prie SAM direktoriaus 2020-12-22  įsakymu Nr. 1K-380 patvirtintos lėšos. Šis įsakymas skirtas mokėjimams atlikti.</t>
  </si>
  <si>
    <t xml:space="preserve">4 grafoje „biudžeto lėšos“ nurodytos VLK prie SAM direktoriaus įsakymais: 2020-12-23 Nr. 1K-385, 2020-05-05 Nr. 1K-131, 2020-05-06 Nr. 1K-134, 2020-08-07 Nr. 1K-239, 2020-08-11 Nr. 1K-241, 2020-10-30 Nr. 1K-328 ir 2020-11-03 Nr. 1K-331 patvirtintos lėšų sumos. </t>
  </si>
  <si>
    <t xml:space="preserve">6 grafoje „rezervo lėšos“ nurodytos VLK prie SAM direktoriaus 2020-05-04 įsakymu Nr. 1K-130 patvirtintos lėšų sumos. </t>
  </si>
  <si>
    <t>Ekonomikos departamento Apskaitos skyriaus vedėja                                                              Regina Andriuškienė</t>
  </si>
  <si>
    <t xml:space="preserve">2020 METŲ PRIVALOMOJO SVEIKATOS DRAUDIMO FONDO </t>
  </si>
  <si>
    <t>METINIŲ BIUDŽETO VYKDYMO ATASKAITŲ RINKINYS</t>
  </si>
  <si>
    <t>Vilnius, 2021</t>
  </si>
  <si>
    <t>_________Nr.________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</si>
</sst>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L_t_-;\-* #,##0.00\ _L_t_-;_-* &quot;-&quot;??\ _L_t_-;_-@_-"/>
  </numFmts>
  <fonts count="12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charset val="186"/>
    </font>
    <font>
      <sz val="12"/>
      <name val="Times New Roman"/>
      <family val="1"/>
      <charset val="186"/>
    </font>
    <font>
      <b/>
      <sz val="14"/>
      <name val="Times New Roman"/>
      <family val="1"/>
      <charset val="186"/>
    </font>
    <font>
      <b/>
      <sz val="12"/>
      <name val="Times New Roman"/>
      <family val="1"/>
      <charset val="186"/>
    </font>
    <font>
      <sz val="11"/>
      <name val="Times New Roman"/>
      <family val="1"/>
      <charset val="186"/>
    </font>
    <font>
      <u/>
      <sz val="12"/>
      <name val="Times New Roman"/>
      <family val="1"/>
      <charset val="186"/>
    </font>
    <font>
      <b/>
      <i/>
      <sz val="11"/>
      <name val="Times New Roman"/>
      <family val="1"/>
      <charset val="186"/>
    </font>
    <font>
      <b/>
      <i/>
      <u/>
      <sz val="11"/>
      <name val="Times New Roman"/>
      <family val="1"/>
      <charset val="186"/>
    </font>
    <font>
      <sz val="12"/>
      <color rgb="FFFF0000"/>
      <name val="Times New Roman"/>
      <family val="1"/>
      <charset val="186"/>
    </font>
    <font>
      <sz val="10"/>
      <name val="Arial"/>
      <family val="2"/>
      <charset val="186"/>
    </font>
    <font>
      <sz val="11"/>
      <color indexed="8"/>
      <name val="Calibri"/>
      <family val="2"/>
    </font>
    <font>
      <sz val="18"/>
      <name val="Times New Roman Baltic"/>
      <family val="1"/>
      <charset val="186"/>
    </font>
    <font>
      <b/>
      <sz val="16"/>
      <name val="Times New Roman Baltic"/>
      <family val="1"/>
      <charset val="186"/>
    </font>
    <font>
      <sz val="18"/>
      <name val="Times New Roman Baltic"/>
      <charset val="186"/>
    </font>
    <font>
      <sz val="10"/>
      <name val="Times New Roman Baltic"/>
      <family val="1"/>
      <charset val="186"/>
    </font>
    <font>
      <sz val="8"/>
      <name val="Times New Roman Baltic"/>
      <family val="1"/>
      <charset val="186"/>
    </font>
    <font>
      <b/>
      <sz val="12"/>
      <name val="Times New Roman Baltic"/>
      <family val="1"/>
      <charset val="186"/>
    </font>
    <font>
      <sz val="10"/>
      <name val="Times New Roman"/>
      <family val="1"/>
      <charset val="186"/>
    </font>
    <font>
      <sz val="9"/>
      <name val="Times New Roman Baltic"/>
      <family val="1"/>
      <charset val="186"/>
    </font>
    <font>
      <sz val="12"/>
      <name val="Times New Roman Baltic"/>
      <family val="1"/>
      <charset val="186"/>
    </font>
    <font>
      <i/>
      <sz val="10"/>
      <name val="Times New Roman Baltic"/>
      <charset val="186"/>
    </font>
    <font>
      <sz val="9"/>
      <name val="Times New Roman Baltic"/>
      <charset val="186"/>
    </font>
    <font>
      <b/>
      <sz val="11"/>
      <color theme="1"/>
      <name val="Calibri"/>
      <family val="2"/>
      <charset val="186"/>
      <scheme val="minor"/>
    </font>
    <font>
      <sz val="10"/>
      <name val="Arial Baltic"/>
      <charset val="186"/>
    </font>
    <font>
      <sz val="12"/>
      <name val="Times New Roman Baltic"/>
      <charset val="186"/>
    </font>
    <font>
      <sz val="10"/>
      <name val="HelveticaLT"/>
      <charset val="186"/>
    </font>
    <font>
      <b/>
      <sz val="12"/>
      <color theme="1"/>
      <name val="Times New Roman"/>
      <family val="1"/>
      <charset val="186"/>
    </font>
    <font>
      <b/>
      <sz val="9"/>
      <color indexed="81"/>
      <name val="Tahoma"/>
      <family val="2"/>
      <charset val="186"/>
    </font>
    <font>
      <sz val="18"/>
      <name val="Calibri"/>
      <family val="2"/>
    </font>
    <font>
      <sz val="18"/>
      <name val="Calibri"/>
      <family val="2"/>
      <charset val="186"/>
      <scheme val="minor"/>
    </font>
    <font>
      <b/>
      <sz val="18"/>
      <name val="Times New Roman Baltic"/>
      <family val="1"/>
      <charset val="186"/>
    </font>
    <font>
      <sz val="11"/>
      <name val="Calibri"/>
      <family val="2"/>
    </font>
    <font>
      <i/>
      <sz val="16"/>
      <name val="Times New Roman Baltic"/>
      <charset val="186"/>
    </font>
    <font>
      <i/>
      <sz val="18"/>
      <name val="Times New Roman Baltic"/>
      <charset val="186"/>
    </font>
    <font>
      <b/>
      <sz val="16"/>
      <name val="Times New Roman"/>
      <family val="1"/>
      <charset val="186"/>
    </font>
    <font>
      <b/>
      <sz val="16"/>
      <name val="Calibri"/>
      <family val="2"/>
    </font>
    <font>
      <sz val="16"/>
      <name val="Times New Roman"/>
      <family val="1"/>
      <charset val="186"/>
    </font>
    <font>
      <sz val="16"/>
      <name val="Calibri"/>
      <family val="2"/>
    </font>
    <font>
      <b/>
      <sz val="16"/>
      <name val="Times New Roman Baltic"/>
      <charset val="186"/>
    </font>
    <font>
      <b/>
      <sz val="18"/>
      <name val="Times New Roman Baltic"/>
      <charset val="186"/>
    </font>
    <font>
      <sz val="18"/>
      <name val="Calibri"/>
      <family val="2"/>
      <charset val="186"/>
    </font>
    <font>
      <sz val="18"/>
      <name val="Times New Roman"/>
      <family val="1"/>
      <charset val="186"/>
    </font>
    <font>
      <sz val="16"/>
      <name val="Times New Roman Baltic"/>
      <charset val="186"/>
    </font>
    <font>
      <sz val="16"/>
      <name val="Arial"/>
      <family val="2"/>
      <charset val="186"/>
    </font>
    <font>
      <sz val="18"/>
      <name val="Arial"/>
      <family val="2"/>
      <charset val="186"/>
    </font>
    <font>
      <sz val="16"/>
      <name val="Calibri"/>
      <family val="2"/>
      <charset val="186"/>
      <scheme val="minor"/>
    </font>
    <font>
      <i/>
      <u/>
      <sz val="18"/>
      <name val="Times New Roman Baltic"/>
      <charset val="186"/>
    </font>
    <font>
      <vertAlign val="superscript"/>
      <sz val="16"/>
      <name val="Times New Roman Baltic"/>
      <family val="1"/>
      <charset val="186"/>
    </font>
    <font>
      <vertAlign val="superscript"/>
      <sz val="18"/>
      <name val="Times New Roman"/>
      <family val="1"/>
      <charset val="186"/>
    </font>
    <font>
      <sz val="16"/>
      <name val="Times New Roman Baltic"/>
      <family val="1"/>
      <charset val="186"/>
    </font>
    <font>
      <sz val="10"/>
      <name val="TimesLT"/>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b/>
      <sz val="10"/>
      <name val="Times New Roman Baltic"/>
      <charset val="186"/>
    </font>
    <font>
      <sz val="10"/>
      <name val="Times New Roman Baltic"/>
      <charset val="186"/>
    </font>
    <font>
      <strike/>
      <sz val="10"/>
      <color rgb="FFFF0000"/>
      <name val="Times New Roman Baltic"/>
      <charset val="186"/>
    </font>
    <font>
      <sz val="10"/>
      <color rgb="FF00B0F0"/>
      <name val="Times New Roman Baltic"/>
      <charset val="186"/>
    </font>
    <font>
      <sz val="10"/>
      <color rgb="FFFF0000"/>
      <name val="Times New Roman Baltic"/>
      <charset val="186"/>
    </font>
    <font>
      <sz val="8"/>
      <name val="Times New Roman"/>
      <family val="1"/>
      <charset val="186"/>
    </font>
    <font>
      <sz val="9"/>
      <name val="Arial"/>
      <family val="2"/>
      <charset val="186"/>
    </font>
    <font>
      <b/>
      <sz val="9"/>
      <name val="Times New Roman Baltic"/>
      <family val="1"/>
      <charset val="186"/>
    </font>
    <font>
      <b/>
      <sz val="9"/>
      <name val="Arial"/>
      <family val="2"/>
      <charset val="186"/>
    </font>
    <font>
      <b/>
      <sz val="9"/>
      <name val="Times New Roman"/>
      <family val="1"/>
      <charset val="186"/>
    </font>
    <font>
      <b/>
      <sz val="9"/>
      <name val="Times New Roman Baltic"/>
      <charset val="186"/>
    </font>
    <font>
      <b/>
      <sz val="11"/>
      <name val="Times New Roman Baltic"/>
      <family val="1"/>
      <charset val="186"/>
    </font>
    <font>
      <u/>
      <sz val="10"/>
      <name val="Times New Roman Baltic"/>
      <charset val="186"/>
    </font>
    <font>
      <u/>
      <sz val="10"/>
      <name val="Times New Roman Baltic"/>
      <family val="1"/>
      <charset val="186"/>
    </font>
    <font>
      <sz val="8"/>
      <name val="Arial"/>
      <family val="2"/>
      <charset val="186"/>
    </font>
    <font>
      <b/>
      <sz val="11"/>
      <name val="Times New Roman Baltic"/>
      <charset val="186"/>
    </font>
    <font>
      <sz val="9"/>
      <name val="Times New Roman"/>
      <family val="1"/>
      <charset val="186"/>
    </font>
    <font>
      <b/>
      <sz val="11"/>
      <name val="Times New Roman"/>
      <family val="1"/>
      <charset val="186"/>
    </font>
    <font>
      <sz val="11"/>
      <name val="Times New Roman Baltic"/>
      <charset val="186"/>
    </font>
    <font>
      <b/>
      <sz val="10"/>
      <name val="Times New Roman"/>
      <family val="1"/>
      <charset val="186"/>
    </font>
    <font>
      <b/>
      <vertAlign val="superscript"/>
      <sz val="10"/>
      <name val="Times New Roman Baltic"/>
      <charset val="186"/>
    </font>
    <font>
      <vertAlign val="superscript"/>
      <sz val="10"/>
      <name val="Times New Roman Baltic"/>
      <charset val="186"/>
    </font>
    <font>
      <b/>
      <sz val="10"/>
      <color rgb="FFFF0000"/>
      <name val="Times New Roman Baltic"/>
      <charset val="186"/>
    </font>
    <font>
      <vertAlign val="superscript"/>
      <sz val="9"/>
      <name val="Times New Roman"/>
      <family val="1"/>
      <charset val="186"/>
    </font>
    <font>
      <sz val="10"/>
      <name val="Times New Roman"/>
      <charset val="186"/>
    </font>
    <font>
      <b/>
      <u/>
      <sz val="16"/>
      <name val="Times New Roman Baltic"/>
      <family val="1"/>
      <charset val="186"/>
    </font>
    <font>
      <u/>
      <sz val="18"/>
      <name val="Times New Roman Baltic"/>
      <family val="1"/>
      <charset val="186"/>
    </font>
    <font>
      <b/>
      <sz val="18"/>
      <name val="Calibri"/>
      <family val="2"/>
    </font>
    <font>
      <b/>
      <i/>
      <sz val="18"/>
      <name val="Times New Roman Baltic"/>
      <charset val="186"/>
    </font>
    <font>
      <b/>
      <sz val="18"/>
      <name val="Times New Roman"/>
      <family val="1"/>
      <charset val="186"/>
    </font>
    <font>
      <sz val="20"/>
      <name val="Times New Roman Baltic"/>
      <charset val="186"/>
    </font>
    <font>
      <sz val="20"/>
      <name val="Calibri"/>
      <family val="2"/>
    </font>
    <font>
      <b/>
      <sz val="12"/>
      <color rgb="FFFF0000"/>
      <name val="Times New Roman"/>
      <family val="1"/>
      <charset val="186"/>
    </font>
    <font>
      <sz val="11"/>
      <name val="Calibri"/>
      <family val="2"/>
      <charset val="186"/>
    </font>
    <font>
      <sz val="12"/>
      <name val="Calibri"/>
      <family val="2"/>
    </font>
    <font>
      <sz val="12"/>
      <color rgb="FFFF0000"/>
      <name val="Times New Roman Baltic"/>
      <family val="1"/>
      <charset val="186"/>
    </font>
    <font>
      <sz val="12"/>
      <name val="Arial"/>
      <family val="2"/>
      <charset val="186"/>
    </font>
    <font>
      <b/>
      <sz val="12"/>
      <name val="Times New Roman Baltic"/>
      <charset val="186"/>
    </font>
    <font>
      <sz val="12"/>
      <color rgb="FFFF0000"/>
      <name val="Times New Roman Baltic"/>
      <charset val="186"/>
    </font>
    <font>
      <i/>
      <sz val="12"/>
      <name val="Times New Roman Baltic"/>
      <charset val="186"/>
    </font>
    <font>
      <b/>
      <sz val="11.5"/>
      <name val="Times New Roman Baltic"/>
      <charset val="186"/>
    </font>
    <font>
      <sz val="10"/>
      <color indexed="8"/>
      <name val="Calibri"/>
      <family val="2"/>
    </font>
    <font>
      <b/>
      <sz val="12"/>
      <color rgb="FFFF0000"/>
      <name val="Times New Roman Baltic"/>
      <charset val="186"/>
    </font>
    <font>
      <b/>
      <sz val="11.3"/>
      <name val="Times New Roman Baltic"/>
      <charset val="186"/>
    </font>
    <font>
      <i/>
      <u/>
      <sz val="12"/>
      <name val="Times New Roman Baltic"/>
      <charset val="186"/>
    </font>
    <font>
      <sz val="12"/>
      <color indexed="8"/>
      <name val="Calibri"/>
      <family val="2"/>
    </font>
    <font>
      <b/>
      <sz val="10"/>
      <name val="Times New Roman Baltic"/>
      <family val="1"/>
      <charset val="186"/>
    </font>
    <font>
      <sz val="14"/>
      <name val="Times New Roman Baltic"/>
      <family val="1"/>
      <charset val="186"/>
    </font>
    <font>
      <sz val="14"/>
      <name val="Times New Roman Baltic"/>
      <charset val="186"/>
    </font>
    <font>
      <sz val="12"/>
      <color theme="1"/>
      <name val="Calibri"/>
      <family val="2"/>
      <charset val="186"/>
      <scheme val="minor"/>
    </font>
    <font>
      <b/>
      <sz val="14"/>
      <name val="Times New Roman Baltic"/>
      <charset val="186"/>
    </font>
    <font>
      <sz val="14"/>
      <color rgb="FFFF0000"/>
      <name val="Times New Roman Baltic"/>
      <charset val="186"/>
    </font>
    <font>
      <b/>
      <sz val="14"/>
      <color rgb="FFFF0000"/>
      <name val="Times New Roman Baltic"/>
      <charset val="186"/>
    </font>
    <font>
      <b/>
      <sz val="13"/>
      <name val="Times New Roman Baltic"/>
      <charset val="186"/>
    </font>
    <font>
      <sz val="13"/>
      <name val="Times New Roman Baltic"/>
      <charset val="186"/>
    </font>
    <font>
      <i/>
      <sz val="12"/>
      <name val="Times New Roman Baltic"/>
    </font>
    <font>
      <sz val="13"/>
      <name val="Times New Roman Baltic"/>
    </font>
    <font>
      <b/>
      <sz val="13"/>
      <name val="Times New Roman Baltic"/>
    </font>
    <font>
      <b/>
      <i/>
      <sz val="14"/>
      <name val="Times New Roman Baltic"/>
      <family val="1"/>
      <charset val="186"/>
    </font>
    <font>
      <b/>
      <i/>
      <sz val="12"/>
      <name val="Times New Roman Baltic"/>
      <charset val="186"/>
    </font>
    <font>
      <b/>
      <sz val="13"/>
      <name val="Times New Roman Baltic"/>
      <family val="1"/>
      <charset val="186"/>
    </font>
    <font>
      <i/>
      <sz val="14"/>
      <name val="Times New Roman Baltic"/>
      <family val="1"/>
      <charset val="186"/>
    </font>
    <font>
      <sz val="13"/>
      <name val="Times New Roman Baltic"/>
      <family val="1"/>
      <charset val="186"/>
    </font>
    <font>
      <i/>
      <sz val="12"/>
      <name val="Times New Roman Baltic"/>
      <family val="1"/>
      <charset val="186"/>
    </font>
    <font>
      <i/>
      <sz val="14"/>
      <name val="Times New Roman Baltic"/>
      <charset val="186"/>
    </font>
    <font>
      <b/>
      <sz val="13"/>
      <color theme="1"/>
      <name val="Times New Roman"/>
      <family val="1"/>
      <charset val="186"/>
    </font>
    <font>
      <sz val="13"/>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6" fillId="0" borderId="0"/>
    <xf numFmtId="0" fontId="4" fillId="0" borderId="0"/>
    <xf numFmtId="0" fontId="15" fillId="0" borderId="0"/>
    <xf numFmtId="0" fontId="16" fillId="0" borderId="0"/>
    <xf numFmtId="0" fontId="15" fillId="0" borderId="0"/>
    <xf numFmtId="0" fontId="23" fillId="0" borderId="0"/>
    <xf numFmtId="0" fontId="29" fillId="0" borderId="0"/>
    <xf numFmtId="0" fontId="3" fillId="0" borderId="0"/>
    <xf numFmtId="0" fontId="31" fillId="0" borderId="0"/>
    <xf numFmtId="0" fontId="15" fillId="0" borderId="0"/>
    <xf numFmtId="0" fontId="15" fillId="0" borderId="0"/>
    <xf numFmtId="166" fontId="16" fillId="0" borderId="0" applyFont="0" applyFill="0" applyBorder="0" applyAlignment="0" applyProtection="0"/>
    <xf numFmtId="0" fontId="56" fillId="0" borderId="0"/>
    <xf numFmtId="0" fontId="56" fillId="0" borderId="0"/>
    <xf numFmtId="0" fontId="15" fillId="0" borderId="0"/>
    <xf numFmtId="0" fontId="84" fillId="0" borderId="0"/>
    <xf numFmtId="0" fontId="2" fillId="0" borderId="0"/>
    <xf numFmtId="0" fontId="1" fillId="0" borderId="0"/>
  </cellStyleXfs>
  <cellXfs count="1031">
    <xf numFmtId="0" fontId="0" fillId="0" borderId="0" xfId="0"/>
    <xf numFmtId="0" fontId="5" fillId="0" borderId="0" xfId="0" applyFont="1"/>
    <xf numFmtId="0" fontId="5" fillId="0" borderId="0" xfId="0" applyFont="1" applyAlignment="1">
      <alignment wrapText="1"/>
    </xf>
    <xf numFmtId="0" fontId="17" fillId="0" borderId="0" xfId="7" applyFont="1"/>
    <xf numFmtId="0" fontId="34" fillId="0" borderId="0" xfId="4" applyFont="1"/>
    <xf numFmtId="4" fontId="34" fillId="0" borderId="0" xfId="4" applyNumberFormat="1" applyFont="1"/>
    <xf numFmtId="0" fontId="43" fillId="0" borderId="0" xfId="4" applyFont="1"/>
    <xf numFmtId="0" fontId="34" fillId="0" borderId="0" xfId="4" applyFont="1" applyAlignment="1">
      <alignment vertical="center"/>
    </xf>
    <xf numFmtId="0" fontId="57" fillId="0" borderId="0" xfId="13" applyFont="1" applyAlignment="1">
      <alignment horizontal="center" vertical="top"/>
    </xf>
    <xf numFmtId="0" fontId="57" fillId="0" borderId="22" xfId="13" applyFont="1" applyBorder="1" applyAlignment="1">
      <alignment horizontal="center" vertical="top"/>
    </xf>
    <xf numFmtId="0" fontId="59" fillId="0" borderId="0" xfId="13" applyFont="1" applyAlignment="1">
      <alignment horizontal="center" vertical="top"/>
    </xf>
    <xf numFmtId="0" fontId="20" fillId="0" borderId="23" xfId="13" applyFont="1" applyBorder="1"/>
    <xf numFmtId="0" fontId="20" fillId="0" borderId="23" xfId="13" applyFont="1" applyBorder="1" applyAlignment="1">
      <alignment horizontal="center"/>
    </xf>
    <xf numFmtId="0" fontId="58" fillId="0" borderId="0" xfId="13" applyFont="1" applyAlignment="1">
      <alignment vertical="top"/>
    </xf>
    <xf numFmtId="0" fontId="20" fillId="0" borderId="0" xfId="13" applyFont="1" applyAlignment="1">
      <alignment vertical="center"/>
    </xf>
    <xf numFmtId="0" fontId="20" fillId="0" borderId="0" xfId="13" applyFont="1" applyAlignment="1">
      <alignment horizontal="left"/>
    </xf>
    <xf numFmtId="0" fontId="60" fillId="0" borderId="0" xfId="13" applyFont="1" applyAlignment="1">
      <alignment horizontal="left"/>
    </xf>
    <xf numFmtId="2" fontId="61" fillId="2" borderId="24" xfId="13" applyNumberFormat="1" applyFont="1" applyFill="1" applyBorder="1" applyAlignment="1">
      <alignment horizontal="right" vertical="center"/>
    </xf>
    <xf numFmtId="0" fontId="58" fillId="0" borderId="25" xfId="13" applyFont="1" applyBorder="1" applyAlignment="1">
      <alignment horizontal="center" vertical="center" wrapText="1"/>
    </xf>
    <xf numFmtId="0" fontId="60" fillId="0" borderId="26" xfId="13" applyFont="1" applyBorder="1"/>
    <xf numFmtId="0" fontId="20" fillId="0" borderId="25" xfId="13" applyFont="1" applyBorder="1" applyAlignment="1">
      <alignment horizontal="center"/>
    </xf>
    <xf numFmtId="0" fontId="20" fillId="0" borderId="26" xfId="13" applyFont="1" applyBorder="1"/>
    <xf numFmtId="0" fontId="20" fillId="0" borderId="24" xfId="13" applyFont="1" applyBorder="1"/>
    <xf numFmtId="0" fontId="20" fillId="0" borderId="25" xfId="13" applyFont="1" applyBorder="1"/>
    <xf numFmtId="0" fontId="20" fillId="0" borderId="27" xfId="13" applyFont="1" applyBorder="1"/>
    <xf numFmtId="2" fontId="20" fillId="0" borderId="24" xfId="13" applyNumberFormat="1" applyFont="1" applyBorder="1" applyAlignment="1">
      <alignment horizontal="right" vertical="center" wrapText="1"/>
    </xf>
    <xf numFmtId="0" fontId="61" fillId="0" borderId="26" xfId="13" applyFont="1" applyBorder="1" applyAlignment="1">
      <alignment vertical="top" wrapText="1"/>
    </xf>
    <xf numFmtId="0" fontId="61" fillId="0" borderId="24" xfId="13" applyFont="1" applyBorder="1" applyAlignment="1">
      <alignment horizontal="center" vertical="top" wrapText="1"/>
    </xf>
    <xf numFmtId="0" fontId="61" fillId="0" borderId="24" xfId="13" applyFont="1" applyBorder="1" applyAlignment="1">
      <alignment vertical="top" wrapText="1"/>
    </xf>
    <xf numFmtId="0" fontId="61" fillId="0" borderId="25" xfId="13" applyFont="1" applyBorder="1" applyAlignment="1">
      <alignment vertical="top" wrapText="1"/>
    </xf>
    <xf numFmtId="0" fontId="61" fillId="0" borderId="27" xfId="13" applyFont="1" applyBorder="1" applyAlignment="1">
      <alignment vertical="top" wrapText="1"/>
    </xf>
    <xf numFmtId="2" fontId="20" fillId="0" borderId="28" xfId="13" applyNumberFormat="1" applyFont="1" applyBorder="1" applyAlignment="1">
      <alignment horizontal="right" vertical="center" wrapText="1"/>
    </xf>
    <xf numFmtId="2" fontId="20" fillId="0" borderId="29" xfId="13" applyNumberFormat="1" applyFont="1" applyBorder="1" applyAlignment="1">
      <alignment horizontal="right" vertical="center" wrapText="1"/>
    </xf>
    <xf numFmtId="0" fontId="20" fillId="0" borderId="24" xfId="13" applyFont="1" applyBorder="1" applyAlignment="1">
      <alignment horizontal="center" vertical="top" wrapText="1"/>
    </xf>
    <xf numFmtId="0" fontId="20" fillId="0" borderId="24" xfId="13" applyFont="1" applyBorder="1" applyAlignment="1">
      <alignment vertical="top" wrapText="1"/>
    </xf>
    <xf numFmtId="0" fontId="20" fillId="0" borderId="25" xfId="13" applyFont="1" applyBorder="1" applyAlignment="1">
      <alignment vertical="top" wrapText="1"/>
    </xf>
    <xf numFmtId="0" fontId="20" fillId="0" borderId="27" xfId="13" applyFont="1" applyBorder="1" applyAlignment="1">
      <alignment vertical="top" wrapText="1"/>
    </xf>
    <xf numFmtId="2" fontId="20" fillId="2" borderId="24" xfId="13" applyNumberFormat="1" applyFont="1" applyFill="1" applyBorder="1" applyAlignment="1">
      <alignment horizontal="right" vertical="center" wrapText="1"/>
    </xf>
    <xf numFmtId="0" fontId="20" fillId="0" borderId="29" xfId="13" applyFont="1" applyBorder="1" applyAlignment="1">
      <alignment horizontal="center" vertical="top" wrapText="1"/>
    </xf>
    <xf numFmtId="0" fontId="20" fillId="0" borderId="29" xfId="13" applyFont="1" applyBorder="1" applyAlignment="1">
      <alignment vertical="top" wrapText="1"/>
    </xf>
    <xf numFmtId="0" fontId="20" fillId="0" borderId="28" xfId="13" applyFont="1" applyBorder="1" applyAlignment="1">
      <alignment vertical="top" wrapText="1"/>
    </xf>
    <xf numFmtId="0" fontId="20" fillId="0" borderId="30" xfId="13" applyFont="1" applyBorder="1" applyAlignment="1">
      <alignment vertical="top" wrapText="1"/>
    </xf>
    <xf numFmtId="2" fontId="20" fillId="2" borderId="25" xfId="13" applyNumberFormat="1" applyFont="1" applyFill="1" applyBorder="1" applyAlignment="1">
      <alignment horizontal="right" vertical="center" wrapText="1"/>
    </xf>
    <xf numFmtId="2" fontId="20" fillId="2" borderId="27" xfId="13" applyNumberFormat="1" applyFont="1" applyFill="1" applyBorder="1" applyAlignment="1">
      <alignment horizontal="right" vertical="center" wrapText="1"/>
    </xf>
    <xf numFmtId="0" fontId="20" fillId="0" borderId="0" xfId="13" applyFont="1" applyAlignment="1">
      <alignment vertical="top" wrapText="1"/>
    </xf>
    <xf numFmtId="0" fontId="20" fillId="0" borderId="26" xfId="13" applyFont="1" applyBorder="1" applyAlignment="1">
      <alignment vertical="top" wrapText="1"/>
    </xf>
    <xf numFmtId="2" fontId="20" fillId="2" borderId="31" xfId="13" applyNumberFormat="1" applyFont="1" applyFill="1" applyBorder="1" applyAlignment="1">
      <alignment horizontal="right" vertical="center" wrapText="1"/>
    </xf>
    <xf numFmtId="2" fontId="20" fillId="2" borderId="32" xfId="13" applyNumberFormat="1" applyFont="1" applyFill="1" applyBorder="1" applyAlignment="1">
      <alignment horizontal="right" vertical="center" wrapText="1"/>
    </xf>
    <xf numFmtId="2" fontId="20" fillId="2" borderId="33" xfId="13" applyNumberFormat="1" applyFont="1" applyFill="1" applyBorder="1" applyAlignment="1">
      <alignment horizontal="right" vertical="center" wrapText="1"/>
    </xf>
    <xf numFmtId="0" fontId="20" fillId="0" borderId="33" xfId="13" applyFont="1" applyBorder="1" applyAlignment="1">
      <alignment horizontal="center" vertical="top" wrapText="1"/>
    </xf>
    <xf numFmtId="0" fontId="20" fillId="0" borderId="33" xfId="13" applyFont="1" applyBorder="1" applyAlignment="1">
      <alignment vertical="top" wrapText="1"/>
    </xf>
    <xf numFmtId="0" fontId="20" fillId="0" borderId="31" xfId="13" applyFont="1" applyBorder="1" applyAlignment="1">
      <alignment vertical="top" wrapText="1"/>
    </xf>
    <xf numFmtId="0" fontId="20" fillId="0" borderId="32" xfId="13" applyFont="1" applyBorder="1" applyAlignment="1">
      <alignment vertical="top" wrapText="1"/>
    </xf>
    <xf numFmtId="0" fontId="20" fillId="0" borderId="25" xfId="13" applyFont="1" applyBorder="1" applyAlignment="1">
      <alignment horizontal="center" vertical="top" wrapText="1"/>
    </xf>
    <xf numFmtId="0" fontId="61" fillId="0" borderId="0" xfId="13" applyFont="1" applyAlignment="1">
      <alignment vertical="top" wrapText="1"/>
    </xf>
    <xf numFmtId="0" fontId="20" fillId="0" borderId="34" xfId="13" applyFont="1" applyBorder="1" applyAlignment="1">
      <alignment horizontal="center" vertical="top" wrapText="1"/>
    </xf>
    <xf numFmtId="0" fontId="20" fillId="0" borderId="22" xfId="13" applyFont="1" applyBorder="1" applyAlignment="1">
      <alignment vertical="top" wrapText="1"/>
    </xf>
    <xf numFmtId="2" fontId="20" fillId="2" borderId="34" xfId="13" applyNumberFormat="1" applyFont="1" applyFill="1" applyBorder="1" applyAlignment="1">
      <alignment horizontal="right" vertical="center" wrapText="1"/>
    </xf>
    <xf numFmtId="2" fontId="20" fillId="2" borderId="22" xfId="13" applyNumberFormat="1" applyFont="1" applyFill="1" applyBorder="1" applyAlignment="1">
      <alignment horizontal="right" vertical="center" wrapText="1"/>
    </xf>
    <xf numFmtId="2" fontId="20" fillId="2" borderId="35" xfId="13" applyNumberFormat="1" applyFont="1" applyFill="1" applyBorder="1" applyAlignment="1">
      <alignment horizontal="right" vertical="center" wrapText="1"/>
    </xf>
    <xf numFmtId="0" fontId="20" fillId="0" borderId="35" xfId="13" applyFont="1" applyBorder="1" applyAlignment="1">
      <alignment horizontal="center" vertical="top" wrapText="1"/>
    </xf>
    <xf numFmtId="0" fontId="20" fillId="0" borderId="34" xfId="13" applyFont="1" applyBorder="1" applyAlignment="1">
      <alignment vertical="top" wrapText="1"/>
    </xf>
    <xf numFmtId="2" fontId="20" fillId="0" borderId="35" xfId="13" applyNumberFormat="1" applyFont="1" applyBorder="1" applyAlignment="1">
      <alignment horizontal="right" vertical="center" wrapText="1"/>
    </xf>
    <xf numFmtId="2" fontId="20" fillId="0" borderId="22" xfId="13" applyNumberFormat="1" applyFont="1" applyBorder="1" applyAlignment="1">
      <alignment horizontal="right" vertical="center" wrapText="1"/>
    </xf>
    <xf numFmtId="0" fontId="61" fillId="0" borderId="22" xfId="13" applyFont="1" applyBorder="1" applyAlignment="1">
      <alignment vertical="top" wrapText="1"/>
    </xf>
    <xf numFmtId="165" fontId="20" fillId="3" borderId="24" xfId="13" applyNumberFormat="1" applyFont="1" applyFill="1" applyBorder="1" applyAlignment="1">
      <alignment horizontal="right" vertical="center" wrapText="1"/>
    </xf>
    <xf numFmtId="2" fontId="20" fillId="2" borderId="26" xfId="13" applyNumberFormat="1" applyFont="1" applyFill="1" applyBorder="1" applyAlignment="1">
      <alignment horizontal="right" vertical="center" wrapText="1"/>
    </xf>
    <xf numFmtId="2" fontId="20" fillId="2" borderId="23" xfId="13" applyNumberFormat="1" applyFont="1" applyFill="1" applyBorder="1" applyAlignment="1">
      <alignment horizontal="right" vertical="center" wrapText="1"/>
    </xf>
    <xf numFmtId="0" fontId="20" fillId="0" borderId="35" xfId="13" applyFont="1" applyBorder="1" applyAlignment="1">
      <alignment vertical="top" wrapText="1"/>
    </xf>
    <xf numFmtId="2" fontId="20" fillId="0" borderId="25" xfId="13" applyNumberFormat="1" applyFont="1" applyBorder="1" applyAlignment="1">
      <alignment horizontal="right" vertical="center" wrapText="1"/>
    </xf>
    <xf numFmtId="0" fontId="20" fillId="0" borderId="36" xfId="13" applyFont="1" applyBorder="1" applyAlignment="1">
      <alignment vertical="top" wrapText="1"/>
    </xf>
    <xf numFmtId="2" fontId="61" fillId="2" borderId="24" xfId="13" applyNumberFormat="1" applyFont="1" applyFill="1" applyBorder="1" applyAlignment="1">
      <alignment horizontal="right" vertical="center" wrapText="1"/>
    </xf>
    <xf numFmtId="2" fontId="61" fillId="2" borderId="25" xfId="13" applyNumberFormat="1" applyFont="1" applyFill="1" applyBorder="1" applyAlignment="1">
      <alignment horizontal="right" vertical="center" wrapText="1"/>
    </xf>
    <xf numFmtId="2" fontId="61" fillId="2" borderId="26" xfId="13" applyNumberFormat="1" applyFont="1" applyFill="1" applyBorder="1" applyAlignment="1">
      <alignment horizontal="right" vertical="center" wrapText="1"/>
    </xf>
    <xf numFmtId="0" fontId="60" fillId="0" borderId="26" xfId="13" applyFont="1" applyBorder="1" applyAlignment="1">
      <alignment vertical="top" wrapText="1"/>
    </xf>
    <xf numFmtId="0" fontId="60" fillId="0" borderId="24" xfId="13" applyFont="1" applyBorder="1" applyAlignment="1">
      <alignment horizontal="center" vertical="top" wrapText="1"/>
    </xf>
    <xf numFmtId="0" fontId="60" fillId="0" borderId="24" xfId="13" applyFont="1" applyBorder="1" applyAlignment="1">
      <alignment vertical="top" wrapText="1"/>
    </xf>
    <xf numFmtId="0" fontId="60" fillId="0" borderId="25" xfId="13" applyFont="1" applyBorder="1" applyAlignment="1">
      <alignment vertical="top" wrapText="1"/>
    </xf>
    <xf numFmtId="0" fontId="60" fillId="0" borderId="32" xfId="13" applyFont="1" applyBorder="1" applyAlignment="1">
      <alignment vertical="top" wrapText="1"/>
    </xf>
    <xf numFmtId="0" fontId="26" fillId="0" borderId="24" xfId="13" applyFont="1" applyBorder="1" applyAlignment="1">
      <alignment horizontal="center" vertical="top" wrapText="1"/>
    </xf>
    <xf numFmtId="0" fontId="26" fillId="0" borderId="24" xfId="13" applyFont="1" applyBorder="1" applyAlignment="1">
      <alignment vertical="top" wrapText="1"/>
    </xf>
    <xf numFmtId="0" fontId="61" fillId="0" borderId="23" xfId="13" applyFont="1" applyBorder="1" applyAlignment="1">
      <alignment vertical="top" wrapText="1"/>
    </xf>
    <xf numFmtId="2" fontId="20" fillId="0" borderId="34" xfId="13" applyNumberFormat="1" applyFont="1" applyBorder="1" applyAlignment="1">
      <alignment horizontal="right" vertical="center" wrapText="1"/>
    </xf>
    <xf numFmtId="0" fontId="61" fillId="0" borderId="35" xfId="13" applyFont="1" applyBorder="1" applyAlignment="1">
      <alignment horizontal="center" vertical="top" wrapText="1"/>
    </xf>
    <xf numFmtId="0" fontId="61" fillId="0" borderId="35" xfId="13" applyFont="1" applyBorder="1" applyAlignment="1">
      <alignment vertical="top" wrapText="1"/>
    </xf>
    <xf numFmtId="0" fontId="61" fillId="0" borderId="28" xfId="13" applyFont="1" applyBorder="1" applyAlignment="1">
      <alignment vertical="top" wrapText="1"/>
    </xf>
    <xf numFmtId="0" fontId="62" fillId="0" borderId="35" xfId="13" applyFont="1" applyBorder="1" applyAlignment="1">
      <alignment horizontal="center" vertical="top" wrapText="1"/>
    </xf>
    <xf numFmtId="2" fontId="20" fillId="2" borderId="36" xfId="13" applyNumberFormat="1" applyFont="1" applyFill="1" applyBorder="1" applyAlignment="1">
      <alignment horizontal="right" vertical="center" wrapText="1"/>
    </xf>
    <xf numFmtId="0" fontId="61" fillId="0" borderId="34" xfId="13" applyFont="1" applyBorder="1" applyAlignment="1">
      <alignment vertical="top" wrapText="1"/>
    </xf>
    <xf numFmtId="0" fontId="61" fillId="0" borderId="26" xfId="13" applyFont="1" applyBorder="1" applyAlignment="1">
      <alignment vertical="center" wrapText="1"/>
    </xf>
    <xf numFmtId="0" fontId="20" fillId="0" borderId="23" xfId="13" applyFont="1" applyBorder="1" applyAlignment="1">
      <alignment vertical="top" wrapText="1"/>
    </xf>
    <xf numFmtId="165" fontId="20" fillId="4" borderId="33" xfId="13" applyNumberFormat="1" applyFont="1" applyFill="1" applyBorder="1" applyAlignment="1">
      <alignment horizontal="right" vertical="center" wrapText="1"/>
    </xf>
    <xf numFmtId="2" fontId="20" fillId="2" borderId="29" xfId="13" applyNumberFormat="1" applyFont="1" applyFill="1" applyBorder="1" applyAlignment="1">
      <alignment horizontal="right" vertical="center" wrapText="1"/>
    </xf>
    <xf numFmtId="2" fontId="20" fillId="2" borderId="28" xfId="13" applyNumberFormat="1" applyFont="1" applyFill="1" applyBorder="1" applyAlignment="1">
      <alignment horizontal="right" vertical="center" wrapText="1"/>
    </xf>
    <xf numFmtId="2" fontId="20" fillId="2" borderId="30" xfId="13" applyNumberFormat="1" applyFont="1" applyFill="1" applyBorder="1" applyAlignment="1">
      <alignment horizontal="right" vertical="center" wrapText="1"/>
    </xf>
    <xf numFmtId="2" fontId="20" fillId="0" borderId="33" xfId="13" applyNumberFormat="1" applyFont="1" applyBorder="1" applyAlignment="1">
      <alignment horizontal="right" vertical="center" wrapText="1"/>
    </xf>
    <xf numFmtId="2" fontId="20" fillId="0" borderId="27" xfId="13" applyNumberFormat="1" applyFont="1" applyBorder="1" applyAlignment="1">
      <alignment horizontal="right" vertical="center" wrapText="1"/>
    </xf>
    <xf numFmtId="2" fontId="20" fillId="0" borderId="23" xfId="13" applyNumberFormat="1" applyFont="1" applyBorder="1" applyAlignment="1">
      <alignment horizontal="right" vertical="center" wrapText="1"/>
    </xf>
    <xf numFmtId="0" fontId="20" fillId="0" borderId="26" xfId="13" applyFont="1" applyBorder="1" applyAlignment="1">
      <alignment horizontal="center" vertical="top" wrapText="1"/>
    </xf>
    <xf numFmtId="0" fontId="20" fillId="0" borderId="23" xfId="13" applyFont="1" applyBorder="1" applyAlignment="1">
      <alignment horizontal="center" vertical="top" wrapText="1"/>
    </xf>
    <xf numFmtId="0" fontId="60" fillId="0" borderId="23" xfId="13" applyFont="1" applyBorder="1" applyAlignment="1">
      <alignment vertical="center" wrapText="1"/>
    </xf>
    <xf numFmtId="0" fontId="60" fillId="0" borderId="33" xfId="13" applyFont="1" applyBorder="1" applyAlignment="1">
      <alignment horizontal="center" vertical="top" wrapText="1"/>
    </xf>
    <xf numFmtId="0" fontId="60" fillId="0" borderId="33" xfId="13" applyFont="1" applyBorder="1" applyAlignment="1">
      <alignment vertical="top" wrapText="1"/>
    </xf>
    <xf numFmtId="0" fontId="60" fillId="0" borderId="31" xfId="13" applyFont="1" applyBorder="1" applyAlignment="1">
      <alignment vertical="top" wrapText="1"/>
    </xf>
    <xf numFmtId="0" fontId="60" fillId="0" borderId="27" xfId="13" applyFont="1" applyBorder="1" applyAlignment="1">
      <alignment vertical="top" wrapText="1"/>
    </xf>
    <xf numFmtId="2" fontId="61" fillId="2" borderId="27" xfId="13" applyNumberFormat="1" applyFont="1" applyFill="1" applyBorder="1" applyAlignment="1">
      <alignment horizontal="right" vertical="center" wrapText="1"/>
    </xf>
    <xf numFmtId="0" fontId="60" fillId="0" borderId="26" xfId="13" applyFont="1" applyBorder="1" applyAlignment="1">
      <alignment vertical="center" wrapText="1"/>
    </xf>
    <xf numFmtId="1" fontId="20" fillId="0" borderId="25" xfId="13" applyNumberFormat="1" applyFont="1" applyBorder="1" applyAlignment="1">
      <alignment horizontal="right" vertical="center" wrapText="1"/>
    </xf>
    <xf numFmtId="2" fontId="20" fillId="0" borderId="31" xfId="13" applyNumberFormat="1" applyFont="1" applyBorder="1" applyAlignment="1">
      <alignment horizontal="right" vertical="center" wrapText="1"/>
    </xf>
    <xf numFmtId="0" fontId="61" fillId="0" borderId="29" xfId="13" applyFont="1" applyBorder="1" applyAlignment="1">
      <alignment horizontal="center" vertical="top" wrapText="1"/>
    </xf>
    <xf numFmtId="2" fontId="20" fillId="0" borderId="36" xfId="13" applyNumberFormat="1" applyFont="1" applyBorder="1" applyAlignment="1">
      <alignment horizontal="right" vertical="center" wrapText="1"/>
    </xf>
    <xf numFmtId="0" fontId="61" fillId="0" borderId="30" xfId="13" applyFont="1" applyBorder="1" applyAlignment="1">
      <alignment vertical="top" wrapText="1"/>
    </xf>
    <xf numFmtId="0" fontId="60" fillId="0" borderId="23" xfId="13" applyFont="1" applyBorder="1" applyAlignment="1">
      <alignment vertical="top" wrapText="1"/>
    </xf>
    <xf numFmtId="0" fontId="20" fillId="0" borderId="31" xfId="13" applyFont="1" applyBorder="1" applyAlignment="1">
      <alignment horizontal="center" vertical="top" wrapText="1"/>
    </xf>
    <xf numFmtId="2" fontId="20" fillId="2" borderId="24" xfId="13" applyNumberFormat="1" applyFont="1" applyFill="1" applyBorder="1" applyAlignment="1">
      <alignment horizontal="right" vertical="center"/>
    </xf>
    <xf numFmtId="2" fontId="20" fillId="2" borderId="25" xfId="13" applyNumberFormat="1" applyFont="1" applyFill="1" applyBorder="1" applyAlignment="1">
      <alignment horizontal="right" vertical="center"/>
    </xf>
    <xf numFmtId="2" fontId="20" fillId="2" borderId="27" xfId="13" applyNumberFormat="1" applyFont="1" applyFill="1" applyBorder="1" applyAlignment="1">
      <alignment horizontal="right" vertical="center"/>
    </xf>
    <xf numFmtId="0" fontId="20" fillId="0" borderId="28" xfId="13" applyFont="1" applyBorder="1" applyAlignment="1">
      <alignment horizontal="center" vertical="top" wrapText="1"/>
    </xf>
    <xf numFmtId="0" fontId="60" fillId="0" borderId="25" xfId="13" applyFont="1" applyBorder="1" applyAlignment="1">
      <alignment horizontal="center" vertical="top" wrapText="1"/>
    </xf>
    <xf numFmtId="0" fontId="61" fillId="0" borderId="28" xfId="13" applyFont="1" applyBorder="1" applyAlignment="1">
      <alignment horizontal="center" vertical="top" wrapText="1"/>
    </xf>
    <xf numFmtId="0" fontId="61" fillId="0" borderId="29" xfId="13" applyFont="1" applyBorder="1" applyAlignment="1">
      <alignment vertical="top" wrapText="1"/>
    </xf>
    <xf numFmtId="0" fontId="61" fillId="0" borderId="32" xfId="13" applyFont="1" applyBorder="1" applyAlignment="1">
      <alignment vertical="top" wrapText="1"/>
    </xf>
    <xf numFmtId="0" fontId="20" fillId="0" borderId="0" xfId="13" applyFont="1" applyAlignment="1">
      <alignment vertical="top"/>
    </xf>
    <xf numFmtId="0" fontId="60" fillId="0" borderId="31" xfId="13" applyFont="1" applyBorder="1" applyAlignment="1">
      <alignment vertical="center" wrapText="1"/>
    </xf>
    <xf numFmtId="0" fontId="60" fillId="0" borderId="32" xfId="13" applyFont="1" applyBorder="1" applyAlignment="1">
      <alignment vertical="center" wrapText="1"/>
    </xf>
    <xf numFmtId="0" fontId="61" fillId="0" borderId="26" xfId="13" applyFont="1" applyBorder="1" applyAlignment="1">
      <alignment horizontal="left" vertical="top" wrapText="1"/>
    </xf>
    <xf numFmtId="1" fontId="20" fillId="0" borderId="24" xfId="13" applyNumberFormat="1" applyFont="1" applyBorder="1" applyAlignment="1">
      <alignment horizontal="center" vertical="top" wrapText="1"/>
    </xf>
    <xf numFmtId="2" fontId="61" fillId="2" borderId="33" xfId="13" applyNumberFormat="1" applyFont="1" applyFill="1" applyBorder="1" applyAlignment="1">
      <alignment horizontal="right" vertical="center" wrapText="1"/>
    </xf>
    <xf numFmtId="2" fontId="61" fillId="2" borderId="31" xfId="13" applyNumberFormat="1" applyFont="1" applyFill="1" applyBorder="1" applyAlignment="1">
      <alignment horizontal="right" vertical="center" wrapText="1"/>
    </xf>
    <xf numFmtId="2" fontId="61" fillId="2" borderId="29" xfId="13" applyNumberFormat="1" applyFont="1" applyFill="1" applyBorder="1" applyAlignment="1">
      <alignment horizontal="right" vertical="center" wrapText="1"/>
    </xf>
    <xf numFmtId="2" fontId="61" fillId="2" borderId="28" xfId="13" applyNumberFormat="1" applyFont="1" applyFill="1" applyBorder="1" applyAlignment="1">
      <alignment horizontal="right" vertical="center" wrapText="1"/>
    </xf>
    <xf numFmtId="0" fontId="60" fillId="0" borderId="0" xfId="13" applyFont="1"/>
    <xf numFmtId="1" fontId="65" fillId="0" borderId="33" xfId="13" applyNumberFormat="1" applyFont="1" applyBorder="1" applyAlignment="1">
      <alignment horizontal="center" vertical="center" wrapText="1"/>
    </xf>
    <xf numFmtId="49" fontId="65" fillId="0" borderId="25" xfId="13" applyNumberFormat="1" applyFont="1" applyBorder="1" applyAlignment="1">
      <alignment horizontal="center" vertical="center" wrapText="1"/>
    </xf>
    <xf numFmtId="49" fontId="65" fillId="0" borderId="24" xfId="13" applyNumberFormat="1" applyFont="1" applyBorder="1" applyAlignment="1">
      <alignment horizontal="center" vertical="center" wrapText="1"/>
    </xf>
    <xf numFmtId="0" fontId="65" fillId="0" borderId="33" xfId="13" applyFont="1" applyBorder="1" applyAlignment="1">
      <alignment horizontal="center" vertical="center" wrapText="1"/>
    </xf>
    <xf numFmtId="0" fontId="65" fillId="0" borderId="25" xfId="13" applyFont="1" applyBorder="1" applyAlignment="1">
      <alignment horizontal="center" vertical="center" wrapText="1"/>
    </xf>
    <xf numFmtId="49" fontId="67" fillId="0" borderId="33" xfId="13" applyNumberFormat="1" applyFont="1" applyBorder="1" applyAlignment="1">
      <alignment horizontal="center" vertical="center" wrapText="1"/>
    </xf>
    <xf numFmtId="49" fontId="67" fillId="0" borderId="25" xfId="13" applyNumberFormat="1" applyFont="1" applyBorder="1" applyAlignment="1">
      <alignment horizontal="center" vertical="center" wrapText="1"/>
    </xf>
    <xf numFmtId="0" fontId="20" fillId="0" borderId="0" xfId="13" applyFont="1" applyAlignment="1">
      <alignment horizontal="center" vertical="center"/>
    </xf>
    <xf numFmtId="165" fontId="58" fillId="0" borderId="23" xfId="13" applyNumberFormat="1" applyFont="1" applyBorder="1" applyAlignment="1">
      <alignment horizontal="right"/>
    </xf>
    <xf numFmtId="0" fontId="25" fillId="0" borderId="23" xfId="13" applyFont="1" applyBorder="1" applyAlignment="1">
      <alignment horizontal="center"/>
    </xf>
    <xf numFmtId="0" fontId="25" fillId="0" borderId="23" xfId="13" applyFont="1" applyBorder="1"/>
    <xf numFmtId="0" fontId="71" fillId="0" borderId="0" xfId="13" applyFont="1" applyAlignment="1">
      <alignment horizontal="center" vertical="center" wrapText="1"/>
    </xf>
    <xf numFmtId="3" fontId="20" fillId="0" borderId="25" xfId="13" applyNumberFormat="1" applyFont="1" applyBorder="1"/>
    <xf numFmtId="3" fontId="20" fillId="0" borderId="24" xfId="13" applyNumberFormat="1" applyFont="1" applyBorder="1"/>
    <xf numFmtId="3" fontId="20" fillId="0" borderId="31" xfId="13" applyNumberFormat="1" applyFont="1" applyBorder="1" applyAlignment="1" applyProtection="1">
      <alignment horizontal="right"/>
      <protection locked="0"/>
    </xf>
    <xf numFmtId="3" fontId="20" fillId="0" borderId="34" xfId="13" applyNumberFormat="1" applyFont="1" applyBorder="1"/>
    <xf numFmtId="1" fontId="20" fillId="0" borderId="25" xfId="13" applyNumberFormat="1" applyFont="1" applyBorder="1"/>
    <xf numFmtId="165" fontId="58" fillId="0" borderId="0" xfId="14" applyNumberFormat="1" applyFont="1" applyAlignment="1">
      <alignment horizontal="right"/>
    </xf>
    <xf numFmtId="3" fontId="61" fillId="0" borderId="25" xfId="13" applyNumberFormat="1" applyFont="1" applyBorder="1"/>
    <xf numFmtId="165" fontId="65" fillId="0" borderId="0" xfId="14" applyNumberFormat="1" applyFont="1" applyAlignment="1">
      <alignment horizontal="left" vertical="center"/>
    </xf>
    <xf numFmtId="165" fontId="65" fillId="0" borderId="0" xfId="14" applyNumberFormat="1" applyFont="1" applyAlignment="1">
      <alignment horizontal="left" vertical="center" wrapText="1"/>
    </xf>
    <xf numFmtId="0" fontId="21" fillId="0" borderId="0" xfId="13" applyFont="1" applyAlignment="1">
      <alignment vertical="center"/>
    </xf>
    <xf numFmtId="0" fontId="65" fillId="0" borderId="0" xfId="13" applyFont="1"/>
    <xf numFmtId="0" fontId="65" fillId="0" borderId="0" xfId="13" applyFont="1" applyAlignment="1">
      <alignment vertical="center"/>
    </xf>
    <xf numFmtId="165" fontId="65" fillId="0" borderId="0" xfId="14" applyNumberFormat="1" applyFont="1" applyAlignment="1">
      <alignment horizontal="right" vertical="center"/>
    </xf>
    <xf numFmtId="0" fontId="21" fillId="0" borderId="0" xfId="13" applyFont="1" applyAlignment="1">
      <alignment horizontal="left"/>
    </xf>
    <xf numFmtId="0" fontId="76" fillId="0" borderId="0" xfId="6" applyFont="1" applyAlignment="1">
      <alignment vertical="center"/>
    </xf>
    <xf numFmtId="0" fontId="76" fillId="0" borderId="0" xfId="6" applyFont="1" applyAlignment="1">
      <alignment vertical="center" wrapText="1"/>
    </xf>
    <xf numFmtId="0" fontId="76" fillId="0" borderId="0" xfId="6" applyFont="1"/>
    <xf numFmtId="0" fontId="23" fillId="0" borderId="0" xfId="6"/>
    <xf numFmtId="0" fontId="76" fillId="0" borderId="0" xfId="6" applyFont="1" applyAlignment="1">
      <alignment wrapText="1"/>
    </xf>
    <xf numFmtId="0" fontId="24" fillId="0" borderId="0" xfId="14" applyFont="1"/>
    <xf numFmtId="0" fontId="23" fillId="0" borderId="0" xfId="6" applyAlignment="1">
      <alignment vertical="center"/>
    </xf>
    <xf numFmtId="0" fontId="77" fillId="0" borderId="0" xfId="6" applyFont="1"/>
    <xf numFmtId="0" fontId="76" fillId="0" borderId="0" xfId="6" applyFont="1" applyAlignment="1">
      <alignment horizontal="center"/>
    </xf>
    <xf numFmtId="0" fontId="27" fillId="0" borderId="0" xfId="14" applyFont="1" applyAlignment="1">
      <alignment vertical="center" wrapText="1"/>
    </xf>
    <xf numFmtId="0" fontId="76" fillId="0" borderId="2" xfId="6" applyFont="1" applyBorder="1"/>
    <xf numFmtId="165" fontId="24" fillId="0" borderId="26" xfId="15" applyNumberFormat="1" applyFont="1" applyBorder="1"/>
    <xf numFmtId="165" fontId="24" fillId="0" borderId="0" xfId="15" applyNumberFormat="1" applyFont="1"/>
    <xf numFmtId="49" fontId="76" fillId="0" borderId="0" xfId="15" applyNumberFormat="1" applyFont="1" applyAlignment="1">
      <alignment horizontal="left"/>
    </xf>
    <xf numFmtId="49" fontId="76" fillId="0" borderId="0" xfId="15" applyNumberFormat="1" applyFont="1" applyAlignment="1">
      <alignment horizontal="center"/>
    </xf>
    <xf numFmtId="49" fontId="69" fillId="0" borderId="26" xfId="15" applyNumberFormat="1" applyFont="1" applyBorder="1" applyAlignment="1">
      <alignment horizontal="center"/>
    </xf>
    <xf numFmtId="49" fontId="76" fillId="0" borderId="26" xfId="15" applyNumberFormat="1" applyFont="1" applyBorder="1" applyAlignment="1">
      <alignment horizontal="center"/>
    </xf>
    <xf numFmtId="165" fontId="24" fillId="0" borderId="26" xfId="15" applyNumberFormat="1" applyFont="1" applyBorder="1" applyAlignment="1">
      <alignment horizontal="center"/>
    </xf>
    <xf numFmtId="0" fontId="65" fillId="0" borderId="2" xfId="6" applyFont="1" applyBorder="1" applyAlignment="1">
      <alignment horizontal="center" vertical="center" wrapText="1"/>
    </xf>
    <xf numFmtId="0" fontId="65" fillId="0" borderId="2" xfId="6" applyFont="1" applyBorder="1" applyAlignment="1">
      <alignment horizontal="center" vertical="center"/>
    </xf>
    <xf numFmtId="0" fontId="60" fillId="0" borderId="37" xfId="6" applyFont="1" applyBorder="1" applyAlignment="1">
      <alignment horizontal="left" vertical="center" wrapText="1"/>
    </xf>
    <xf numFmtId="0" fontId="61" fillId="0" borderId="38" xfId="6" applyFont="1" applyBorder="1" applyAlignment="1">
      <alignment horizontal="center" vertical="center" wrapText="1"/>
    </xf>
    <xf numFmtId="0" fontId="61" fillId="0" borderId="39" xfId="6" applyFont="1" applyBorder="1" applyAlignment="1">
      <alignment horizontal="center" vertical="center" wrapText="1"/>
    </xf>
    <xf numFmtId="0" fontId="61" fillId="0" borderId="40" xfId="6" applyFont="1" applyBorder="1" applyAlignment="1">
      <alignment horizontal="left" vertical="center" wrapText="1"/>
    </xf>
    <xf numFmtId="0" fontId="61" fillId="0" borderId="25" xfId="6" applyFont="1" applyBorder="1" applyAlignment="1">
      <alignment horizontal="center" vertical="center" wrapText="1"/>
    </xf>
    <xf numFmtId="164" fontId="61" fillId="0" borderId="41" xfId="6" applyNumberFormat="1" applyFont="1" applyBorder="1" applyAlignment="1">
      <alignment horizontal="center" vertical="center" wrapText="1"/>
    </xf>
    <xf numFmtId="0" fontId="60" fillId="0" borderId="40" xfId="6" applyFont="1" applyBorder="1" applyAlignment="1">
      <alignment horizontal="left" vertical="center" wrapText="1"/>
    </xf>
    <xf numFmtId="0" fontId="60" fillId="0" borderId="25" xfId="6" applyFont="1" applyBorder="1" applyAlignment="1">
      <alignment horizontal="center" vertical="center" wrapText="1"/>
    </xf>
    <xf numFmtId="2" fontId="60" fillId="0" borderId="25" xfId="6" applyNumberFormat="1" applyFont="1" applyBorder="1" applyAlignment="1">
      <alignment horizontal="center" vertical="center" wrapText="1"/>
    </xf>
    <xf numFmtId="2" fontId="60" fillId="0" borderId="41" xfId="6" applyNumberFormat="1" applyFont="1" applyBorder="1" applyAlignment="1">
      <alignment horizontal="center" vertical="center" wrapText="1"/>
    </xf>
    <xf numFmtId="0" fontId="69" fillId="0" borderId="0" xfId="6" applyFont="1" applyAlignment="1">
      <alignment vertical="center"/>
    </xf>
    <xf numFmtId="2" fontId="61" fillId="0" borderId="25" xfId="6" applyNumberFormat="1" applyFont="1" applyBorder="1" applyAlignment="1">
      <alignment horizontal="center" vertical="center" wrapText="1"/>
    </xf>
    <xf numFmtId="2" fontId="61" fillId="0" borderId="41" xfId="6" applyNumberFormat="1" applyFont="1" applyBorder="1" applyAlignment="1">
      <alignment horizontal="center" vertical="center" wrapText="1"/>
    </xf>
    <xf numFmtId="0" fontId="27" fillId="0" borderId="25" xfId="6" applyFont="1" applyBorder="1" applyAlignment="1">
      <alignment horizontal="center" vertical="center" wrapText="1"/>
    </xf>
    <xf numFmtId="0" fontId="61" fillId="0" borderId="41" xfId="6" applyFont="1" applyBorder="1" applyAlignment="1">
      <alignment horizontal="center" vertical="center" wrapText="1"/>
    </xf>
    <xf numFmtId="0" fontId="70" fillId="0" borderId="25" xfId="6" applyFont="1" applyBorder="1" applyAlignment="1">
      <alignment horizontal="center" vertical="center" wrapText="1"/>
    </xf>
    <xf numFmtId="0" fontId="60" fillId="0" borderId="41" xfId="6" applyFont="1" applyBorder="1" applyAlignment="1">
      <alignment horizontal="center" vertical="center" wrapText="1"/>
    </xf>
    <xf numFmtId="4" fontId="60" fillId="0" borderId="41" xfId="6" applyNumberFormat="1" applyFont="1" applyBorder="1" applyAlignment="1">
      <alignment horizontal="center" vertical="center" wrapText="1"/>
    </xf>
    <xf numFmtId="0" fontId="60" fillId="0" borderId="42" xfId="6" applyFont="1" applyBorder="1" applyAlignment="1">
      <alignment horizontal="left" vertical="center" wrapText="1"/>
    </xf>
    <xf numFmtId="0" fontId="60" fillId="0" borderId="43" xfId="6" applyFont="1" applyBorder="1" applyAlignment="1">
      <alignment horizontal="center" vertical="center" wrapText="1"/>
    </xf>
    <xf numFmtId="0" fontId="60" fillId="0" borderId="44" xfId="6" applyFont="1" applyBorder="1" applyAlignment="1">
      <alignment horizontal="center" vertical="center" wrapText="1"/>
    </xf>
    <xf numFmtId="0" fontId="10" fillId="0" borderId="0" xfId="6" applyFont="1"/>
    <xf numFmtId="0" fontId="76" fillId="0" borderId="22" xfId="6" applyFont="1" applyBorder="1" applyAlignment="1">
      <alignment horizontal="center" vertical="center" wrapText="1"/>
    </xf>
    <xf numFmtId="0" fontId="84" fillId="0" borderId="0" xfId="16"/>
    <xf numFmtId="0" fontId="84" fillId="0" borderId="0" xfId="16" applyAlignment="1">
      <alignment horizontal="right"/>
    </xf>
    <xf numFmtId="0" fontId="8" fillId="0" borderId="0" xfId="16" applyFont="1" applyAlignment="1">
      <alignment horizontal="left"/>
    </xf>
    <xf numFmtId="0" fontId="79" fillId="0" borderId="0" xfId="16" applyFont="1" applyAlignment="1">
      <alignment horizontal="right"/>
    </xf>
    <xf numFmtId="0" fontId="9" fillId="0" borderId="45" xfId="16" applyFont="1" applyBorder="1" applyAlignment="1">
      <alignment horizontal="center"/>
    </xf>
    <xf numFmtId="0" fontId="9" fillId="0" borderId="46" xfId="16" applyFont="1" applyBorder="1" applyAlignment="1">
      <alignment horizontal="center"/>
    </xf>
    <xf numFmtId="0" fontId="9" fillId="0" borderId="47" xfId="16" applyFont="1" applyBorder="1" applyAlignment="1">
      <alignment horizontal="center"/>
    </xf>
    <xf numFmtId="0" fontId="9" fillId="0" borderId="19" xfId="16" applyFont="1" applyBorder="1" applyAlignment="1">
      <alignment horizontal="center"/>
    </xf>
    <xf numFmtId="0" fontId="9" fillId="0" borderId="48" xfId="16" applyFont="1" applyBorder="1" applyAlignment="1">
      <alignment horizontal="center"/>
    </xf>
    <xf numFmtId="0" fontId="9" fillId="0" borderId="49" xfId="16" applyFont="1" applyBorder="1" applyAlignment="1">
      <alignment horizontal="center"/>
    </xf>
    <xf numFmtId="0" fontId="9" fillId="0" borderId="18" xfId="16" applyFont="1" applyBorder="1" applyAlignment="1">
      <alignment horizontal="center"/>
    </xf>
    <xf numFmtId="0" fontId="7" fillId="0" borderId="50" xfId="16" applyFont="1" applyBorder="1"/>
    <xf numFmtId="2" fontId="30" fillId="0" borderId="51" xfId="13" applyNumberFormat="1" applyFont="1" applyBorder="1" applyAlignment="1">
      <alignment horizontal="right" vertical="center" wrapText="1"/>
    </xf>
    <xf numFmtId="2" fontId="84" fillId="0" borderId="0" xfId="16" applyNumberFormat="1"/>
    <xf numFmtId="0" fontId="9" fillId="0" borderId="20" xfId="16" applyFont="1" applyBorder="1" applyAlignment="1">
      <alignment horizontal="center"/>
    </xf>
    <xf numFmtId="0" fontId="7" fillId="0" borderId="52" xfId="16" applyFont="1" applyBorder="1"/>
    <xf numFmtId="2" fontId="30" fillId="0" borderId="48" xfId="13" applyNumberFormat="1" applyFont="1" applyBorder="1" applyAlignment="1">
      <alignment horizontal="right" vertical="center" wrapText="1"/>
    </xf>
    <xf numFmtId="0" fontId="0" fillId="0" borderId="0" xfId="0" applyAlignment="1">
      <alignment wrapText="1"/>
    </xf>
    <xf numFmtId="0" fontId="0" fillId="0" borderId="0" xfId="0" applyAlignment="1"/>
    <xf numFmtId="0" fontId="14" fillId="0" borderId="0" xfId="0" applyFont="1"/>
    <xf numFmtId="0" fontId="7" fillId="0" borderId="0" xfId="0" applyFont="1" applyAlignment="1">
      <alignment wrapText="1"/>
    </xf>
    <xf numFmtId="0" fontId="20" fillId="0" borderId="0" xfId="13" applyFont="1"/>
    <xf numFmtId="0" fontId="58" fillId="0" borderId="0" xfId="14" applyFont="1" applyAlignment="1">
      <alignment horizontal="center" vertical="top"/>
    </xf>
    <xf numFmtId="0" fontId="21" fillId="0" borderId="0" xfId="13" applyFont="1" applyAlignment="1">
      <alignment horizontal="center"/>
    </xf>
    <xf numFmtId="0" fontId="20" fillId="0" borderId="0" xfId="13" applyFont="1" applyAlignment="1">
      <alignment horizontal="center"/>
    </xf>
    <xf numFmtId="0" fontId="21" fillId="0" borderId="0" xfId="13" applyFont="1"/>
    <xf numFmtId="0" fontId="24" fillId="0" borderId="0" xfId="14" applyFont="1" applyAlignment="1">
      <alignment horizontal="center"/>
    </xf>
    <xf numFmtId="165" fontId="24" fillId="0" borderId="0" xfId="15" applyNumberFormat="1" applyFont="1" applyAlignment="1">
      <alignment horizontal="center"/>
    </xf>
    <xf numFmtId="0" fontId="76" fillId="0" borderId="2" xfId="6" applyFont="1" applyBorder="1" applyAlignment="1">
      <alignment horizontal="center" vertical="center" wrapText="1"/>
    </xf>
    <xf numFmtId="0" fontId="10" fillId="0" borderId="0" xfId="6" applyFont="1" applyAlignment="1">
      <alignment horizontal="left"/>
    </xf>
    <xf numFmtId="0" fontId="10" fillId="0" borderId="23" xfId="6" applyFont="1" applyBorder="1" applyAlignment="1">
      <alignment horizontal="center"/>
    </xf>
    <xf numFmtId="0" fontId="76" fillId="0" borderId="0" xfId="6" applyFont="1" applyAlignment="1">
      <alignment horizontal="center" vertical="center"/>
    </xf>
    <xf numFmtId="0" fontId="8" fillId="0" borderId="0" xfId="16" applyFont="1" applyAlignment="1">
      <alignment horizontal="center"/>
    </xf>
    <xf numFmtId="0" fontId="14" fillId="0" borderId="0" xfId="17" applyFont="1"/>
    <xf numFmtId="4" fontId="14" fillId="0" borderId="0" xfId="17" applyNumberFormat="1" applyFont="1"/>
    <xf numFmtId="4" fontId="7" fillId="0" borderId="0" xfId="17" applyNumberFormat="1" applyFont="1"/>
    <xf numFmtId="0" fontId="14" fillId="0" borderId="0" xfId="17" applyFont="1" applyAlignment="1">
      <alignment vertical="top" wrapText="1"/>
    </xf>
    <xf numFmtId="49" fontId="92" fillId="0" borderId="0" xfId="17" applyNumberFormat="1" applyFont="1" applyAlignment="1">
      <alignment vertical="top" wrapText="1"/>
    </xf>
    <xf numFmtId="49" fontId="14" fillId="0" borderId="0" xfId="17" applyNumberFormat="1" applyFont="1" applyAlignment="1">
      <alignment vertical="top" wrapText="1"/>
    </xf>
    <xf numFmtId="49" fontId="7" fillId="0" borderId="0" xfId="17" applyNumberFormat="1" applyFont="1" applyAlignment="1">
      <alignment vertical="top" wrapText="1"/>
    </xf>
    <xf numFmtId="0" fontId="7" fillId="0" borderId="0" xfId="17" applyFont="1"/>
    <xf numFmtId="49" fontId="9" fillId="0" borderId="0" xfId="17" applyNumberFormat="1" applyFont="1" applyAlignment="1">
      <alignment vertical="top" wrapText="1"/>
    </xf>
    <xf numFmtId="0" fontId="7" fillId="0" borderId="0" xfId="17" applyFont="1" applyAlignment="1">
      <alignment vertical="top" wrapText="1"/>
    </xf>
    <xf numFmtId="4" fontId="9" fillId="0" borderId="0" xfId="17" applyNumberFormat="1" applyFont="1" applyAlignment="1">
      <alignment horizontal="center" vertical="center" wrapText="1"/>
    </xf>
    <xf numFmtId="49" fontId="9" fillId="0" borderId="0" xfId="17" applyNumberFormat="1" applyFont="1" applyAlignment="1">
      <alignment horizontal="right" vertical="top" wrapText="1"/>
    </xf>
    <xf numFmtId="4" fontId="9" fillId="0" borderId="7" xfId="17" applyNumberFormat="1" applyFont="1" applyBorder="1" applyAlignment="1">
      <alignment horizontal="center" vertical="center" wrapText="1"/>
    </xf>
    <xf numFmtId="49" fontId="7" fillId="0" borderId="0" xfId="17" applyNumberFormat="1" applyFont="1" applyAlignment="1">
      <alignment horizontal="right" vertical="top" wrapText="1"/>
    </xf>
    <xf numFmtId="4" fontId="7" fillId="0" borderId="2" xfId="17" applyNumberFormat="1" applyFont="1" applyBorder="1" applyAlignment="1">
      <alignment horizontal="center" vertical="center" wrapText="1"/>
    </xf>
    <xf numFmtId="49" fontId="7" fillId="0" borderId="2" xfId="17" applyNumberFormat="1" applyFont="1" applyBorder="1" applyAlignment="1">
      <alignment horizontal="left" vertical="justify" wrapText="1"/>
    </xf>
    <xf numFmtId="49" fontId="7" fillId="0" borderId="2" xfId="17" applyNumberFormat="1" applyFont="1" applyBorder="1" applyAlignment="1">
      <alignment horizontal="center" vertical="top" wrapText="1"/>
    </xf>
    <xf numFmtId="49" fontId="7" fillId="0" borderId="2" xfId="17" applyNumberFormat="1" applyFont="1" applyBorder="1" applyAlignment="1">
      <alignment vertical="justify" wrapText="1"/>
    </xf>
    <xf numFmtId="4" fontId="9" fillId="0" borderId="2" xfId="17" applyNumberFormat="1" applyFont="1" applyBorder="1" applyAlignment="1">
      <alignment horizontal="center" vertical="center" wrapText="1"/>
    </xf>
    <xf numFmtId="49" fontId="9" fillId="0" borderId="2" xfId="17" applyNumberFormat="1" applyFont="1" applyBorder="1" applyAlignment="1">
      <alignment vertical="justify" wrapText="1"/>
    </xf>
    <xf numFmtId="49" fontId="9" fillId="0" borderId="2" xfId="17" applyNumberFormat="1" applyFont="1" applyBorder="1" applyAlignment="1">
      <alignment horizontal="center" vertical="top" wrapText="1"/>
    </xf>
    <xf numFmtId="49" fontId="7" fillId="0" borderId="2" xfId="17" applyNumberFormat="1" applyFont="1" applyBorder="1" applyAlignment="1">
      <alignment horizontal="right" vertical="justify" wrapText="1"/>
    </xf>
    <xf numFmtId="4" fontId="7" fillId="0" borderId="2" xfId="17" applyNumberFormat="1" applyFont="1" applyBorder="1" applyAlignment="1">
      <alignment horizontal="center" vertical="top" wrapText="1"/>
    </xf>
    <xf numFmtId="49" fontId="9" fillId="0" borderId="0" xfId="17" applyNumberFormat="1" applyFont="1" applyAlignment="1">
      <alignment vertical="center" wrapText="1"/>
    </xf>
    <xf numFmtId="4" fontId="9" fillId="0" borderId="2" xfId="17" applyNumberFormat="1" applyFont="1" applyBorder="1" applyAlignment="1">
      <alignment horizontal="center" vertical="top" wrapText="1"/>
    </xf>
    <xf numFmtId="0" fontId="9" fillId="0" borderId="2" xfId="17" applyFont="1" applyBorder="1" applyAlignment="1">
      <alignment horizontal="center" vertical="top" wrapText="1"/>
    </xf>
    <xf numFmtId="4" fontId="10" fillId="0" borderId="0" xfId="17" applyNumberFormat="1" applyFont="1" applyAlignment="1">
      <alignment horizontal="right"/>
    </xf>
    <xf numFmtId="0" fontId="9" fillId="0" borderId="0" xfId="17" applyFont="1" applyAlignment="1">
      <alignment horizontal="center"/>
    </xf>
    <xf numFmtId="0" fontId="17" fillId="0" borderId="0" xfId="3" applyFont="1"/>
    <xf numFmtId="4" fontId="17" fillId="0" borderId="0" xfId="3" applyNumberFormat="1" applyFont="1"/>
    <xf numFmtId="4" fontId="36" fillId="0" borderId="0" xfId="3" applyNumberFormat="1" applyFont="1"/>
    <xf numFmtId="0" fontId="18" fillId="0" borderId="0" xfId="3" applyFont="1"/>
    <xf numFmtId="0" fontId="17" fillId="0" borderId="0" xfId="3" applyFont="1" applyAlignment="1">
      <alignment vertical="top"/>
    </xf>
    <xf numFmtId="4" fontId="17" fillId="0" borderId="0" xfId="3" applyNumberFormat="1" applyFont="1" applyAlignment="1">
      <alignment vertical="top"/>
    </xf>
    <xf numFmtId="4" fontId="36" fillId="0" borderId="0" xfId="3" applyNumberFormat="1" applyFont="1" applyAlignment="1">
      <alignment vertical="top"/>
    </xf>
    <xf numFmtId="0" fontId="36" fillId="0" borderId="0" xfId="3" applyFont="1" applyAlignment="1">
      <alignment horizontal="right" vertical="top"/>
    </xf>
    <xf numFmtId="0" fontId="18" fillId="0" borderId="0" xfId="3" applyFont="1" applyAlignment="1">
      <alignment vertical="top"/>
    </xf>
    <xf numFmtId="0" fontId="17" fillId="0" borderId="0" xfId="3" applyFont="1" applyAlignment="1">
      <alignment horizontal="right" vertical="top"/>
    </xf>
    <xf numFmtId="2" fontId="17" fillId="0" borderId="0" xfId="3" applyNumberFormat="1" applyFont="1" applyAlignment="1">
      <alignment vertical="top"/>
    </xf>
    <xf numFmtId="2" fontId="18" fillId="0" borderId="0" xfId="3" applyNumberFormat="1" applyFont="1" applyAlignment="1">
      <alignment vertical="top"/>
    </xf>
    <xf numFmtId="4" fontId="45" fillId="0" borderId="0" xfId="3" applyNumberFormat="1" applyFont="1" applyAlignment="1">
      <alignment vertical="top"/>
    </xf>
    <xf numFmtId="4" fontId="19" fillId="0" borderId="0" xfId="3" applyNumberFormat="1" applyFont="1" applyAlignment="1">
      <alignment vertical="top"/>
    </xf>
    <xf numFmtId="165" fontId="36" fillId="0" borderId="0" xfId="3" applyNumberFormat="1" applyFont="1" applyAlignment="1">
      <alignment vertical="top"/>
    </xf>
    <xf numFmtId="165" fontId="36" fillId="0" borderId="0" xfId="3" applyNumberFormat="1" applyFont="1" applyAlignment="1">
      <alignment horizontal="right" vertical="top"/>
    </xf>
    <xf numFmtId="0" fontId="36" fillId="0" borderId="0" xfId="3" applyFont="1" applyAlignment="1">
      <alignment vertical="top"/>
    </xf>
    <xf numFmtId="0" fontId="17" fillId="0" borderId="1" xfId="3" applyFont="1" applyBorder="1"/>
    <xf numFmtId="0" fontId="36" fillId="0" borderId="0" xfId="3" applyFont="1"/>
    <xf numFmtId="0" fontId="17" fillId="0" borderId="0" xfId="3" applyFont="1" applyAlignment="1">
      <alignment vertical="center"/>
    </xf>
    <xf numFmtId="4" fontId="34" fillId="0" borderId="0" xfId="4" applyNumberFormat="1" applyFont="1" applyAlignment="1">
      <alignment vertical="center" wrapText="1"/>
    </xf>
    <xf numFmtId="0" fontId="19" fillId="0" borderId="0" xfId="9" applyFont="1" applyAlignment="1">
      <alignment horizontal="left" vertical="center" wrapText="1"/>
    </xf>
    <xf numFmtId="49" fontId="19" fillId="0" borderId="0" xfId="9" applyNumberFormat="1" applyFont="1" applyAlignment="1">
      <alignment horizontal="right" vertical="center"/>
    </xf>
    <xf numFmtId="0" fontId="34" fillId="0" borderId="0" xfId="4" applyFont="1" applyAlignment="1">
      <alignment wrapText="1"/>
    </xf>
    <xf numFmtId="0" fontId="34" fillId="0" borderId="0" xfId="4" applyFont="1" applyAlignment="1">
      <alignment vertical="center" wrapText="1"/>
    </xf>
    <xf numFmtId="4" fontId="19" fillId="0" borderId="0" xfId="3" applyNumberFormat="1" applyFont="1" applyAlignment="1">
      <alignment vertical="center"/>
    </xf>
    <xf numFmtId="2" fontId="17" fillId="0" borderId="0" xfId="3" applyNumberFormat="1" applyFont="1" applyAlignment="1">
      <alignment horizontal="right" vertical="center"/>
    </xf>
    <xf numFmtId="0" fontId="45" fillId="0" borderId="0" xfId="3" applyFont="1" applyAlignment="1">
      <alignment vertical="top"/>
    </xf>
    <xf numFmtId="2" fontId="45" fillId="0" borderId="0" xfId="3" applyNumberFormat="1" applyFont="1" applyAlignment="1">
      <alignment vertical="center"/>
    </xf>
    <xf numFmtId="164" fontId="45" fillId="0" borderId="0" xfId="3" applyNumberFormat="1" applyFont="1" applyAlignment="1">
      <alignment vertical="center"/>
    </xf>
    <xf numFmtId="4" fontId="45" fillId="0" borderId="0" xfId="3" applyNumberFormat="1" applyFont="1" applyAlignment="1">
      <alignment vertical="center"/>
    </xf>
    <xf numFmtId="4" fontId="45" fillId="0" borderId="0" xfId="3" applyNumberFormat="1" applyFont="1" applyAlignment="1">
      <alignment horizontal="right" vertical="center"/>
    </xf>
    <xf numFmtId="4" fontId="36" fillId="0" borderId="0" xfId="3" applyNumberFormat="1" applyFont="1" applyAlignment="1">
      <alignment vertical="center"/>
    </xf>
    <xf numFmtId="0" fontId="19" fillId="0" borderId="0" xfId="3" applyFont="1" applyAlignment="1">
      <alignment vertical="center" wrapText="1"/>
    </xf>
    <xf numFmtId="4" fontId="45" fillId="0" borderId="73" xfId="3" applyNumberFormat="1" applyFont="1" applyBorder="1" applyAlignment="1">
      <alignment horizontal="right" vertical="center"/>
    </xf>
    <xf numFmtId="4" fontId="45" fillId="0" borderId="72" xfId="3" applyNumberFormat="1" applyFont="1" applyBorder="1" applyAlignment="1">
      <alignment horizontal="right" vertical="center"/>
    </xf>
    <xf numFmtId="4" fontId="45" fillId="0" borderId="2" xfId="3" applyNumberFormat="1" applyFont="1" applyBorder="1" applyAlignment="1">
      <alignment vertical="center"/>
    </xf>
    <xf numFmtId="4" fontId="19" fillId="0" borderId="11" xfId="3" applyNumberFormat="1" applyFont="1" applyBorder="1" applyAlignment="1">
      <alignment horizontal="right" vertical="center"/>
    </xf>
    <xf numFmtId="4" fontId="19" fillId="0" borderId="2" xfId="3" applyNumberFormat="1" applyFont="1" applyBorder="1" applyAlignment="1">
      <alignment horizontal="right" vertical="center"/>
    </xf>
    <xf numFmtId="4" fontId="19" fillId="0" borderId="61" xfId="3" applyNumberFormat="1" applyFont="1" applyBorder="1" applyAlignment="1">
      <alignment horizontal="right" vertical="center"/>
    </xf>
    <xf numFmtId="4" fontId="19" fillId="0" borderId="2" xfId="3" applyNumberFormat="1" applyFont="1" applyBorder="1" applyAlignment="1">
      <alignment vertical="center"/>
    </xf>
    <xf numFmtId="4" fontId="19" fillId="0" borderId="4" xfId="3" applyNumberFormat="1" applyFont="1" applyBorder="1" applyAlignment="1">
      <alignment vertical="center"/>
    </xf>
    <xf numFmtId="2" fontId="36" fillId="0" borderId="0" xfId="3" applyNumberFormat="1" applyFont="1" applyAlignment="1">
      <alignment vertical="center"/>
    </xf>
    <xf numFmtId="164" fontId="36" fillId="0" borderId="0" xfId="3" applyNumberFormat="1" applyFont="1" applyAlignment="1">
      <alignment vertical="center"/>
    </xf>
    <xf numFmtId="4" fontId="36" fillId="0" borderId="2" xfId="3" applyNumberFormat="1" applyFont="1" applyBorder="1" applyAlignment="1">
      <alignment horizontal="right" vertical="center"/>
    </xf>
    <xf numFmtId="4" fontId="36" fillId="0" borderId="61" xfId="3" applyNumberFormat="1" applyFont="1" applyBorder="1" applyAlignment="1">
      <alignment vertical="center"/>
    </xf>
    <xf numFmtId="4" fontId="36" fillId="0" borderId="2" xfId="3" applyNumberFormat="1" applyFont="1" applyBorder="1" applyAlignment="1">
      <alignment vertical="center"/>
    </xf>
    <xf numFmtId="4" fontId="45" fillId="0" borderId="61" xfId="3" applyNumberFormat="1" applyFont="1" applyBorder="1" applyAlignment="1">
      <alignment horizontal="right" vertical="center"/>
    </xf>
    <xf numFmtId="4" fontId="45" fillId="0" borderId="2" xfId="3" applyNumberFormat="1" applyFont="1" applyBorder="1" applyAlignment="1">
      <alignment horizontal="right" vertical="center"/>
    </xf>
    <xf numFmtId="4" fontId="45" fillId="0" borderId="2" xfId="3" applyNumberFormat="1" applyFont="1" applyBorder="1" applyAlignment="1">
      <alignment vertical="center" wrapText="1"/>
    </xf>
    <xf numFmtId="0" fontId="45" fillId="0" borderId="2" xfId="3" applyFont="1" applyBorder="1" applyAlignment="1">
      <alignment horizontal="left" vertical="center" wrapText="1"/>
    </xf>
    <xf numFmtId="49" fontId="44" fillId="0" borderId="60" xfId="3" applyNumberFormat="1" applyFont="1" applyBorder="1" applyAlignment="1">
      <alignment horizontal="center" vertical="center"/>
    </xf>
    <xf numFmtId="0" fontId="19" fillId="0" borderId="0" xfId="3" applyFont="1" applyAlignment="1">
      <alignment vertical="top"/>
    </xf>
    <xf numFmtId="2" fontId="19" fillId="0" borderId="0" xfId="3" applyNumberFormat="1" applyFont="1" applyAlignment="1">
      <alignment vertical="center"/>
    </xf>
    <xf numFmtId="165" fontId="19" fillId="0" borderId="0" xfId="3" applyNumberFormat="1" applyFont="1" applyAlignment="1">
      <alignment vertical="center"/>
    </xf>
    <xf numFmtId="4" fontId="19" fillId="0" borderId="63" xfId="3" applyNumberFormat="1" applyFont="1" applyBorder="1" applyAlignment="1">
      <alignment horizontal="right" vertical="center"/>
    </xf>
    <xf numFmtId="4" fontId="19" fillId="0" borderId="4" xfId="3" applyNumberFormat="1" applyFont="1" applyBorder="1" applyAlignment="1">
      <alignment horizontal="right" vertical="center"/>
    </xf>
    <xf numFmtId="4" fontId="19" fillId="0" borderId="4" xfId="3" applyNumberFormat="1" applyFont="1" applyBorder="1" applyAlignment="1">
      <alignment vertical="center" wrapText="1"/>
    </xf>
    <xf numFmtId="49" fontId="19" fillId="0" borderId="10" xfId="3" applyNumberFormat="1" applyFont="1" applyBorder="1" applyAlignment="1">
      <alignment horizontal="left" vertical="center" wrapText="1"/>
    </xf>
    <xf numFmtId="4" fontId="19" fillId="0" borderId="63" xfId="3" applyNumberFormat="1" applyFont="1" applyBorder="1" applyAlignment="1">
      <alignment vertical="center"/>
    </xf>
    <xf numFmtId="165" fontId="45" fillId="0" borderId="0" xfId="3" applyNumberFormat="1" applyFont="1" applyAlignment="1">
      <alignment vertical="center"/>
    </xf>
    <xf numFmtId="4" fontId="45" fillId="0" borderId="61" xfId="3" applyNumberFormat="1" applyFont="1" applyBorder="1" applyAlignment="1">
      <alignment vertical="center"/>
    </xf>
    <xf numFmtId="4" fontId="45" fillId="0" borderId="13" xfId="3" applyNumberFormat="1" applyFont="1" applyBorder="1" applyAlignment="1">
      <alignment horizontal="right" vertical="center"/>
    </xf>
    <xf numFmtId="4" fontId="45" fillId="0" borderId="5" xfId="3" applyNumberFormat="1" applyFont="1" applyBorder="1" applyAlignment="1">
      <alignment horizontal="right" vertical="center"/>
    </xf>
    <xf numFmtId="0" fontId="45" fillId="0" borderId="11" xfId="3" applyFont="1" applyBorder="1" applyAlignment="1">
      <alignment horizontal="justify" vertical="center"/>
    </xf>
    <xf numFmtId="4" fontId="19" fillId="0" borderId="5" xfId="3" applyNumberFormat="1" applyFont="1" applyBorder="1" applyAlignment="1">
      <alignment horizontal="right" vertical="center"/>
    </xf>
    <xf numFmtId="4" fontId="19" fillId="0" borderId="5" xfId="3" applyNumberFormat="1" applyFont="1" applyBorder="1" applyAlignment="1">
      <alignment vertical="center"/>
    </xf>
    <xf numFmtId="0" fontId="19" fillId="0" borderId="17" xfId="3" applyFont="1" applyBorder="1" applyAlignment="1">
      <alignment vertical="center" wrapText="1"/>
    </xf>
    <xf numFmtId="4" fontId="19" fillId="0" borderId="3" xfId="3" applyNumberFormat="1" applyFont="1" applyBorder="1" applyAlignment="1">
      <alignment horizontal="right" vertical="center"/>
    </xf>
    <xf numFmtId="4" fontId="19" fillId="0" borderId="3" xfId="3" applyNumberFormat="1" applyFont="1" applyBorder="1" applyAlignment="1">
      <alignment vertical="center"/>
    </xf>
    <xf numFmtId="0" fontId="19" fillId="0" borderId="14" xfId="3" applyFont="1" applyBorder="1" applyAlignment="1">
      <alignment vertical="center" wrapText="1"/>
    </xf>
    <xf numFmtId="4" fontId="45" fillId="0" borderId="12" xfId="3" applyNumberFormat="1" applyFont="1" applyBorder="1" applyAlignment="1">
      <alignment horizontal="right" vertical="center"/>
    </xf>
    <xf numFmtId="4" fontId="45" fillId="0" borderId="11" xfId="3" applyNumberFormat="1" applyFont="1" applyBorder="1" applyAlignment="1">
      <alignment horizontal="right" vertical="center"/>
    </xf>
    <xf numFmtId="49" fontId="45" fillId="0" borderId="2" xfId="3" applyNumberFormat="1" applyFont="1" applyBorder="1" applyAlignment="1">
      <alignment horizontal="justify" vertical="center"/>
    </xf>
    <xf numFmtId="0" fontId="19" fillId="0" borderId="0" xfId="3" applyFont="1" applyAlignment="1">
      <alignment vertical="center"/>
    </xf>
    <xf numFmtId="4" fontId="19" fillId="0" borderId="65" xfId="3" applyNumberFormat="1" applyFont="1" applyBorder="1" applyAlignment="1">
      <alignment horizontal="right" vertical="center"/>
    </xf>
    <xf numFmtId="4" fontId="19" fillId="0" borderId="5" xfId="3" applyNumberFormat="1" applyFont="1" applyBorder="1" applyAlignment="1">
      <alignment vertical="center" wrapText="1"/>
    </xf>
    <xf numFmtId="4" fontId="19" fillId="0" borderId="59" xfId="3" applyNumberFormat="1" applyFont="1" applyBorder="1" applyAlignment="1">
      <alignment vertical="center"/>
    </xf>
    <xf numFmtId="4" fontId="19" fillId="0" borderId="3" xfId="3" applyNumberFormat="1" applyFont="1" applyBorder="1" applyAlignment="1">
      <alignment vertical="center" wrapText="1"/>
    </xf>
    <xf numFmtId="0" fontId="45" fillId="0" borderId="0" xfId="3" applyFont="1" applyAlignment="1">
      <alignment vertical="center"/>
    </xf>
    <xf numFmtId="4" fontId="45" fillId="0" borderId="65" xfId="3" applyNumberFormat="1" applyFont="1" applyBorder="1" applyAlignment="1">
      <alignment vertical="center"/>
    </xf>
    <xf numFmtId="4" fontId="45" fillId="0" borderId="5" xfId="3" applyNumberFormat="1" applyFont="1" applyBorder="1" applyAlignment="1">
      <alignment vertical="center" wrapText="1"/>
    </xf>
    <xf numFmtId="0" fontId="45" fillId="0" borderId="5" xfId="3" applyFont="1" applyBorder="1" applyAlignment="1">
      <alignment horizontal="left" vertical="center" wrapText="1"/>
    </xf>
    <xf numFmtId="0" fontId="48" fillId="0" borderId="58" xfId="3" applyFont="1" applyBorder="1" applyAlignment="1">
      <alignment horizontal="center" vertical="center"/>
    </xf>
    <xf numFmtId="4" fontId="19" fillId="0" borderId="14" xfId="3" applyNumberFormat="1" applyFont="1" applyBorder="1" applyAlignment="1">
      <alignment vertical="center"/>
    </xf>
    <xf numFmtId="0" fontId="19" fillId="0" borderId="10" xfId="3" applyFont="1" applyBorder="1" applyAlignment="1">
      <alignment vertical="center" wrapText="1"/>
    </xf>
    <xf numFmtId="0" fontId="41" fillId="0" borderId="64" xfId="4" applyFont="1" applyBorder="1" applyAlignment="1">
      <alignment horizontal="center" vertical="center" textRotation="90"/>
    </xf>
    <xf numFmtId="4" fontId="45" fillId="0" borderId="5" xfId="3" applyNumberFormat="1" applyFont="1" applyBorder="1" applyAlignment="1">
      <alignment vertical="center"/>
    </xf>
    <xf numFmtId="49" fontId="45" fillId="0" borderId="4" xfId="3" applyNumberFormat="1" applyFont="1" applyBorder="1" applyAlignment="1">
      <alignment horizontal="left" vertical="center" wrapText="1"/>
    </xf>
    <xf numFmtId="0" fontId="44" fillId="0" borderId="60" xfId="3" applyFont="1" applyBorder="1" applyAlignment="1">
      <alignment horizontal="center" vertical="center"/>
    </xf>
    <xf numFmtId="0" fontId="36" fillId="0" borderId="0" xfId="3" applyFont="1" applyAlignment="1">
      <alignment vertical="center"/>
    </xf>
    <xf numFmtId="165" fontId="36" fillId="0" borderId="0" xfId="3" applyNumberFormat="1" applyFont="1" applyAlignment="1">
      <alignment vertical="center"/>
    </xf>
    <xf numFmtId="4" fontId="17" fillId="0" borderId="0" xfId="3" applyNumberFormat="1" applyFont="1" applyAlignment="1">
      <alignment vertical="center"/>
    </xf>
    <xf numFmtId="4" fontId="36" fillId="0" borderId="5" xfId="3" applyNumberFormat="1" applyFont="1" applyBorder="1" applyAlignment="1">
      <alignment horizontal="right" vertical="center"/>
    </xf>
    <xf numFmtId="4" fontId="36" fillId="0" borderId="2" xfId="3" applyNumberFormat="1" applyFont="1" applyBorder="1" applyAlignment="1">
      <alignment vertical="center" wrapText="1"/>
    </xf>
    <xf numFmtId="0" fontId="89" fillId="0" borderId="5" xfId="4" applyFont="1" applyBorder="1" applyAlignment="1">
      <alignment horizontal="left" vertical="center" wrapText="1"/>
    </xf>
    <xf numFmtId="0" fontId="18" fillId="0" borderId="60" xfId="3" applyFont="1" applyBorder="1" applyAlignment="1">
      <alignment horizontal="center" vertical="center"/>
    </xf>
    <xf numFmtId="2" fontId="17" fillId="0" borderId="0" xfId="3" applyNumberFormat="1" applyFont="1" applyAlignment="1">
      <alignment vertical="center"/>
    </xf>
    <xf numFmtId="165" fontId="17" fillId="0" borderId="0" xfId="3" applyNumberFormat="1" applyFont="1" applyAlignment="1">
      <alignment vertical="center"/>
    </xf>
    <xf numFmtId="4" fontId="19" fillId="0" borderId="65" xfId="3" applyNumberFormat="1" applyFont="1" applyBorder="1" applyAlignment="1">
      <alignment vertical="center"/>
    </xf>
    <xf numFmtId="4" fontId="47" fillId="0" borderId="10" xfId="3" applyNumberFormat="1" applyFont="1" applyBorder="1" applyAlignment="1">
      <alignment horizontal="right" vertical="center"/>
    </xf>
    <xf numFmtId="4" fontId="47" fillId="0" borderId="5" xfId="3" applyNumberFormat="1" applyFont="1" applyBorder="1" applyAlignment="1">
      <alignment horizontal="right" vertical="center"/>
    </xf>
    <xf numFmtId="4" fontId="47" fillId="0" borderId="15" xfId="3" applyNumberFormat="1" applyFont="1" applyBorder="1" applyAlignment="1">
      <alignment horizontal="right" vertical="center"/>
    </xf>
    <xf numFmtId="4" fontId="47" fillId="0" borderId="14" xfId="3" applyNumberFormat="1" applyFont="1" applyBorder="1" applyAlignment="1">
      <alignment horizontal="right" vertical="center"/>
    </xf>
    <xf numFmtId="4" fontId="47" fillId="0" borderId="3" xfId="3" applyNumberFormat="1" applyFont="1" applyBorder="1" applyAlignment="1">
      <alignment horizontal="right" vertical="center"/>
    </xf>
    <xf numFmtId="4" fontId="45" fillId="0" borderId="13" xfId="3" applyNumberFormat="1" applyFont="1" applyBorder="1" applyAlignment="1">
      <alignment vertical="center"/>
    </xf>
    <xf numFmtId="4" fontId="45" fillId="0" borderId="3" xfId="3" applyNumberFormat="1" applyFont="1" applyBorder="1" applyAlignment="1">
      <alignment vertical="center"/>
    </xf>
    <xf numFmtId="4" fontId="45" fillId="0" borderId="14" xfId="3" applyNumberFormat="1" applyFont="1" applyBorder="1" applyAlignment="1">
      <alignment vertical="center"/>
    </xf>
    <xf numFmtId="4" fontId="19" fillId="0" borderId="69" xfId="3" applyNumberFormat="1" applyFont="1" applyBorder="1" applyAlignment="1">
      <alignment vertical="center"/>
    </xf>
    <xf numFmtId="4" fontId="19" fillId="0" borderId="1" xfId="3" applyNumberFormat="1" applyFont="1" applyBorder="1" applyAlignment="1">
      <alignment vertical="center"/>
    </xf>
    <xf numFmtId="4" fontId="17" fillId="0" borderId="5" xfId="3" applyNumberFormat="1" applyFont="1" applyBorder="1" applyAlignment="1">
      <alignment vertical="center"/>
    </xf>
    <xf numFmtId="0" fontId="19" fillId="0" borderId="5" xfId="3" applyFont="1" applyBorder="1" applyAlignment="1">
      <alignment vertical="center" wrapText="1"/>
    </xf>
    <xf numFmtId="0" fontId="41" fillId="0" borderId="66" xfId="4" applyFont="1" applyBorder="1" applyAlignment="1">
      <alignment horizontal="center" vertical="center" textRotation="90"/>
    </xf>
    <xf numFmtId="0" fontId="19" fillId="0" borderId="4" xfId="3" applyFont="1" applyBorder="1" applyAlignment="1">
      <alignment vertical="center" wrapText="1"/>
    </xf>
    <xf numFmtId="4" fontId="19" fillId="0" borderId="0" xfId="3" applyNumberFormat="1" applyFont="1" applyAlignment="1">
      <alignment vertical="center" wrapText="1"/>
    </xf>
    <xf numFmtId="0" fontId="19" fillId="0" borderId="3" xfId="3" applyFont="1" applyBorder="1" applyAlignment="1">
      <alignment vertical="center" wrapText="1"/>
    </xf>
    <xf numFmtId="4" fontId="45" fillId="0" borderId="4" xfId="3" applyNumberFormat="1" applyFont="1" applyBorder="1" applyAlignment="1">
      <alignment vertical="center"/>
    </xf>
    <xf numFmtId="4" fontId="19" fillId="0" borderId="1" xfId="3" applyNumberFormat="1" applyFont="1" applyBorder="1" applyAlignment="1">
      <alignment vertical="center" wrapText="1"/>
    </xf>
    <xf numFmtId="4" fontId="19" fillId="0" borderId="8" xfId="3" applyNumberFormat="1" applyFont="1" applyBorder="1" applyAlignment="1">
      <alignment vertical="center"/>
    </xf>
    <xf numFmtId="4" fontId="19" fillId="0" borderId="8" xfId="3" applyNumberFormat="1" applyFont="1" applyBorder="1" applyAlignment="1">
      <alignment vertical="center" wrapText="1"/>
    </xf>
    <xf numFmtId="49" fontId="45" fillId="0" borderId="14" xfId="3" applyNumberFormat="1" applyFont="1" applyBorder="1" applyAlignment="1">
      <alignment horizontal="left" vertical="center" wrapText="1"/>
    </xf>
    <xf numFmtId="49" fontId="45" fillId="0" borderId="11" xfId="3" applyNumberFormat="1" applyFont="1" applyBorder="1" applyAlignment="1">
      <alignment horizontal="left" vertical="center" wrapText="1"/>
    </xf>
    <xf numFmtId="0" fontId="44" fillId="0" borderId="58" xfId="3" applyFont="1" applyBorder="1" applyAlignment="1">
      <alignment horizontal="center" vertical="center"/>
    </xf>
    <xf numFmtId="49" fontId="45" fillId="0" borderId="5" xfId="3" applyNumberFormat="1" applyFont="1" applyBorder="1" applyAlignment="1">
      <alignment horizontal="left" vertical="center" wrapText="1"/>
    </xf>
    <xf numFmtId="4" fontId="19" fillId="0" borderId="19" xfId="3" applyNumberFormat="1" applyFont="1" applyBorder="1" applyAlignment="1">
      <alignment vertical="center"/>
    </xf>
    <xf numFmtId="4" fontId="19" fillId="0" borderId="68" xfId="3" applyNumberFormat="1" applyFont="1" applyBorder="1" applyAlignment="1">
      <alignment vertical="center"/>
    </xf>
    <xf numFmtId="0" fontId="45" fillId="0" borderId="14" xfId="3" applyFont="1" applyBorder="1" applyAlignment="1">
      <alignment horizontal="left" vertical="center" wrapText="1"/>
    </xf>
    <xf numFmtId="0" fontId="39" fillId="0" borderId="0" xfId="3" applyFont="1" applyAlignment="1">
      <alignment vertical="center"/>
    </xf>
    <xf numFmtId="0" fontId="88" fillId="0" borderId="0" xfId="3" applyFont="1" applyAlignment="1">
      <alignment horizontal="left" vertical="center"/>
    </xf>
    <xf numFmtId="2" fontId="45" fillId="0" borderId="0" xfId="3" applyNumberFormat="1" applyFont="1" applyAlignment="1">
      <alignment horizontal="left" vertical="center"/>
    </xf>
    <xf numFmtId="165" fontId="45" fillId="0" borderId="0" xfId="3" applyNumberFormat="1" applyFont="1" applyAlignment="1">
      <alignment horizontal="left" vertical="center"/>
    </xf>
    <xf numFmtId="4" fontId="45" fillId="0" borderId="0" xfId="3" applyNumberFormat="1" applyFont="1" applyAlignment="1">
      <alignment horizontal="left" vertical="center"/>
    </xf>
    <xf numFmtId="4" fontId="17" fillId="0" borderId="3" xfId="3" applyNumberFormat="1" applyFont="1" applyBorder="1" applyAlignment="1">
      <alignment vertical="center"/>
    </xf>
    <xf numFmtId="0" fontId="45" fillId="0" borderId="4" xfId="3" applyFont="1" applyBorder="1" applyAlignment="1">
      <alignment vertical="center" wrapText="1"/>
    </xf>
    <xf numFmtId="1" fontId="44" fillId="0" borderId="58" xfId="3" applyNumberFormat="1" applyFont="1" applyBorder="1" applyAlignment="1">
      <alignment horizontal="center" vertical="center"/>
    </xf>
    <xf numFmtId="4" fontId="19" fillId="0" borderId="61" xfId="3" applyNumberFormat="1" applyFont="1" applyBorder="1" applyAlignment="1">
      <alignment vertical="center"/>
    </xf>
    <xf numFmtId="0" fontId="45" fillId="0" borderId="2" xfId="3" applyFont="1" applyBorder="1" applyAlignment="1">
      <alignment vertical="center" wrapText="1"/>
    </xf>
    <xf numFmtId="0" fontId="44" fillId="0" borderId="60" xfId="3" applyFont="1" applyBorder="1" applyAlignment="1">
      <alignment horizontal="center" vertical="center" textRotation="90"/>
    </xf>
    <xf numFmtId="2" fontId="39" fillId="0" borderId="0" xfId="3" applyNumberFormat="1" applyFont="1" applyAlignment="1">
      <alignment vertical="center"/>
    </xf>
    <xf numFmtId="0" fontId="19" fillId="0" borderId="17" xfId="3" applyFont="1" applyBorder="1" applyAlignment="1">
      <alignment horizontal="left" vertical="center" wrapText="1"/>
    </xf>
    <xf numFmtId="4" fontId="17" fillId="0" borderId="4" xfId="3" applyNumberFormat="1" applyFont="1" applyBorder="1" applyAlignment="1">
      <alignment vertical="center"/>
    </xf>
    <xf numFmtId="0" fontId="45" fillId="0" borderId="11" xfId="3" applyFont="1" applyBorder="1" applyAlignment="1">
      <alignment horizontal="left" vertical="center" wrapText="1"/>
    </xf>
    <xf numFmtId="1" fontId="44" fillId="0" borderId="60" xfId="3" applyNumberFormat="1" applyFont="1" applyBorder="1" applyAlignment="1">
      <alignment horizontal="center" vertical="center"/>
    </xf>
    <xf numFmtId="4" fontId="36" fillId="0" borderId="5" xfId="3" applyNumberFormat="1" applyFont="1" applyBorder="1" applyAlignment="1">
      <alignment vertical="center"/>
    </xf>
    <xf numFmtId="49" fontId="36" fillId="0" borderId="11" xfId="3" applyNumberFormat="1" applyFont="1" applyBorder="1" applyAlignment="1">
      <alignment horizontal="left" vertical="center" wrapText="1"/>
    </xf>
    <xf numFmtId="4" fontId="17" fillId="0" borderId="65" xfId="3" applyNumberFormat="1" applyFont="1" applyBorder="1" applyAlignment="1">
      <alignment vertical="center"/>
    </xf>
    <xf numFmtId="4" fontId="17" fillId="0" borderId="63" xfId="3" applyNumberFormat="1" applyFont="1" applyBorder="1" applyAlignment="1">
      <alignment vertical="center"/>
    </xf>
    <xf numFmtId="4" fontId="17" fillId="0" borderId="59" xfId="3" applyNumberFormat="1" applyFont="1" applyBorder="1" applyAlignment="1">
      <alignment vertical="center"/>
    </xf>
    <xf numFmtId="4" fontId="36" fillId="0" borderId="59" xfId="3" applyNumberFormat="1" applyFont="1" applyBorder="1" applyAlignment="1">
      <alignment vertical="center"/>
    </xf>
    <xf numFmtId="0" fontId="36" fillId="0" borderId="11" xfId="3" applyFont="1" applyBorder="1" applyAlignment="1">
      <alignment horizontal="left" vertical="center" wrapText="1"/>
    </xf>
    <xf numFmtId="0" fontId="17" fillId="0" borderId="0" xfId="3" applyFont="1" applyAlignment="1">
      <alignment vertical="center" wrapText="1"/>
    </xf>
    <xf numFmtId="0" fontId="36" fillId="0" borderId="0" xfId="3" applyFont="1" applyAlignment="1">
      <alignment vertical="center" wrapText="1"/>
    </xf>
    <xf numFmtId="4" fontId="45" fillId="0" borderId="59" xfId="3" applyNumberFormat="1" applyFont="1" applyBorder="1" applyAlignment="1">
      <alignment vertical="center"/>
    </xf>
    <xf numFmtId="0" fontId="36" fillId="0" borderId="2" xfId="3" applyFont="1" applyBorder="1" applyAlignment="1">
      <alignment horizontal="left" vertical="center" wrapText="1"/>
    </xf>
    <xf numFmtId="49" fontId="18" fillId="0" borderId="60" xfId="3" applyNumberFormat="1" applyFont="1" applyBorder="1" applyAlignment="1">
      <alignment horizontal="center" vertical="center"/>
    </xf>
    <xf numFmtId="4" fontId="36" fillId="0" borderId="3" xfId="3" applyNumberFormat="1" applyFont="1" applyBorder="1" applyAlignment="1">
      <alignment vertical="center"/>
    </xf>
    <xf numFmtId="0" fontId="36" fillId="0" borderId="14" xfId="3" applyFont="1" applyBorder="1" applyAlignment="1">
      <alignment horizontal="left" vertical="center" wrapText="1"/>
    </xf>
    <xf numFmtId="49" fontId="18" fillId="0" borderId="58" xfId="3" applyNumberFormat="1" applyFont="1" applyBorder="1" applyAlignment="1">
      <alignment horizontal="center" vertical="center"/>
    </xf>
    <xf numFmtId="4" fontId="17" fillId="0" borderId="65" xfId="3" applyNumberFormat="1" applyFont="1" applyBorder="1" applyAlignment="1">
      <alignment horizontal="right" vertical="center"/>
    </xf>
    <xf numFmtId="4" fontId="17" fillId="0" borderId="5" xfId="3" applyNumberFormat="1" applyFont="1" applyBorder="1" applyAlignment="1">
      <alignment horizontal="right" vertical="center"/>
    </xf>
    <xf numFmtId="4" fontId="19" fillId="0" borderId="15" xfId="3" applyNumberFormat="1" applyFont="1" applyBorder="1" applyAlignment="1">
      <alignment horizontal="right" vertical="center"/>
    </xf>
    <xf numFmtId="4" fontId="17" fillId="0" borderId="10" xfId="3" applyNumberFormat="1" applyFont="1" applyBorder="1" applyAlignment="1">
      <alignment horizontal="right" vertical="center"/>
    </xf>
    <xf numFmtId="4" fontId="17" fillId="0" borderId="15" xfId="3" applyNumberFormat="1" applyFont="1" applyBorder="1" applyAlignment="1">
      <alignment horizontal="right" vertical="center"/>
    </xf>
    <xf numFmtId="0" fontId="41" fillId="0" borderId="64" xfId="4" applyFont="1" applyBorder="1" applyAlignment="1">
      <alignment horizontal="center" vertical="center"/>
    </xf>
    <xf numFmtId="0" fontId="45" fillId="0" borderId="10" xfId="3" applyFont="1" applyBorder="1" applyAlignment="1">
      <alignment vertical="center" wrapText="1"/>
    </xf>
    <xf numFmtId="49" fontId="44" fillId="0" borderId="62" xfId="3" applyNumberFormat="1" applyFont="1" applyBorder="1" applyAlignment="1">
      <alignment horizontal="center" vertical="center"/>
    </xf>
    <xf numFmtId="4" fontId="19" fillId="0" borderId="9" xfId="3" applyNumberFormat="1" applyFont="1" applyBorder="1" applyAlignment="1">
      <alignment vertical="center"/>
    </xf>
    <xf numFmtId="0" fontId="36" fillId="0" borderId="10" xfId="3" applyFont="1" applyBorder="1" applyAlignment="1">
      <alignment horizontal="left" vertical="center" wrapText="1"/>
    </xf>
    <xf numFmtId="49" fontId="18" fillId="0" borderId="62" xfId="3" applyNumberFormat="1" applyFont="1" applyBorder="1" applyAlignment="1">
      <alignment horizontal="center" vertical="center"/>
    </xf>
    <xf numFmtId="0" fontId="17" fillId="0" borderId="5" xfId="3" applyFont="1" applyBorder="1" applyAlignment="1">
      <alignment vertical="center" wrapText="1"/>
    </xf>
    <xf numFmtId="0" fontId="41" fillId="0" borderId="62" xfId="4" applyFont="1" applyBorder="1" applyAlignment="1">
      <alignment horizontal="center" vertical="center"/>
    </xf>
    <xf numFmtId="4" fontId="17" fillId="0" borderId="17" xfId="3" applyNumberFormat="1" applyFont="1" applyBorder="1" applyAlignment="1">
      <alignment vertical="center"/>
    </xf>
    <xf numFmtId="0" fontId="17" fillId="0" borderId="4" xfId="3" applyFont="1" applyBorder="1" applyAlignment="1">
      <alignment vertical="center" wrapText="1"/>
    </xf>
    <xf numFmtId="4" fontId="17" fillId="0" borderId="8" xfId="3" applyNumberFormat="1" applyFont="1" applyBorder="1" applyAlignment="1">
      <alignment vertical="center"/>
    </xf>
    <xf numFmtId="4" fontId="17" fillId="0" borderId="9" xfId="3" applyNumberFormat="1" applyFont="1" applyBorder="1" applyAlignment="1">
      <alignment vertical="center"/>
    </xf>
    <xf numFmtId="4" fontId="17" fillId="0" borderId="14" xfId="3" applyNumberFormat="1" applyFont="1" applyBorder="1" applyAlignment="1">
      <alignment vertical="center"/>
    </xf>
    <xf numFmtId="0" fontId="17" fillId="0" borderId="3" xfId="3" applyFont="1" applyBorder="1" applyAlignment="1">
      <alignment vertical="center" wrapText="1"/>
    </xf>
    <xf numFmtId="4" fontId="36" fillId="0" borderId="9" xfId="3" applyNumberFormat="1" applyFont="1" applyBorder="1" applyAlignment="1">
      <alignment vertical="center"/>
    </xf>
    <xf numFmtId="0" fontId="36" fillId="0" borderId="3" xfId="3" applyFont="1" applyBorder="1" applyAlignment="1">
      <alignment horizontal="left" vertical="center" wrapText="1"/>
    </xf>
    <xf numFmtId="4" fontId="36" fillId="0" borderId="0" xfId="3" applyNumberFormat="1" applyFont="1" applyAlignment="1">
      <alignment horizontal="right" vertical="center"/>
    </xf>
    <xf numFmtId="4" fontId="36" fillId="0" borderId="63" xfId="3" applyNumberFormat="1" applyFont="1" applyBorder="1" applyAlignment="1">
      <alignment horizontal="right" vertical="center"/>
    </xf>
    <xf numFmtId="4" fontId="36" fillId="0" borderId="4" xfId="3" applyNumberFormat="1" applyFont="1" applyBorder="1" applyAlignment="1">
      <alignment horizontal="right" vertical="center"/>
    </xf>
    <xf numFmtId="0" fontId="36" fillId="0" borderId="0" xfId="3" applyFont="1" applyAlignment="1">
      <alignment horizontal="right" vertical="center" wrapText="1"/>
    </xf>
    <xf numFmtId="0" fontId="36" fillId="0" borderId="62" xfId="3" applyFont="1" applyBorder="1" applyAlignment="1">
      <alignment horizontal="right" vertical="center" wrapText="1"/>
    </xf>
    <xf numFmtId="0" fontId="44" fillId="0" borderId="0" xfId="3" applyFont="1"/>
    <xf numFmtId="4" fontId="44" fillId="0" borderId="0" xfId="3" applyNumberFormat="1" applyFont="1"/>
    <xf numFmtId="0" fontId="44" fillId="0" borderId="0" xfId="3" applyFont="1" applyAlignment="1">
      <alignment horizontal="center"/>
    </xf>
    <xf numFmtId="0" fontId="44" fillId="0" borderId="61" xfId="3" applyFont="1" applyBorder="1" applyAlignment="1">
      <alignment horizontal="center"/>
    </xf>
    <xf numFmtId="0" fontId="44" fillId="0" borderId="2" xfId="3" applyFont="1" applyBorder="1" applyAlignment="1">
      <alignment horizontal="center"/>
    </xf>
    <xf numFmtId="0" fontId="44" fillId="0" borderId="12" xfId="3" applyFont="1" applyBorder="1" applyAlignment="1">
      <alignment horizontal="center"/>
    </xf>
    <xf numFmtId="0" fontId="44" fillId="0" borderId="60" xfId="3" applyFont="1" applyBorder="1" applyAlignment="1">
      <alignment horizontal="center"/>
    </xf>
    <xf numFmtId="0" fontId="42" fillId="0" borderId="0" xfId="3" applyFont="1"/>
    <xf numFmtId="0" fontId="40" fillId="0" borderId="0" xfId="3" applyFont="1" applyAlignment="1">
      <alignment horizontal="center" wrapText="1"/>
    </xf>
    <xf numFmtId="4" fontId="40" fillId="0" borderId="0" xfId="3" applyNumberFormat="1" applyFont="1" applyAlignment="1">
      <alignment horizontal="center" vertical="center"/>
    </xf>
    <xf numFmtId="4" fontId="42" fillId="0" borderId="0" xfId="3" applyNumberFormat="1" applyFont="1" applyAlignment="1">
      <alignment horizontal="center" vertical="center"/>
    </xf>
    <xf numFmtId="0" fontId="42" fillId="0" borderId="0" xfId="3" applyFont="1" applyAlignment="1">
      <alignment horizontal="center" vertical="center" wrapText="1"/>
    </xf>
    <xf numFmtId="0" fontId="40" fillId="0" borderId="59" xfId="3" applyFont="1" applyBorder="1" applyAlignment="1">
      <alignment horizontal="center" vertical="center" wrapText="1"/>
    </xf>
    <xf numFmtId="0" fontId="40" fillId="0" borderId="3" xfId="3" applyFont="1" applyBorder="1" applyAlignment="1">
      <alignment horizontal="center" vertical="center" wrapText="1"/>
    </xf>
    <xf numFmtId="0" fontId="40" fillId="0" borderId="9" xfId="3" applyFont="1" applyBorder="1" applyAlignment="1">
      <alignment horizontal="center" vertical="center" wrapText="1"/>
    </xf>
    <xf numFmtId="0" fontId="40" fillId="0" borderId="58" xfId="3" applyFont="1" applyBorder="1" applyAlignment="1">
      <alignment horizontal="center" vertical="center" wrapText="1"/>
    </xf>
    <xf numFmtId="0" fontId="35" fillId="0" borderId="0" xfId="4" applyFont="1"/>
    <xf numFmtId="0" fontId="39" fillId="0" borderId="0" xfId="3" applyFont="1"/>
    <xf numFmtId="4" fontId="39" fillId="0" borderId="0" xfId="3" applyNumberFormat="1" applyFont="1"/>
    <xf numFmtId="4" fontId="88" fillId="0" borderId="0" xfId="3" applyNumberFormat="1" applyFont="1" applyAlignment="1">
      <alignment horizontal="right"/>
    </xf>
    <xf numFmtId="4" fontId="39" fillId="0" borderId="0" xfId="3" applyNumberFormat="1" applyFont="1" applyAlignment="1">
      <alignment horizontal="right"/>
    </xf>
    <xf numFmtId="0" fontId="39" fillId="0" borderId="0" xfId="3" applyFont="1" applyAlignment="1">
      <alignment horizontal="right"/>
    </xf>
    <xf numFmtId="0" fontId="19" fillId="0" borderId="0" xfId="3" applyFont="1" applyAlignment="1">
      <alignment horizontal="right"/>
    </xf>
    <xf numFmtId="0" fontId="39" fillId="0" borderId="0" xfId="3" applyFont="1" applyAlignment="1">
      <alignment horizontal="left"/>
    </xf>
    <xf numFmtId="0" fontId="17" fillId="0" borderId="0" xfId="3" applyFont="1" applyAlignment="1">
      <alignment horizontal="center"/>
    </xf>
    <xf numFmtId="0" fontId="34" fillId="0" borderId="0" xfId="4" applyFont="1" applyAlignment="1">
      <alignment horizontal="center"/>
    </xf>
    <xf numFmtId="0" fontId="86" fillId="0" borderId="0" xfId="3" applyFont="1" applyAlignment="1">
      <alignment horizontal="center"/>
    </xf>
    <xf numFmtId="0" fontId="18" fillId="0" borderId="0" xfId="3" applyFont="1" applyAlignment="1">
      <alignment horizontal="center"/>
    </xf>
    <xf numFmtId="0" fontId="36" fillId="0" borderId="0" xfId="3" applyFont="1" applyAlignment="1">
      <alignment horizontal="center"/>
    </xf>
    <xf numFmtId="0" fontId="86" fillId="0" borderId="0" xfId="3" applyFont="1" applyAlignment="1">
      <alignment horizontal="left"/>
    </xf>
    <xf numFmtId="0" fontId="18" fillId="0" borderId="0" xfId="3" applyFont="1" applyAlignment="1">
      <alignment horizontal="left"/>
    </xf>
    <xf numFmtId="0" fontId="17" fillId="0" borderId="0" xfId="3" applyFont="1" applyAlignment="1">
      <alignment horizontal="left"/>
    </xf>
    <xf numFmtId="0" fontId="85" fillId="0" borderId="0" xfId="3" applyFont="1" applyAlignment="1">
      <alignment horizontal="left"/>
    </xf>
    <xf numFmtId="4" fontId="87" fillId="0" borderId="0" xfId="4" applyNumberFormat="1" applyFont="1"/>
    <xf numFmtId="0" fontId="51" fillId="0" borderId="0" xfId="4" applyFont="1"/>
    <xf numFmtId="0" fontId="50" fillId="0" borderId="0" xfId="11" applyFont="1"/>
    <xf numFmtId="0" fontId="55" fillId="0" borderId="0" xfId="7" applyFont="1"/>
    <xf numFmtId="0" fontId="47" fillId="0" borderId="0" xfId="10" applyFont="1"/>
    <xf numFmtId="0" fontId="37" fillId="0" borderId="0" xfId="4" applyFont="1"/>
    <xf numFmtId="0" fontId="17" fillId="0" borderId="0" xfId="7" applyFont="1"/>
    <xf numFmtId="0" fontId="47" fillId="0" borderId="0" xfId="10" applyFont="1" applyAlignment="1">
      <alignment horizontal="right"/>
    </xf>
    <xf numFmtId="0" fontId="47" fillId="0" borderId="0" xfId="10" applyFont="1" applyAlignment="1">
      <alignment horizontal="center"/>
    </xf>
    <xf numFmtId="0" fontId="17" fillId="0" borderId="0" xfId="7" applyFont="1" applyAlignment="1">
      <alignment horizontal="left" vertical="center" wrapText="1"/>
    </xf>
    <xf numFmtId="0" fontId="49" fillId="0" borderId="0" xfId="11" applyFont="1"/>
    <xf numFmtId="0" fontId="53" fillId="0" borderId="0" xfId="9" applyFont="1"/>
    <xf numFmtId="0" fontId="50" fillId="0" borderId="0" xfId="11" applyFont="1" applyAlignment="1">
      <alignment vertical="center"/>
    </xf>
    <xf numFmtId="0" fontId="47" fillId="0" borderId="0" xfId="10" applyFont="1" applyAlignment="1">
      <alignment vertical="center"/>
    </xf>
    <xf numFmtId="49" fontId="48" fillId="0" borderId="0" xfId="9" applyNumberFormat="1" applyFont="1" applyAlignment="1">
      <alignment horizontal="left" vertical="center"/>
    </xf>
    <xf numFmtId="3" fontId="19" fillId="0" borderId="15" xfId="9" applyNumberFormat="1" applyFont="1" applyBorder="1" applyAlignment="1">
      <alignment horizontal="center" vertical="center"/>
    </xf>
    <xf numFmtId="4" fontId="19" fillId="0" borderId="5" xfId="9" applyNumberFormat="1" applyFont="1" applyBorder="1" applyAlignment="1">
      <alignment vertical="center"/>
    </xf>
    <xf numFmtId="4" fontId="19" fillId="0" borderId="1" xfId="9" applyNumberFormat="1" applyFont="1" applyBorder="1" applyAlignment="1">
      <alignment vertical="center"/>
    </xf>
    <xf numFmtId="4" fontId="19" fillId="0" borderId="10" xfId="9" applyNumberFormat="1" applyFont="1" applyBorder="1" applyAlignment="1">
      <alignment vertical="center"/>
    </xf>
    <xf numFmtId="3" fontId="19" fillId="0" borderId="21" xfId="9" applyNumberFormat="1" applyFont="1" applyBorder="1" applyAlignment="1">
      <alignment horizontal="center" vertical="center"/>
    </xf>
    <xf numFmtId="4" fontId="19" fillId="0" borderId="4" xfId="9" applyNumberFormat="1" applyFont="1" applyBorder="1" applyAlignment="1">
      <alignment vertical="center"/>
    </xf>
    <xf numFmtId="4" fontId="19" fillId="0" borderId="0" xfId="9" applyNumberFormat="1" applyFont="1" applyAlignment="1">
      <alignment vertical="center"/>
    </xf>
    <xf numFmtId="4" fontId="19" fillId="0" borderId="17" xfId="9" applyNumberFormat="1" applyFont="1" applyBorder="1" applyAlignment="1">
      <alignment vertical="center"/>
    </xf>
    <xf numFmtId="3" fontId="45" fillId="0" borderId="12" xfId="9" applyNumberFormat="1" applyFont="1" applyBorder="1" applyAlignment="1">
      <alignment horizontal="center" vertical="center"/>
    </xf>
    <xf numFmtId="4" fontId="45" fillId="0" borderId="2" xfId="9" applyNumberFormat="1" applyFont="1" applyBorder="1" applyAlignment="1">
      <alignment vertical="center"/>
    </xf>
    <xf numFmtId="4" fontId="45" fillId="0" borderId="13" xfId="9" applyNumberFormat="1" applyFont="1" applyBorder="1" applyAlignment="1">
      <alignment vertical="center"/>
    </xf>
    <xf numFmtId="4" fontId="45" fillId="0" borderId="11" xfId="9" applyNumberFormat="1" applyFont="1" applyBorder="1" applyAlignment="1">
      <alignment vertical="center"/>
    </xf>
    <xf numFmtId="3" fontId="19" fillId="0" borderId="4" xfId="9" applyNumberFormat="1" applyFont="1" applyBorder="1" applyAlignment="1">
      <alignment horizontal="center" vertical="center"/>
    </xf>
    <xf numFmtId="3" fontId="19" fillId="0" borderId="3" xfId="9" applyNumberFormat="1" applyFont="1" applyBorder="1" applyAlignment="1">
      <alignment horizontal="center" vertical="center"/>
    </xf>
    <xf numFmtId="4" fontId="19" fillId="0" borderId="3" xfId="9" applyNumberFormat="1" applyFont="1" applyBorder="1" applyAlignment="1">
      <alignment vertical="center"/>
    </xf>
    <xf numFmtId="3" fontId="45" fillId="0" borderId="2" xfId="9" applyNumberFormat="1" applyFont="1" applyBorder="1" applyAlignment="1">
      <alignment horizontal="center" vertical="center"/>
    </xf>
    <xf numFmtId="3" fontId="19" fillId="0" borderId="5" xfId="9" applyNumberFormat="1" applyFont="1" applyBorder="1" applyAlignment="1">
      <alignment horizontal="center" vertical="center"/>
    </xf>
    <xf numFmtId="4" fontId="19" fillId="0" borderId="8" xfId="9" applyNumberFormat="1" applyFont="1" applyBorder="1" applyAlignment="1">
      <alignment vertical="center"/>
    </xf>
    <xf numFmtId="4" fontId="19" fillId="0" borderId="15" xfId="9" applyNumberFormat="1" applyFont="1" applyBorder="1" applyAlignment="1">
      <alignment vertical="center"/>
    </xf>
    <xf numFmtId="4" fontId="19" fillId="0" borderId="21" xfId="9" applyNumberFormat="1" applyFont="1" applyBorder="1" applyAlignment="1">
      <alignment vertical="center"/>
    </xf>
    <xf numFmtId="4" fontId="19" fillId="0" borderId="9" xfId="9" applyNumberFormat="1" applyFont="1" applyBorder="1" applyAlignment="1">
      <alignment vertical="center"/>
    </xf>
    <xf numFmtId="0" fontId="87" fillId="0" borderId="0" xfId="4" applyFont="1"/>
    <xf numFmtId="0" fontId="38" fillId="0" borderId="2" xfId="9" applyFont="1" applyBorder="1" applyAlignment="1">
      <alignment horizontal="center" vertical="center" wrapText="1"/>
    </xf>
    <xf numFmtId="2" fontId="19" fillId="0" borderId="2" xfId="9" applyNumberFormat="1" applyFont="1" applyBorder="1" applyAlignment="1">
      <alignment horizontal="center" vertical="center" wrapText="1"/>
    </xf>
    <xf numFmtId="0" fontId="45" fillId="0" borderId="2" xfId="9" applyFont="1" applyBorder="1" applyAlignment="1">
      <alignment horizontal="center" vertical="center" wrapText="1"/>
    </xf>
    <xf numFmtId="0" fontId="17" fillId="0" borderId="0" xfId="9" applyFont="1" applyAlignment="1">
      <alignment horizontal="center" vertical="center"/>
    </xf>
    <xf numFmtId="0" fontId="36" fillId="0" borderId="0" xfId="9" applyFont="1" applyAlignment="1">
      <alignment horizontal="center" vertical="center" wrapText="1"/>
    </xf>
    <xf numFmtId="0" fontId="18" fillId="0" borderId="0" xfId="9" applyFont="1" applyAlignment="1">
      <alignment horizontal="center" vertical="center" wrapText="1"/>
    </xf>
    <xf numFmtId="0" fontId="19" fillId="0" borderId="0" xfId="9" applyFont="1" applyAlignment="1">
      <alignment horizontal="center" vertical="center" wrapText="1"/>
    </xf>
    <xf numFmtId="4" fontId="20" fillId="0" borderId="0" xfId="13" applyNumberFormat="1" applyFont="1"/>
    <xf numFmtId="0" fontId="15" fillId="0" borderId="0" xfId="10" applyAlignment="1">
      <alignment horizontal="center"/>
    </xf>
    <xf numFmtId="0" fontId="15" fillId="0" borderId="0" xfId="10"/>
    <xf numFmtId="0" fontId="23" fillId="0" borderId="0" xfId="10" applyFont="1" applyAlignment="1">
      <alignment wrapText="1"/>
    </xf>
    <xf numFmtId="0" fontId="7" fillId="0" borderId="0" xfId="10" applyFont="1" applyAlignment="1">
      <alignment horizontal="justify" vertical="center"/>
    </xf>
    <xf numFmtId="165" fontId="15" fillId="0" borderId="0" xfId="10" applyNumberFormat="1"/>
    <xf numFmtId="0" fontId="15" fillId="0" borderId="23" xfId="10" applyBorder="1" applyAlignment="1">
      <alignment horizontal="center"/>
    </xf>
    <xf numFmtId="0" fontId="61" fillId="0" borderId="23" xfId="10" applyFont="1" applyBorder="1" applyAlignment="1">
      <alignment horizontal="center"/>
    </xf>
    <xf numFmtId="0" fontId="20" fillId="0" borderId="0" xfId="10" applyFont="1"/>
    <xf numFmtId="0" fontId="58" fillId="0" borderId="22" xfId="10" applyFont="1" applyBorder="1" applyAlignment="1">
      <alignment horizontal="right"/>
    </xf>
    <xf numFmtId="0" fontId="20" fillId="0" borderId="25" xfId="10" applyFont="1" applyBorder="1"/>
    <xf numFmtId="0" fontId="20" fillId="0" borderId="27" xfId="10" applyFont="1" applyBorder="1"/>
    <xf numFmtId="0" fontId="58" fillId="0" borderId="29" xfId="10" applyFont="1" applyBorder="1" applyAlignment="1">
      <alignment horizontal="right"/>
    </xf>
    <xf numFmtId="0" fontId="58" fillId="0" borderId="0" xfId="10" applyFont="1" applyAlignment="1">
      <alignment horizontal="right"/>
    </xf>
    <xf numFmtId="0" fontId="20" fillId="0" borderId="23" xfId="10" applyFont="1" applyBorder="1"/>
    <xf numFmtId="0" fontId="21" fillId="0" borderId="0" xfId="10" applyFont="1" applyAlignment="1">
      <alignment horizontal="center"/>
    </xf>
    <xf numFmtId="0" fontId="65" fillId="0" borderId="0" xfId="10" applyFont="1" applyAlignment="1">
      <alignment horizontal="center" wrapText="1"/>
    </xf>
    <xf numFmtId="0" fontId="15" fillId="0" borderId="0" xfId="10" applyAlignment="1">
      <alignment wrapText="1"/>
    </xf>
    <xf numFmtId="0" fontId="74" fillId="0" borderId="0" xfId="10" applyFont="1"/>
    <xf numFmtId="0" fontId="15" fillId="0" borderId="0" xfId="10" applyAlignment="1">
      <alignment vertical="center"/>
    </xf>
    <xf numFmtId="0" fontId="65" fillId="0" borderId="0" xfId="10" applyFont="1" applyAlignment="1">
      <alignment vertical="center"/>
    </xf>
    <xf numFmtId="0" fontId="65" fillId="0" borderId="0" xfId="10" applyFont="1" applyAlignment="1">
      <alignment horizontal="right" vertical="center"/>
    </xf>
    <xf numFmtId="0" fontId="28" fillId="0" borderId="0" xfId="0" applyFont="1" applyAlignment="1"/>
    <xf numFmtId="0" fontId="30" fillId="0" borderId="0" xfId="4" applyFont="1"/>
    <xf numFmtId="165" fontId="22" fillId="5" borderId="0" xfId="3" applyNumberFormat="1" applyFont="1" applyFill="1" applyAlignment="1">
      <alignment vertical="top"/>
    </xf>
    <xf numFmtId="0" fontId="7" fillId="5" borderId="0" xfId="4" applyFont="1" applyFill="1" applyAlignment="1">
      <alignment horizontal="center" vertical="center"/>
    </xf>
    <xf numFmtId="0" fontId="25" fillId="5" borderId="0" xfId="3" applyFont="1" applyFill="1" applyAlignment="1">
      <alignment vertical="top"/>
    </xf>
    <xf numFmtId="0" fontId="25" fillId="5" borderId="0" xfId="3" applyFont="1" applyFill="1"/>
    <xf numFmtId="0" fontId="95" fillId="5" borderId="1" xfId="3" applyFont="1" applyFill="1" applyBorder="1"/>
    <xf numFmtId="0" fontId="94" fillId="5" borderId="1" xfId="4" applyFont="1" applyFill="1" applyBorder="1"/>
    <xf numFmtId="0" fontId="94" fillId="5" borderId="0" xfId="4" applyFont="1" applyFill="1"/>
    <xf numFmtId="0" fontId="95" fillId="5" borderId="0" xfId="3" applyFont="1" applyFill="1"/>
    <xf numFmtId="0" fontId="25" fillId="5" borderId="0" xfId="3" applyFont="1" applyFill="1" applyAlignment="1">
      <alignment horizontal="center" vertical="center"/>
    </xf>
    <xf numFmtId="0" fontId="25" fillId="5" borderId="0" xfId="3" applyFont="1" applyFill="1" applyAlignment="1">
      <alignment vertical="center"/>
    </xf>
    <xf numFmtId="0" fontId="25" fillId="5" borderId="0" xfId="3" applyFont="1" applyFill="1" applyAlignment="1">
      <alignment horizontal="left" vertical="center" wrapText="1"/>
    </xf>
    <xf numFmtId="0" fontId="16" fillId="0" borderId="0" xfId="4"/>
    <xf numFmtId="0" fontId="16" fillId="0" borderId="8" xfId="4" applyBorder="1"/>
    <xf numFmtId="0" fontId="30" fillId="0" borderId="8" xfId="4" applyFont="1" applyBorder="1"/>
    <xf numFmtId="4" fontId="30" fillId="0" borderId="2" xfId="4" applyNumberFormat="1" applyFont="1" applyBorder="1" applyAlignment="1">
      <alignment horizontal="right" vertical="center"/>
    </xf>
    <xf numFmtId="4" fontId="97" fillId="0" borderId="2" xfId="4" applyNumberFormat="1" applyFont="1" applyBorder="1" applyAlignment="1">
      <alignment horizontal="right" vertical="center"/>
    </xf>
    <xf numFmtId="165" fontId="30" fillId="5" borderId="2" xfId="10" applyNumberFormat="1" applyFont="1" applyFill="1" applyBorder="1" applyAlignment="1">
      <alignment horizontal="left" vertical="center" wrapText="1"/>
    </xf>
    <xf numFmtId="165" fontId="30" fillId="5" borderId="2" xfId="10" applyNumberFormat="1" applyFont="1" applyFill="1" applyBorder="1" applyAlignment="1">
      <alignment horizontal="center" vertical="center" wrapText="1"/>
    </xf>
    <xf numFmtId="0" fontId="98" fillId="0" borderId="0" xfId="4" applyFont="1"/>
    <xf numFmtId="165" fontId="30" fillId="5" borderId="9" xfId="10" applyNumberFormat="1" applyFont="1" applyFill="1" applyBorder="1" applyAlignment="1">
      <alignment horizontal="center" vertical="center" wrapText="1"/>
    </xf>
    <xf numFmtId="0" fontId="99" fillId="5" borderId="2" xfId="10" applyFont="1" applyFill="1" applyBorder="1" applyAlignment="1">
      <alignment horizontal="center" vertical="center" wrapText="1"/>
    </xf>
    <xf numFmtId="0" fontId="30" fillId="0" borderId="2" xfId="4" applyFont="1" applyBorder="1" applyAlignment="1">
      <alignment horizontal="center" vertical="center" wrapText="1"/>
    </xf>
    <xf numFmtId="0" fontId="97" fillId="5" borderId="2" xfId="10" applyFont="1" applyFill="1" applyBorder="1" applyAlignment="1">
      <alignment horizontal="center" vertical="center" wrapText="1"/>
    </xf>
    <xf numFmtId="0" fontId="30" fillId="0" borderId="0" xfId="7" applyFont="1" applyAlignment="1">
      <alignment horizontal="right"/>
    </xf>
    <xf numFmtId="4" fontId="30" fillId="0" borderId="0" xfId="4" applyNumberFormat="1" applyFont="1"/>
    <xf numFmtId="0" fontId="30" fillId="0" borderId="0" xfId="9" applyFont="1" applyAlignment="1">
      <alignment horizontal="left" vertical="center" wrapText="1"/>
    </xf>
    <xf numFmtId="49" fontId="30" fillId="0" borderId="0" xfId="9" applyNumberFormat="1" applyFont="1" applyAlignment="1">
      <alignment horizontal="right" vertical="center"/>
    </xf>
    <xf numFmtId="0" fontId="97" fillId="0" borderId="2" xfId="9" applyFont="1" applyBorder="1" applyAlignment="1">
      <alignment horizontal="right" vertical="center" wrapText="1"/>
    </xf>
    <xf numFmtId="0" fontId="30" fillId="5" borderId="0" xfId="4" applyFont="1" applyFill="1"/>
    <xf numFmtId="4" fontId="30" fillId="5" borderId="0" xfId="4" applyNumberFormat="1" applyFont="1" applyFill="1"/>
    <xf numFmtId="4" fontId="97" fillId="5" borderId="2" xfId="4" applyNumberFormat="1" applyFont="1" applyFill="1" applyBorder="1" applyAlignment="1">
      <alignment horizontal="right" vertical="center"/>
    </xf>
    <xf numFmtId="0" fontId="96" fillId="0" borderId="0" xfId="4" applyFont="1" applyAlignment="1">
      <alignment horizontal="right"/>
    </xf>
    <xf numFmtId="0" fontId="94" fillId="5" borderId="0" xfId="4" applyFont="1" applyFill="1" applyAlignment="1">
      <alignment vertical="center"/>
    </xf>
    <xf numFmtId="4" fontId="25" fillId="5" borderId="0" xfId="3" applyNumberFormat="1" applyFont="1" applyFill="1" applyAlignment="1">
      <alignment vertical="center"/>
    </xf>
    <xf numFmtId="49" fontId="97" fillId="0" borderId="2" xfId="9" applyNumberFormat="1" applyFont="1" applyBorder="1" applyAlignment="1">
      <alignment horizontal="center" vertical="center" wrapText="1"/>
    </xf>
    <xf numFmtId="0" fontId="101" fillId="0" borderId="0" xfId="4" applyFont="1"/>
    <xf numFmtId="0" fontId="102" fillId="0" borderId="0" xfId="10" applyFont="1" applyAlignment="1">
      <alignment horizontal="center" vertical="center" wrapText="1"/>
    </xf>
    <xf numFmtId="166" fontId="102" fillId="0" borderId="0" xfId="12" applyFont="1" applyFill="1" applyAlignment="1">
      <alignment horizontal="center" vertical="center" wrapText="1"/>
    </xf>
    <xf numFmtId="0" fontId="97" fillId="0" borderId="0" xfId="10" applyFont="1" applyAlignment="1">
      <alignment horizontal="center" vertical="center" wrapText="1"/>
    </xf>
    <xf numFmtId="4" fontId="97" fillId="0" borderId="0" xfId="10" applyNumberFormat="1" applyFont="1" applyAlignment="1">
      <alignment horizontal="center" vertical="center" wrapText="1"/>
    </xf>
    <xf numFmtId="0" fontId="99" fillId="0" borderId="2" xfId="9" applyFont="1" applyBorder="1" applyAlignment="1">
      <alignment horizontal="center" vertical="center" wrapText="1"/>
    </xf>
    <xf numFmtId="0" fontId="30" fillId="0" borderId="3" xfId="9" applyFont="1" applyBorder="1" applyAlignment="1">
      <alignment horizontal="center" vertical="center" wrapText="1"/>
    </xf>
    <xf numFmtId="1" fontId="30" fillId="0" borderId="0" xfId="4" applyNumberFormat="1" applyFont="1"/>
    <xf numFmtId="1" fontId="97" fillId="0" borderId="0" xfId="4" applyNumberFormat="1" applyFont="1"/>
    <xf numFmtId="165" fontId="30" fillId="5" borderId="0" xfId="10" applyNumberFormat="1" applyFont="1" applyFill="1" applyAlignment="1">
      <alignment horizontal="left" vertical="center" wrapText="1"/>
    </xf>
    <xf numFmtId="165" fontId="30" fillId="5" borderId="0" xfId="10" applyNumberFormat="1" applyFont="1" applyFill="1" applyAlignment="1">
      <alignment vertical="center" wrapText="1"/>
    </xf>
    <xf numFmtId="4" fontId="97" fillId="5" borderId="2" xfId="10" applyNumberFormat="1" applyFont="1" applyFill="1" applyBorder="1" applyAlignment="1">
      <alignment horizontal="right" vertical="center" wrapText="1"/>
    </xf>
    <xf numFmtId="4" fontId="30" fillId="5" borderId="2" xfId="10" applyNumberFormat="1" applyFont="1" applyFill="1" applyBorder="1" applyAlignment="1">
      <alignment horizontal="right" vertical="center" wrapText="1"/>
    </xf>
    <xf numFmtId="4" fontId="30" fillId="0" borderId="2" xfId="10" applyNumberFormat="1" applyFont="1" applyBorder="1" applyAlignment="1">
      <alignment horizontal="right" vertical="center" wrapText="1"/>
    </xf>
    <xf numFmtId="4" fontId="97" fillId="0" borderId="2" xfId="10" applyNumberFormat="1" applyFont="1" applyBorder="1" applyAlignment="1">
      <alignment horizontal="right" vertical="center" wrapText="1"/>
    </xf>
    <xf numFmtId="0" fontId="97" fillId="0" borderId="0" xfId="7" applyFont="1" applyAlignment="1">
      <alignment horizontal="center" vertical="center"/>
    </xf>
    <xf numFmtId="0" fontId="30" fillId="0" borderId="0" xfId="7" applyFont="1"/>
    <xf numFmtId="0" fontId="30" fillId="0" borderId="0" xfId="7" applyFont="1" applyAlignment="1">
      <alignment horizontal="center"/>
    </xf>
    <xf numFmtId="0" fontId="99" fillId="0" borderId="0" xfId="7" applyFont="1" applyAlignment="1">
      <alignment horizontal="left"/>
    </xf>
    <xf numFmtId="0" fontId="30" fillId="0" borderId="0" xfId="9" applyFont="1" applyAlignment="1">
      <alignment horizontal="center" vertical="center"/>
    </xf>
    <xf numFmtId="0" fontId="30" fillId="0" borderId="0" xfId="9" applyFont="1" applyAlignment="1">
      <alignment horizontal="center"/>
    </xf>
    <xf numFmtId="0" fontId="30" fillId="0" borderId="0" xfId="9" applyFont="1"/>
    <xf numFmtId="0" fontId="30" fillId="0" borderId="0" xfId="10" applyFont="1"/>
    <xf numFmtId="0" fontId="20" fillId="0" borderId="0" xfId="7" applyFont="1"/>
    <xf numFmtId="0" fontId="106" fillId="0" borderId="0" xfId="7" applyFont="1" applyAlignment="1">
      <alignment horizontal="center"/>
    </xf>
    <xf numFmtId="0" fontId="25" fillId="0" borderId="0" xfId="7" applyFont="1"/>
    <xf numFmtId="0" fontId="107" fillId="0" borderId="0" xfId="7" applyFont="1"/>
    <xf numFmtId="0" fontId="7" fillId="0" borderId="0" xfId="10" applyFont="1" applyAlignment="1">
      <alignment horizontal="center" vertical="top"/>
    </xf>
    <xf numFmtId="0" fontId="25" fillId="0" borderId="0" xfId="7" applyFont="1" applyAlignment="1">
      <alignment vertical="top"/>
    </xf>
    <xf numFmtId="0" fontId="25" fillId="0" borderId="0" xfId="9" applyFont="1"/>
    <xf numFmtId="0" fontId="7" fillId="0" borderId="0" xfId="10" applyFont="1" applyAlignment="1">
      <alignment horizontal="left"/>
    </xf>
    <xf numFmtId="0" fontId="7" fillId="0" borderId="0" xfId="10" applyFont="1" applyAlignment="1">
      <alignment horizontal="center"/>
    </xf>
    <xf numFmtId="0" fontId="25" fillId="0" borderId="0" xfId="7" applyFont="1" applyAlignment="1">
      <alignment horizontal="left" vertical="center" wrapText="1"/>
    </xf>
    <xf numFmtId="3" fontId="108" fillId="0" borderId="0" xfId="7" applyNumberFormat="1" applyFont="1"/>
    <xf numFmtId="3" fontId="110" fillId="0" borderId="0" xfId="7" applyNumberFormat="1" applyFont="1" applyAlignment="1">
      <alignment horizontal="right"/>
    </xf>
    <xf numFmtId="3" fontId="108" fillId="0" borderId="0" xfId="7" applyNumberFormat="1" applyFont="1" applyAlignment="1">
      <alignment horizontal="center"/>
    </xf>
    <xf numFmtId="3" fontId="110" fillId="0" borderId="0" xfId="7" applyNumberFormat="1" applyFont="1"/>
    <xf numFmtId="3" fontId="111" fillId="0" borderId="0" xfId="7" applyNumberFormat="1" applyFont="1" applyAlignment="1">
      <alignment horizontal="right"/>
    </xf>
    <xf numFmtId="3" fontId="108" fillId="0" borderId="0" xfId="7" applyNumberFormat="1" applyFont="1" applyAlignment="1">
      <alignment horizontal="right"/>
    </xf>
    <xf numFmtId="3" fontId="112" fillId="0" borderId="0" xfId="7" applyNumberFormat="1" applyFont="1"/>
    <xf numFmtId="0" fontId="113" fillId="0" borderId="0" xfId="7" applyFont="1" applyAlignment="1">
      <alignment horizontal="left" wrapText="1"/>
    </xf>
    <xf numFmtId="3" fontId="30" fillId="0" borderId="2" xfId="7" applyNumberFormat="1" applyFont="1" applyBorder="1"/>
    <xf numFmtId="3" fontId="97" fillId="0" borderId="2" xfId="7" applyNumberFormat="1" applyFont="1" applyBorder="1" applyAlignment="1">
      <alignment horizontal="right"/>
    </xf>
    <xf numFmtId="3" fontId="97" fillId="0" borderId="2" xfId="7" applyNumberFormat="1" applyFont="1" applyBorder="1"/>
    <xf numFmtId="0" fontId="99" fillId="0" borderId="0" xfId="7" applyFont="1" applyAlignment="1">
      <alignment horizontal="center" vertical="center" wrapText="1"/>
    </xf>
    <xf numFmtId="0" fontId="99" fillId="0" borderId="2" xfId="7" applyFont="1" applyBorder="1" applyAlignment="1">
      <alignment horizontal="center" vertical="center" wrapText="1"/>
    </xf>
    <xf numFmtId="49" fontId="115" fillId="0" borderId="2" xfId="7" applyNumberFormat="1" applyFont="1" applyBorder="1" applyAlignment="1">
      <alignment horizontal="center" vertical="center" wrapText="1"/>
    </xf>
    <xf numFmtId="0" fontId="115" fillId="0" borderId="2" xfId="7" applyFont="1" applyBorder="1" applyAlignment="1">
      <alignment horizontal="center" vertical="center" wrapText="1"/>
    </xf>
    <xf numFmtId="0" fontId="114" fillId="5" borderId="0" xfId="18" applyFont="1" applyFill="1" applyAlignment="1">
      <alignment horizontal="center" vertical="center"/>
    </xf>
    <xf numFmtId="0" fontId="20" fillId="5" borderId="0" xfId="7" applyFont="1" applyFill="1"/>
    <xf numFmtId="0" fontId="18" fillId="5" borderId="0" xfId="7" applyFont="1" applyFill="1" applyAlignment="1">
      <alignment horizontal="center" vertical="center" wrapText="1"/>
    </xf>
    <xf numFmtId="3" fontId="118" fillId="5" borderId="0" xfId="7" applyNumberFormat="1" applyFont="1" applyFill="1" applyAlignment="1">
      <alignment horizontal="right" vertical="center" wrapText="1"/>
    </xf>
    <xf numFmtId="3" fontId="119" fillId="5" borderId="2" xfId="7" applyNumberFormat="1" applyFont="1" applyFill="1" applyBorder="1" applyAlignment="1">
      <alignment horizontal="right" vertical="center" wrapText="1"/>
    </xf>
    <xf numFmtId="3" fontId="97" fillId="0" borderId="2" xfId="7" applyNumberFormat="1" applyFont="1" applyBorder="1" applyAlignment="1">
      <alignment horizontal="right" vertical="center"/>
    </xf>
    <xf numFmtId="3" fontId="121" fillId="5" borderId="0" xfId="7" applyNumberFormat="1" applyFont="1" applyFill="1" applyAlignment="1">
      <alignment horizontal="right" vertical="center" wrapText="1"/>
    </xf>
    <xf numFmtId="3" fontId="99" fillId="5" borderId="2" xfId="7" applyNumberFormat="1" applyFont="1" applyFill="1" applyBorder="1" applyAlignment="1">
      <alignment horizontal="right" vertical="center" wrapText="1"/>
    </xf>
    <xf numFmtId="3" fontId="30" fillId="0" borderId="2" xfId="7" applyNumberFormat="1" applyFont="1" applyBorder="1" applyAlignment="1">
      <alignment horizontal="right" vertical="center"/>
    </xf>
    <xf numFmtId="3" fontId="97" fillId="5" borderId="2" xfId="7" applyNumberFormat="1" applyFont="1" applyFill="1" applyBorder="1" applyAlignment="1">
      <alignment horizontal="right" vertical="center"/>
    </xf>
    <xf numFmtId="3" fontId="30" fillId="5" borderId="2" xfId="7" applyNumberFormat="1" applyFont="1" applyFill="1" applyBorder="1" applyAlignment="1">
      <alignment horizontal="right" vertical="center"/>
    </xf>
    <xf numFmtId="0" fontId="122" fillId="5" borderId="2" xfId="7" applyFont="1" applyFill="1" applyBorder="1" applyAlignment="1">
      <alignment vertical="center" wrapText="1"/>
    </xf>
    <xf numFmtId="49" fontId="113" fillId="5" borderId="2" xfId="7" applyNumberFormat="1" applyFont="1" applyFill="1" applyBorder="1" applyAlignment="1">
      <alignment horizontal="center" vertical="center"/>
    </xf>
    <xf numFmtId="0" fontId="123" fillId="0" borderId="0" xfId="7" applyFont="1" applyAlignment="1">
      <alignment horizontal="center" vertical="center" wrapText="1"/>
    </xf>
    <xf numFmtId="0" fontId="123" fillId="0" borderId="2" xfId="7" applyFont="1" applyBorder="1" applyAlignment="1">
      <alignment horizontal="center" vertical="center"/>
    </xf>
    <xf numFmtId="0" fontId="123" fillId="0" borderId="2" xfId="7" applyFont="1" applyBorder="1" applyAlignment="1">
      <alignment horizontal="center" vertical="center" wrapText="1"/>
    </xf>
    <xf numFmtId="0" fontId="26" fillId="0" borderId="0" xfId="7" applyFont="1" applyAlignment="1">
      <alignment horizontal="center" vertical="center"/>
    </xf>
    <xf numFmtId="0" fontId="26" fillId="0" borderId="0" xfId="7" applyFont="1" applyAlignment="1">
      <alignment horizontal="center" vertical="center" wrapText="1"/>
    </xf>
    <xf numFmtId="0" fontId="120" fillId="0" borderId="0" xfId="7" applyFont="1" applyAlignment="1">
      <alignment horizontal="center" vertical="center" wrapText="1"/>
    </xf>
    <xf numFmtId="0" fontId="120" fillId="0" borderId="2" xfId="7" applyFont="1" applyBorder="1" applyAlignment="1">
      <alignment horizontal="center" vertical="center" wrapText="1"/>
    </xf>
    <xf numFmtId="3" fontId="9" fillId="0" borderId="2" xfId="7" applyNumberFormat="1" applyFont="1" applyBorder="1" applyAlignment="1">
      <alignment horizontal="right" vertical="center"/>
    </xf>
    <xf numFmtId="3" fontId="7" fillId="0" borderId="2" xfId="7" applyNumberFormat="1" applyFont="1" applyBorder="1" applyAlignment="1">
      <alignment horizontal="right" vertical="center"/>
    </xf>
    <xf numFmtId="3" fontId="7" fillId="5" borderId="2" xfId="7" applyNumberFormat="1" applyFont="1" applyFill="1" applyBorder="1" applyAlignment="1">
      <alignment horizontal="right" vertical="center"/>
    </xf>
    <xf numFmtId="0" fontId="114" fillId="5" borderId="2" xfId="7" applyFont="1" applyFill="1" applyBorder="1" applyAlignment="1">
      <alignment vertical="center" wrapText="1"/>
    </xf>
    <xf numFmtId="3" fontId="124" fillId="5" borderId="0" xfId="7" applyNumberFormat="1" applyFont="1" applyFill="1" applyAlignment="1">
      <alignment horizontal="right" vertical="center" wrapText="1"/>
    </xf>
    <xf numFmtId="3" fontId="7" fillId="0" borderId="2" xfId="7" applyNumberFormat="1" applyFont="1" applyBorder="1" applyAlignment="1">
      <alignment horizontal="right" vertical="center" wrapText="1"/>
    </xf>
    <xf numFmtId="0" fontId="99" fillId="0" borderId="2" xfId="7" applyFont="1" applyBorder="1" applyAlignment="1">
      <alignment horizontal="center" vertical="center"/>
    </xf>
    <xf numFmtId="0" fontId="27" fillId="0" borderId="0" xfId="7" applyFont="1"/>
    <xf numFmtId="0" fontId="113" fillId="0" borderId="0" xfId="7" applyFont="1" applyAlignment="1">
      <alignment horizontal="center" vertical="center" wrapText="1"/>
    </xf>
    <xf numFmtId="0" fontId="113" fillId="0" borderId="5" xfId="7" applyFont="1" applyBorder="1" applyAlignment="1">
      <alignment horizontal="center" vertical="center" wrapText="1"/>
    </xf>
    <xf numFmtId="0" fontId="117" fillId="0" borderId="5" xfId="7" applyFont="1" applyBorder="1" applyAlignment="1">
      <alignment horizontal="center" vertical="center" wrapText="1"/>
    </xf>
    <xf numFmtId="0" fontId="113" fillId="0" borderId="2" xfId="7" applyFont="1" applyBorder="1" applyAlignment="1">
      <alignment horizontal="center" vertical="center" wrapText="1"/>
    </xf>
    <xf numFmtId="0" fontId="24" fillId="0" borderId="0" xfId="7" applyFont="1"/>
    <xf numFmtId="0" fontId="21" fillId="0" borderId="0" xfId="7" applyFont="1"/>
    <xf numFmtId="0" fontId="22" fillId="0" borderId="0" xfId="7" applyFont="1" applyAlignment="1">
      <alignment horizontal="right" vertical="center"/>
    </xf>
    <xf numFmtId="0" fontId="22" fillId="0" borderId="0" xfId="7" applyFont="1" applyAlignment="1">
      <alignment horizontal="center" vertical="center"/>
    </xf>
    <xf numFmtId="0" fontId="25" fillId="0" borderId="0" xfId="9" applyFont="1" applyAlignment="1">
      <alignment horizontal="center" vertical="center"/>
    </xf>
    <xf numFmtId="0" fontId="19" fillId="0" borderId="0" xfId="7" applyFont="1"/>
    <xf numFmtId="0" fontId="110" fillId="0" borderId="0" xfId="7" applyFont="1" applyAlignment="1">
      <alignment horizontal="center" vertical="center"/>
    </xf>
    <xf numFmtId="0" fontId="97" fillId="0" borderId="0" xfId="7" applyFont="1" applyAlignment="1">
      <alignment horizontal="right"/>
    </xf>
    <xf numFmtId="0" fontId="107" fillId="0" borderId="0" xfId="7" applyFont="1" applyAlignment="1">
      <alignment horizontal="left"/>
    </xf>
    <xf numFmtId="0" fontId="25" fillId="0" borderId="0" xfId="7" applyFont="1" applyAlignment="1">
      <alignment horizontal="left"/>
    </xf>
    <xf numFmtId="0" fontId="25" fillId="0" borderId="0" xfId="7" applyFont="1" applyAlignment="1">
      <alignment horizontal="center"/>
    </xf>
    <xf numFmtId="0" fontId="1" fillId="0" borderId="0" xfId="18" applyAlignment="1">
      <alignment horizontal="left"/>
    </xf>
    <xf numFmtId="0" fontId="22" fillId="0" borderId="0" xfId="7" applyFont="1" applyAlignment="1">
      <alignment horizontal="right"/>
    </xf>
    <xf numFmtId="2" fontId="47" fillId="0" borderId="0" xfId="4" applyNumberFormat="1" applyFont="1" applyAlignment="1">
      <alignment vertical="center"/>
    </xf>
    <xf numFmtId="49" fontId="97" fillId="0" borderId="2" xfId="9" applyNumberFormat="1" applyFont="1" applyBorder="1" applyAlignment="1">
      <alignment horizontal="center" vertical="center" wrapText="1"/>
    </xf>
    <xf numFmtId="49" fontId="97" fillId="5" borderId="2" xfId="9" applyNumberFormat="1" applyFont="1" applyFill="1" applyBorder="1" applyAlignment="1">
      <alignment horizontal="center" vertical="center" wrapText="1"/>
    </xf>
    <xf numFmtId="0" fontId="30" fillId="0" borderId="0" xfId="7" applyFont="1" applyAlignment="1">
      <alignment horizontal="center"/>
    </xf>
    <xf numFmtId="49" fontId="7" fillId="0" borderId="2" xfId="17" applyNumberFormat="1" applyFont="1" applyBorder="1" applyAlignment="1">
      <alignment horizontal="center" vertical="top" wrapText="1"/>
    </xf>
    <xf numFmtId="0" fontId="34" fillId="0" borderId="0" xfId="4" applyFont="1"/>
    <xf numFmtId="0" fontId="17" fillId="0" borderId="0" xfId="3" applyFont="1" applyAlignment="1">
      <alignment horizontal="center"/>
    </xf>
    <xf numFmtId="0" fontId="37" fillId="0" borderId="0" xfId="4" applyFont="1"/>
    <xf numFmtId="0" fontId="36" fillId="0" borderId="0" xfId="9" applyFont="1" applyAlignment="1">
      <alignment horizontal="center" vertical="center" wrapText="1"/>
    </xf>
    <xf numFmtId="0" fontId="37" fillId="0" borderId="0" xfId="4" applyFont="1" applyAlignment="1">
      <alignment horizontal="center" vertical="center" wrapText="1"/>
    </xf>
    <xf numFmtId="0" fontId="19" fillId="0" borderId="0" xfId="9" applyFont="1" applyAlignment="1">
      <alignment horizontal="center" vertical="center" wrapText="1"/>
    </xf>
    <xf numFmtId="3" fontId="9" fillId="0" borderId="2" xfId="7" applyNumberFormat="1" applyFont="1" applyBorder="1" applyAlignment="1">
      <alignment horizontal="right" vertical="center" wrapText="1"/>
    </xf>
    <xf numFmtId="0" fontId="7" fillId="0" borderId="0" xfId="10" applyFont="1" applyAlignment="1">
      <alignment horizontal="right"/>
    </xf>
    <xf numFmtId="49" fontId="44" fillId="0" borderId="0" xfId="9" applyNumberFormat="1" applyFont="1" applyAlignment="1">
      <alignment horizontal="right" vertical="top"/>
    </xf>
    <xf numFmtId="2" fontId="7" fillId="0" borderId="16" xfId="16" applyNumberFormat="1" applyFont="1" applyBorder="1" applyAlignment="1">
      <alignment horizontal="right"/>
    </xf>
    <xf numFmtId="2" fontId="7" fillId="0" borderId="52" xfId="16" applyNumberFormat="1" applyFont="1" applyBorder="1" applyAlignment="1">
      <alignment horizontal="right"/>
    </xf>
    <xf numFmtId="4" fontId="19" fillId="0" borderId="12" xfId="3" applyNumberFormat="1" applyFont="1" applyBorder="1" applyAlignment="1">
      <alignment vertical="center"/>
    </xf>
    <xf numFmtId="4" fontId="19" fillId="0" borderId="21" xfId="3" applyNumberFormat="1" applyFont="1" applyBorder="1" applyAlignment="1">
      <alignment vertical="center"/>
    </xf>
    <xf numFmtId="4" fontId="19" fillId="0" borderId="15" xfId="3" applyNumberFormat="1" applyFont="1" applyBorder="1" applyAlignment="1">
      <alignment vertical="center"/>
    </xf>
    <xf numFmtId="4" fontId="19" fillId="0" borderId="17" xfId="3" applyNumberFormat="1" applyFont="1" applyBorder="1" applyAlignment="1">
      <alignment vertical="center"/>
    </xf>
    <xf numFmtId="4" fontId="19" fillId="0" borderId="10" xfId="3" applyNumberFormat="1" applyFont="1" applyBorder="1" applyAlignment="1">
      <alignment vertical="center"/>
    </xf>
    <xf numFmtId="4" fontId="19" fillId="0" borderId="11" xfId="3" applyNumberFormat="1" applyFont="1" applyBorder="1" applyAlignment="1">
      <alignment vertical="center"/>
    </xf>
    <xf numFmtId="0" fontId="60" fillId="0" borderId="0" xfId="7" applyFont="1" applyAlignment="1">
      <alignment horizontal="center"/>
    </xf>
    <xf numFmtId="0" fontId="32" fillId="0" borderId="0" xfId="0" applyFont="1" applyAlignment="1">
      <alignment horizontal="center"/>
    </xf>
    <xf numFmtId="0" fontId="5" fillId="0" borderId="0" xfId="0" applyFont="1" applyAlignment="1">
      <alignment horizontal="center"/>
    </xf>
    <xf numFmtId="0" fontId="28" fillId="0" borderId="0" xfId="0" applyFont="1" applyAlignment="1">
      <alignment horizontal="center"/>
    </xf>
    <xf numFmtId="0" fontId="5" fillId="0" borderId="0" xfId="0" applyFont="1" applyAlignment="1">
      <alignment horizontal="left" wrapText="1"/>
    </xf>
    <xf numFmtId="49" fontId="114" fillId="5" borderId="0" xfId="7" applyNumberFormat="1" applyFont="1" applyFill="1" applyAlignment="1">
      <alignment horizontal="center" vertical="center" wrapText="1"/>
    </xf>
    <xf numFmtId="0" fontId="99" fillId="0" borderId="2" xfId="7" applyFont="1" applyBorder="1" applyAlignment="1">
      <alignment horizontal="center" vertical="center" wrapText="1"/>
    </xf>
    <xf numFmtId="0" fontId="7" fillId="0" borderId="8" xfId="10" applyFont="1" applyBorder="1" applyAlignment="1">
      <alignment horizontal="center" vertical="top"/>
    </xf>
    <xf numFmtId="0" fontId="1" fillId="0" borderId="8" xfId="18" applyBorder="1" applyAlignment="1">
      <alignment horizontal="center" vertical="top"/>
    </xf>
    <xf numFmtId="0" fontId="7" fillId="0" borderId="0" xfId="10" applyFont="1" applyAlignment="1">
      <alignment horizontal="center" vertical="top"/>
    </xf>
    <xf numFmtId="0" fontId="1" fillId="0" borderId="0" xfId="18" applyAlignment="1">
      <alignment horizontal="center" vertical="top"/>
    </xf>
    <xf numFmtId="0" fontId="30" fillId="0" borderId="0" xfId="7" applyFont="1" applyAlignment="1">
      <alignment horizontal="left" wrapText="1"/>
    </xf>
    <xf numFmtId="0" fontId="109" fillId="0" borderId="0" xfId="18" applyFont="1" applyAlignment="1">
      <alignment horizontal="left" wrapText="1"/>
    </xf>
    <xf numFmtId="3" fontId="30" fillId="0" borderId="0" xfId="7" applyNumberFormat="1" applyFont="1" applyAlignment="1">
      <alignment horizontal="right"/>
    </xf>
    <xf numFmtId="0" fontId="109" fillId="0" borderId="0" xfId="18" applyFont="1" applyAlignment="1">
      <alignment horizontal="right"/>
    </xf>
    <xf numFmtId="0" fontId="7" fillId="0" borderId="8" xfId="10" applyFont="1" applyBorder="1" applyAlignment="1">
      <alignment horizontal="center"/>
    </xf>
    <xf numFmtId="0" fontId="1" fillId="0" borderId="8" xfId="18" applyBorder="1" applyAlignment="1">
      <alignment horizontal="center"/>
    </xf>
    <xf numFmtId="0" fontId="7" fillId="0" borderId="0" xfId="10" applyFont="1" applyAlignment="1">
      <alignment horizontal="right"/>
    </xf>
    <xf numFmtId="0" fontId="1" fillId="0" borderId="0" xfId="18" applyAlignment="1">
      <alignment horizontal="right"/>
    </xf>
    <xf numFmtId="0" fontId="25" fillId="0" borderId="0" xfId="7" applyFont="1"/>
    <xf numFmtId="0" fontId="96" fillId="0" borderId="0" xfId="10" applyFont="1"/>
    <xf numFmtId="0" fontId="7" fillId="0" borderId="1" xfId="10" applyFont="1" applyBorder="1" applyAlignment="1">
      <alignment horizontal="center"/>
    </xf>
    <xf numFmtId="0" fontId="116" fillId="0" borderId="2" xfId="7" applyFont="1" applyBorder="1" applyAlignment="1">
      <alignment horizontal="center" vertical="center" wrapText="1"/>
    </xf>
    <xf numFmtId="0" fontId="113" fillId="0" borderId="2" xfId="7" applyFont="1" applyBorder="1" applyAlignment="1">
      <alignment horizontal="left" wrapText="1"/>
    </xf>
    <xf numFmtId="3" fontId="30" fillId="0" borderId="2" xfId="7" applyNumberFormat="1" applyFont="1" applyBorder="1" applyAlignment="1">
      <alignment horizontal="right"/>
    </xf>
    <xf numFmtId="0" fontId="18" fillId="6" borderId="2" xfId="7" applyFont="1" applyFill="1" applyBorder="1" applyAlignment="1">
      <alignment horizontal="center" vertical="center" wrapText="1"/>
    </xf>
    <xf numFmtId="0" fontId="1" fillId="6" borderId="2" xfId="18" applyFill="1" applyBorder="1" applyAlignment="1">
      <alignment horizontal="center" vertical="center" wrapText="1"/>
    </xf>
    <xf numFmtId="0" fontId="113" fillId="0" borderId="2" xfId="7" applyFont="1" applyBorder="1" applyAlignment="1">
      <alignment horizontal="center" vertical="center"/>
    </xf>
    <xf numFmtId="49" fontId="113" fillId="5" borderId="2" xfId="7" applyNumberFormat="1" applyFont="1" applyFill="1" applyBorder="1" applyAlignment="1">
      <alignment horizontal="center" vertical="center" wrapText="1"/>
    </xf>
    <xf numFmtId="0" fontId="114" fillId="5" borderId="2" xfId="18" applyFont="1" applyFill="1" applyBorder="1" applyAlignment="1">
      <alignment horizontal="center" vertical="center"/>
    </xf>
    <xf numFmtId="49" fontId="117" fillId="0" borderId="2" xfId="7" applyNumberFormat="1" applyFont="1" applyBorder="1" applyAlignment="1">
      <alignment horizontal="center" vertical="center" wrapText="1"/>
    </xf>
    <xf numFmtId="0" fontId="1" fillId="0" borderId="2" xfId="18" applyBorder="1" applyAlignment="1">
      <alignment horizontal="center" vertical="center" wrapText="1"/>
    </xf>
    <xf numFmtId="49" fontId="114" fillId="5" borderId="2" xfId="7" applyNumberFormat="1" applyFont="1" applyFill="1" applyBorder="1" applyAlignment="1">
      <alignment horizontal="center" vertical="center"/>
    </xf>
    <xf numFmtId="0" fontId="1" fillId="0" borderId="2" xfId="18" applyBorder="1" applyAlignment="1">
      <alignment horizontal="center" vertical="center"/>
    </xf>
    <xf numFmtId="49" fontId="114" fillId="5" borderId="2" xfId="7" applyNumberFormat="1" applyFont="1" applyFill="1" applyBorder="1" applyAlignment="1">
      <alignment horizontal="center" vertical="center" wrapText="1"/>
    </xf>
    <xf numFmtId="49" fontId="116" fillId="5" borderId="2" xfId="7" applyNumberFormat="1" applyFont="1" applyFill="1" applyBorder="1" applyAlignment="1">
      <alignment horizontal="center" vertical="center" wrapText="1"/>
    </xf>
    <xf numFmtId="49" fontId="114" fillId="0" borderId="3" xfId="7" applyNumberFormat="1" applyFont="1" applyBorder="1" applyAlignment="1">
      <alignment horizontal="center" vertical="center" wrapText="1"/>
    </xf>
    <xf numFmtId="0" fontId="1" fillId="0" borderId="5" xfId="18" applyBorder="1" applyAlignment="1">
      <alignment horizontal="center" vertical="center" wrapText="1"/>
    </xf>
    <xf numFmtId="3" fontId="7" fillId="0" borderId="11" xfId="7" applyNumberFormat="1" applyFont="1" applyBorder="1" applyAlignment="1">
      <alignment vertical="center" wrapText="1"/>
    </xf>
    <xf numFmtId="3" fontId="7" fillId="0" borderId="12" xfId="18" applyNumberFormat="1" applyFont="1" applyBorder="1" applyAlignment="1">
      <alignment vertical="center" wrapText="1"/>
    </xf>
    <xf numFmtId="49" fontId="120" fillId="5" borderId="2" xfId="7" applyNumberFormat="1" applyFont="1" applyFill="1" applyBorder="1" applyAlignment="1">
      <alignment horizontal="right" vertical="center"/>
    </xf>
    <xf numFmtId="49" fontId="113" fillId="5" borderId="2" xfId="7" applyNumberFormat="1" applyFont="1" applyFill="1" applyBorder="1" applyAlignment="1">
      <alignment horizontal="right" vertical="center"/>
    </xf>
    <xf numFmtId="3" fontId="9" fillId="0" borderId="11" xfId="7" applyNumberFormat="1" applyFont="1" applyBorder="1" applyAlignment="1">
      <alignment horizontal="center" vertical="center" wrapText="1"/>
    </xf>
    <xf numFmtId="3" fontId="32" fillId="0" borderId="12" xfId="18" applyNumberFormat="1" applyFont="1" applyBorder="1" applyAlignment="1">
      <alignment horizontal="center" vertical="center" wrapText="1"/>
    </xf>
    <xf numFmtId="0" fontId="120" fillId="0" borderId="2" xfId="7" applyFont="1" applyBorder="1" applyAlignment="1">
      <alignment horizontal="center" vertical="center" wrapText="1"/>
    </xf>
    <xf numFmtId="0" fontId="120" fillId="0" borderId="2" xfId="7" applyFont="1" applyBorder="1" applyAlignment="1">
      <alignment horizontal="center" vertical="center"/>
    </xf>
    <xf numFmtId="0" fontId="122" fillId="0" borderId="2" xfId="7" applyFont="1" applyBorder="1" applyAlignment="1">
      <alignment horizontal="center" vertical="center" wrapText="1"/>
    </xf>
    <xf numFmtId="0" fontId="30" fillId="0" borderId="0" xfId="9" applyFont="1" applyAlignment="1">
      <alignment horizontal="center" vertical="center" wrapText="1"/>
    </xf>
    <xf numFmtId="0" fontId="1" fillId="0" borderId="0" xfId="18" applyAlignment="1">
      <alignment horizontal="center"/>
    </xf>
    <xf numFmtId="0" fontId="99" fillId="0" borderId="0" xfId="7" applyFont="1" applyAlignment="1">
      <alignment horizontal="left"/>
    </xf>
    <xf numFmtId="0" fontId="126" fillId="0" borderId="2" xfId="18" applyFont="1" applyBorder="1" applyAlignment="1">
      <alignment horizontal="center" vertical="center"/>
    </xf>
    <xf numFmtId="0" fontId="120" fillId="0" borderId="11" xfId="7" applyFont="1" applyBorder="1" applyAlignment="1">
      <alignment horizontal="center" vertical="center" wrapText="1"/>
    </xf>
    <xf numFmtId="0" fontId="1" fillId="0" borderId="13" xfId="18" applyBorder="1" applyAlignment="1">
      <alignment horizontal="center" vertical="center" wrapText="1"/>
    </xf>
    <xf numFmtId="0" fontId="1" fillId="0" borderId="12" xfId="18" applyBorder="1" applyAlignment="1">
      <alignment horizontal="center" vertical="center" wrapText="1"/>
    </xf>
    <xf numFmtId="0" fontId="125" fillId="0" borderId="2" xfId="18" applyFont="1" applyBorder="1" applyAlignment="1">
      <alignment horizontal="center" vertical="center" wrapText="1"/>
    </xf>
    <xf numFmtId="0" fontId="120" fillId="0" borderId="14" xfId="7" applyFont="1" applyBorder="1" applyAlignment="1">
      <alignment horizontal="center" vertical="center" wrapText="1"/>
    </xf>
    <xf numFmtId="0" fontId="1" fillId="0" borderId="9" xfId="18" applyBorder="1" applyAlignment="1">
      <alignment horizontal="center" vertical="center" wrapText="1"/>
    </xf>
    <xf numFmtId="0" fontId="120" fillId="0" borderId="10" xfId="7" applyFont="1" applyBorder="1" applyAlignment="1">
      <alignment horizontal="center" vertical="center" wrapText="1"/>
    </xf>
    <xf numFmtId="0" fontId="1" fillId="0" borderId="15" xfId="18" applyBorder="1" applyAlignment="1">
      <alignment horizontal="center" vertical="center" wrapText="1"/>
    </xf>
    <xf numFmtId="0" fontId="18" fillId="6" borderId="2" xfId="7" applyFont="1" applyFill="1" applyBorder="1" applyAlignment="1">
      <alignment horizontal="center" vertical="center"/>
    </xf>
    <xf numFmtId="0" fontId="1" fillId="6" borderId="2" xfId="18" applyFill="1" applyBorder="1" applyAlignment="1">
      <alignment horizontal="center" vertical="center"/>
    </xf>
    <xf numFmtId="0" fontId="99" fillId="0" borderId="11" xfId="7" applyFont="1" applyBorder="1" applyAlignment="1">
      <alignment horizontal="center" vertical="center" wrapText="1"/>
    </xf>
    <xf numFmtId="0" fontId="30" fillId="0" borderId="0" xfId="7" applyFont="1" applyAlignment="1">
      <alignment horizontal="center" vertical="center"/>
    </xf>
    <xf numFmtId="0" fontId="1" fillId="0" borderId="0" xfId="18" applyAlignment="1">
      <alignment horizontal="center" vertical="center"/>
    </xf>
    <xf numFmtId="0" fontId="30" fillId="0" borderId="0" xfId="7" applyFont="1" applyAlignment="1">
      <alignment horizontal="center"/>
    </xf>
    <xf numFmtId="0" fontId="25" fillId="0" borderId="0" xfId="9" applyFont="1" applyAlignment="1">
      <alignment horizontal="center" vertical="center"/>
    </xf>
    <xf numFmtId="0" fontId="25" fillId="0" borderId="0" xfId="7" applyFont="1" applyAlignment="1">
      <alignment horizontal="left"/>
    </xf>
    <xf numFmtId="0" fontId="1" fillId="0" borderId="0" xfId="18" applyAlignment="1">
      <alignment horizontal="left"/>
    </xf>
    <xf numFmtId="0" fontId="127" fillId="0" borderId="0" xfId="18" applyFont="1" applyAlignment="1">
      <alignment horizontal="left"/>
    </xf>
    <xf numFmtId="0" fontId="22" fillId="0" borderId="0" xfId="7" applyFont="1" applyAlignment="1">
      <alignment horizontal="center"/>
    </xf>
    <xf numFmtId="0" fontId="25" fillId="0" borderId="0" xfId="7" applyFont="1" applyAlignment="1">
      <alignment horizontal="center"/>
    </xf>
    <xf numFmtId="0" fontId="110" fillId="0" borderId="0" xfId="7" applyFont="1" applyAlignment="1">
      <alignment horizontal="center" vertical="center"/>
    </xf>
    <xf numFmtId="0" fontId="32" fillId="0" borderId="0" xfId="17" applyFont="1" applyAlignment="1">
      <alignment horizontal="center"/>
    </xf>
    <xf numFmtId="4" fontId="7" fillId="0" borderId="0" xfId="17" applyNumberFormat="1" applyFont="1" applyAlignment="1">
      <alignment horizontal="left" vertical="top"/>
    </xf>
    <xf numFmtId="0" fontId="8" fillId="0" borderId="0" xfId="17" applyFont="1" applyAlignment="1">
      <alignment horizontal="center"/>
    </xf>
    <xf numFmtId="4" fontId="9" fillId="0" borderId="2" xfId="17" applyNumberFormat="1" applyFont="1" applyBorder="1" applyAlignment="1">
      <alignment horizontal="center" vertical="top" wrapText="1"/>
    </xf>
    <xf numFmtId="0" fontId="9" fillId="0" borderId="0" xfId="17" applyFont="1" applyAlignment="1">
      <alignment horizontal="center"/>
    </xf>
    <xf numFmtId="0" fontId="11" fillId="0" borderId="0" xfId="17" applyFont="1" applyAlignment="1">
      <alignment horizontal="center"/>
    </xf>
    <xf numFmtId="4" fontId="10" fillId="0" borderId="0" xfId="17" applyNumberFormat="1" applyFont="1" applyAlignment="1">
      <alignment horizontal="center" vertical="top"/>
    </xf>
    <xf numFmtId="4" fontId="7" fillId="0" borderId="1" xfId="17" applyNumberFormat="1" applyFont="1" applyBorder="1" applyAlignment="1">
      <alignment horizontal="center"/>
    </xf>
    <xf numFmtId="4" fontId="7" fillId="0" borderId="0" xfId="17" applyNumberFormat="1" applyFont="1" applyAlignment="1">
      <alignment horizontal="left"/>
    </xf>
    <xf numFmtId="0" fontId="10" fillId="0" borderId="0" xfId="17" applyFont="1" applyAlignment="1">
      <alignment horizontal="center" vertical="top"/>
    </xf>
    <xf numFmtId="0" fontId="7" fillId="0" borderId="0" xfId="17" applyFont="1" applyAlignment="1">
      <alignment horizontal="center"/>
    </xf>
    <xf numFmtId="49" fontId="7" fillId="0" borderId="3" xfId="17" applyNumberFormat="1" applyFont="1" applyBorder="1" applyAlignment="1">
      <alignment horizontal="center" vertical="top" wrapText="1"/>
    </xf>
    <xf numFmtId="49" fontId="7" fillId="0" borderId="4" xfId="17" applyNumberFormat="1" applyFont="1" applyBorder="1" applyAlignment="1">
      <alignment horizontal="center" vertical="top" wrapText="1"/>
    </xf>
    <xf numFmtId="49" fontId="7" fillId="0" borderId="5" xfId="17" applyNumberFormat="1" applyFont="1" applyBorder="1" applyAlignment="1">
      <alignment horizontal="center" vertical="top" wrapText="1"/>
    </xf>
    <xf numFmtId="49" fontId="7" fillId="0" borderId="2" xfId="17" applyNumberFormat="1" applyFont="1" applyBorder="1" applyAlignment="1">
      <alignment horizontal="center" vertical="top" wrapText="1"/>
    </xf>
    <xf numFmtId="4" fontId="10" fillId="0" borderId="8" xfId="17" applyNumberFormat="1" applyFont="1" applyBorder="1" applyAlignment="1">
      <alignment horizontal="center" vertical="top"/>
    </xf>
    <xf numFmtId="0" fontId="7" fillId="0" borderId="0" xfId="17" applyFont="1" applyAlignment="1">
      <alignment horizontal="left"/>
    </xf>
    <xf numFmtId="49" fontId="9" fillId="0" borderId="6" xfId="17" applyNumberFormat="1" applyFont="1" applyBorder="1" applyAlignment="1">
      <alignment horizontal="right" vertical="top" wrapText="1"/>
    </xf>
    <xf numFmtId="49" fontId="9" fillId="0" borderId="7" xfId="17" applyNumberFormat="1" applyFont="1" applyBorder="1" applyAlignment="1">
      <alignment horizontal="right" vertical="top" wrapText="1"/>
    </xf>
    <xf numFmtId="0" fontId="10" fillId="0" borderId="0" xfId="17" applyFont="1" applyAlignment="1">
      <alignment horizontal="left"/>
    </xf>
    <xf numFmtId="0" fontId="7" fillId="0" borderId="0" xfId="17" applyFont="1" applyAlignment="1">
      <alignment horizontal="left" vertical="top" wrapText="1"/>
    </xf>
    <xf numFmtId="0" fontId="12" fillId="0" borderId="1" xfId="17" applyFont="1" applyBorder="1" applyAlignment="1">
      <alignment horizontal="left"/>
    </xf>
    <xf numFmtId="0" fontId="9" fillId="0" borderId="2" xfId="17" applyFont="1" applyBorder="1" applyAlignment="1">
      <alignment horizontal="center" vertical="top" wrapText="1"/>
    </xf>
    <xf numFmtId="4" fontId="7" fillId="0" borderId="0" xfId="17" applyNumberFormat="1" applyFont="1" applyAlignment="1">
      <alignment horizontal="left" vertical="center"/>
    </xf>
    <xf numFmtId="49" fontId="9" fillId="0" borderId="3" xfId="17" applyNumberFormat="1" applyFont="1" applyBorder="1" applyAlignment="1">
      <alignment horizontal="center" vertical="top" wrapText="1"/>
    </xf>
    <xf numFmtId="49" fontId="9" fillId="0" borderId="4" xfId="17" applyNumberFormat="1" applyFont="1" applyBorder="1" applyAlignment="1">
      <alignment horizontal="center" vertical="top" wrapText="1"/>
    </xf>
    <xf numFmtId="49" fontId="9" fillId="0" borderId="5" xfId="17" applyNumberFormat="1" applyFont="1" applyBorder="1" applyAlignment="1">
      <alignment horizontal="center" vertical="top" wrapText="1"/>
    </xf>
    <xf numFmtId="0" fontId="17" fillId="0" borderId="0" xfId="3" applyFont="1" applyAlignment="1">
      <alignment horizontal="center"/>
    </xf>
    <xf numFmtId="0" fontId="34" fillId="0" borderId="0" xfId="4" applyFont="1" applyAlignment="1">
      <alignment horizontal="center"/>
    </xf>
    <xf numFmtId="0" fontId="17" fillId="0" borderId="0" xfId="3" applyFont="1" applyAlignment="1">
      <alignment wrapText="1"/>
    </xf>
    <xf numFmtId="0" fontId="37" fillId="0" borderId="0" xfId="4" applyFont="1" applyAlignment="1">
      <alignment wrapText="1"/>
    </xf>
    <xf numFmtId="0" fontId="36" fillId="0" borderId="0" xfId="3" applyFont="1" applyAlignment="1">
      <alignment horizontal="center"/>
    </xf>
    <xf numFmtId="0" fontId="34" fillId="0" borderId="0" xfId="4" applyFont="1"/>
    <xf numFmtId="49" fontId="44" fillId="0" borderId="58" xfId="3" applyNumberFormat="1" applyFont="1" applyBorder="1" applyAlignment="1">
      <alignment horizontal="center" vertical="center"/>
    </xf>
    <xf numFmtId="0" fontId="41" fillId="0" borderId="64" xfId="4" applyFont="1" applyBorder="1" applyAlignment="1">
      <alignment horizontal="center" vertical="center"/>
    </xf>
    <xf numFmtId="0" fontId="41" fillId="0" borderId="62" xfId="4" applyFont="1" applyBorder="1" applyAlignment="1">
      <alignment horizontal="center" vertical="center"/>
    </xf>
    <xf numFmtId="49" fontId="18" fillId="0" borderId="58" xfId="3" applyNumberFormat="1" applyFont="1" applyBorder="1" applyAlignment="1">
      <alignment horizontal="center" vertical="center"/>
    </xf>
    <xf numFmtId="0" fontId="86" fillId="0" borderId="0" xfId="3" applyFont="1" applyAlignment="1">
      <alignment horizontal="center"/>
    </xf>
    <xf numFmtId="0" fontId="39" fillId="0" borderId="1" xfId="9" applyFont="1" applyBorder="1" applyAlignment="1">
      <alignment horizontal="left" vertical="center"/>
    </xf>
    <xf numFmtId="0" fontId="93" fillId="0" borderId="1" xfId="4" applyFont="1" applyBorder="1"/>
    <xf numFmtId="0" fontId="40" fillId="0" borderId="53" xfId="3" applyFont="1" applyBorder="1" applyAlignment="1">
      <alignment horizontal="center" vertical="center" wrapText="1"/>
    </xf>
    <xf numFmtId="0" fontId="41" fillId="0" borderId="54" xfId="4" applyFont="1" applyBorder="1" applyAlignment="1">
      <alignment horizontal="center" vertical="center" wrapText="1"/>
    </xf>
    <xf numFmtId="0" fontId="40" fillId="0" borderId="56" xfId="3" applyFont="1" applyBorder="1" applyAlignment="1">
      <alignment horizontal="center" vertical="center" wrapText="1"/>
    </xf>
    <xf numFmtId="0" fontId="41" fillId="0" borderId="4" xfId="4" applyFont="1" applyBorder="1" applyAlignment="1">
      <alignment horizontal="center" vertical="center" wrapText="1"/>
    </xf>
    <xf numFmtId="0" fontId="40" fillId="0" borderId="55" xfId="3" applyFont="1" applyBorder="1" applyAlignment="1">
      <alignment horizontal="center" vertical="center" wrapText="1"/>
    </xf>
    <xf numFmtId="0" fontId="41" fillId="0" borderId="16" xfId="4" applyFont="1" applyBorder="1" applyAlignment="1">
      <alignment horizontal="center" vertical="center" wrapText="1"/>
    </xf>
    <xf numFmtId="0" fontId="18" fillId="0" borderId="58" xfId="3" applyFont="1" applyBorder="1" applyAlignment="1">
      <alignment horizontal="center" vertical="center"/>
    </xf>
    <xf numFmtId="0" fontId="40" fillId="0" borderId="57" xfId="3" applyFont="1" applyBorder="1" applyAlignment="1">
      <alignment horizontal="center" vertical="center" wrapText="1"/>
    </xf>
    <xf numFmtId="0" fontId="43" fillId="0" borderId="4" xfId="4" applyFont="1" applyBorder="1" applyAlignment="1">
      <alignment horizontal="center" vertical="center" wrapText="1"/>
    </xf>
    <xf numFmtId="0" fontId="19" fillId="0" borderId="70" xfId="3" applyFont="1" applyBorder="1" applyAlignment="1">
      <alignment vertical="center" wrapText="1"/>
    </xf>
    <xf numFmtId="0" fontId="19" fillId="0" borderId="12" xfId="3" applyFont="1" applyBorder="1" applyAlignment="1">
      <alignment vertical="center" wrapText="1"/>
    </xf>
    <xf numFmtId="0" fontId="44" fillId="0" borderId="67" xfId="3" applyFont="1" applyBorder="1" applyAlignment="1">
      <alignment horizontal="center" vertical="center"/>
    </xf>
    <xf numFmtId="0" fontId="41" fillId="0" borderId="66" xfId="4" applyFont="1" applyBorder="1" applyAlignment="1">
      <alignment horizontal="center" vertical="center"/>
    </xf>
    <xf numFmtId="0" fontId="41" fillId="0" borderId="18" xfId="4" applyFont="1" applyBorder="1" applyAlignment="1">
      <alignment horizontal="center" vertical="center"/>
    </xf>
    <xf numFmtId="0" fontId="40" fillId="0" borderId="58" xfId="4" applyFont="1" applyBorder="1" applyAlignment="1">
      <alignment horizontal="center" vertical="center" textRotation="90"/>
    </xf>
    <xf numFmtId="0" fontId="41" fillId="0" borderId="64" xfId="4" applyFont="1" applyBorder="1" applyAlignment="1">
      <alignment horizontal="center" vertical="center" textRotation="90"/>
    </xf>
    <xf numFmtId="0" fontId="37" fillId="0" borderId="64" xfId="4" applyFont="1" applyBorder="1" applyAlignment="1">
      <alignment horizontal="center" vertical="center"/>
    </xf>
    <xf numFmtId="49" fontId="40" fillId="0" borderId="64" xfId="4" applyNumberFormat="1" applyFont="1" applyBorder="1" applyAlignment="1">
      <alignment horizontal="center" vertical="center"/>
    </xf>
    <xf numFmtId="49" fontId="40" fillId="0" borderId="62" xfId="4" applyNumberFormat="1" applyFont="1" applyBorder="1" applyAlignment="1">
      <alignment horizontal="center" vertical="center"/>
    </xf>
    <xf numFmtId="0" fontId="36" fillId="0" borderId="60" xfId="3" applyFont="1" applyBorder="1" applyAlignment="1">
      <alignment horizontal="right" vertical="center" wrapText="1"/>
    </xf>
    <xf numFmtId="0" fontId="87" fillId="0" borderId="2" xfId="4" applyFont="1" applyBorder="1" applyAlignment="1">
      <alignment horizontal="right" vertical="center" wrapText="1"/>
    </xf>
    <xf numFmtId="0" fontId="36" fillId="0" borderId="70" xfId="3" applyFont="1" applyBorder="1" applyAlignment="1">
      <alignment horizontal="left" vertical="center" wrapText="1"/>
    </xf>
    <xf numFmtId="0" fontId="36" fillId="0" borderId="12" xfId="3" applyFont="1" applyBorder="1" applyAlignment="1">
      <alignment horizontal="left" vertical="center" wrapText="1"/>
    </xf>
    <xf numFmtId="1" fontId="44" fillId="0" borderId="67" xfId="3" applyNumberFormat="1" applyFont="1" applyBorder="1" applyAlignment="1">
      <alignment horizontal="center" vertical="center" textRotation="90"/>
    </xf>
    <xf numFmtId="0" fontId="41" fillId="0" borderId="66" xfId="4" applyFont="1" applyBorder="1" applyAlignment="1">
      <alignment horizontal="center" vertical="center" textRotation="90"/>
    </xf>
    <xf numFmtId="1" fontId="44" fillId="0" borderId="64" xfId="3" applyNumberFormat="1" applyFont="1" applyBorder="1" applyAlignment="1">
      <alignment horizontal="center" vertical="center" textRotation="89"/>
    </xf>
    <xf numFmtId="0" fontId="41" fillId="0" borderId="66" xfId="4" applyFont="1" applyBorder="1" applyAlignment="1">
      <alignment horizontal="center" vertical="center" textRotation="89"/>
    </xf>
    <xf numFmtId="0" fontId="41" fillId="0" borderId="18" xfId="4" applyFont="1" applyBorder="1" applyAlignment="1">
      <alignment horizontal="center" vertical="center" textRotation="89"/>
    </xf>
    <xf numFmtId="0" fontId="44" fillId="0" borderId="58" xfId="3" applyFont="1" applyBorder="1" applyAlignment="1">
      <alignment horizontal="center" vertical="center"/>
    </xf>
    <xf numFmtId="0" fontId="44" fillId="0" borderId="58" xfId="3" applyFont="1" applyBorder="1" applyAlignment="1">
      <alignment horizontal="center" vertical="center" textRotation="90"/>
    </xf>
    <xf numFmtId="0" fontId="41" fillId="0" borderId="18" xfId="4" applyFont="1" applyBorder="1" applyAlignment="1">
      <alignment horizontal="center" vertical="center" textRotation="90"/>
    </xf>
    <xf numFmtId="0" fontId="19" fillId="0" borderId="70" xfId="3" applyFont="1" applyBorder="1" applyAlignment="1">
      <alignment horizontal="left" vertical="center" wrapText="1"/>
    </xf>
    <xf numFmtId="0" fontId="19" fillId="0" borderId="12" xfId="3" applyFont="1" applyBorder="1" applyAlignment="1">
      <alignment horizontal="left" vertical="center" wrapText="1"/>
    </xf>
    <xf numFmtId="0" fontId="90" fillId="0" borderId="0" xfId="9" applyFont="1" applyAlignment="1">
      <alignment vertical="center" wrapText="1"/>
    </xf>
    <xf numFmtId="0" fontId="91" fillId="0" borderId="0" xfId="4" applyFont="1" applyAlignment="1">
      <alignment vertical="center" wrapText="1"/>
    </xf>
    <xf numFmtId="0" fontId="45" fillId="0" borderId="70" xfId="3" applyFont="1" applyBorder="1" applyAlignment="1">
      <alignment horizontal="left" vertical="center" wrapText="1"/>
    </xf>
    <xf numFmtId="0" fontId="45" fillId="0" borderId="12" xfId="3" applyFont="1" applyBorder="1" applyAlignment="1">
      <alignment horizontal="left" vertical="center" wrapText="1"/>
    </xf>
    <xf numFmtId="0" fontId="45" fillId="0" borderId="20" xfId="3" applyFont="1" applyBorder="1" applyAlignment="1">
      <alignment vertical="center" wrapText="1"/>
    </xf>
    <xf numFmtId="0" fontId="45" fillId="0" borderId="71" xfId="3" applyFont="1" applyBorder="1" applyAlignment="1">
      <alignment vertical="center" wrapText="1"/>
    </xf>
    <xf numFmtId="0" fontId="19" fillId="0" borderId="0" xfId="9" applyFont="1" applyAlignment="1">
      <alignment horizontal="left" vertical="center" wrapText="1"/>
    </xf>
    <xf numFmtId="0" fontId="34" fillId="0" borderId="0" xfId="4" applyFont="1" applyAlignment="1">
      <alignment vertical="center" wrapText="1"/>
    </xf>
    <xf numFmtId="0" fontId="34" fillId="0" borderId="0" xfId="4" applyFont="1" applyAlignment="1">
      <alignment wrapText="1"/>
    </xf>
    <xf numFmtId="0" fontId="17" fillId="0" borderId="0" xfId="3" applyFont="1" applyAlignment="1">
      <alignment vertical="center" wrapText="1"/>
    </xf>
    <xf numFmtId="0" fontId="17" fillId="0" borderId="0" xfId="3" applyFont="1" applyAlignment="1">
      <alignment horizontal="right" vertical="center"/>
    </xf>
    <xf numFmtId="0" fontId="17" fillId="0" borderId="8" xfId="3" applyFont="1" applyBorder="1" applyAlignment="1">
      <alignment horizontal="center" vertical="center"/>
    </xf>
    <xf numFmtId="0" fontId="34" fillId="0" borderId="8" xfId="4" applyFont="1" applyBorder="1" applyAlignment="1">
      <alignment horizontal="center" vertical="center"/>
    </xf>
    <xf numFmtId="0" fontId="17" fillId="0" borderId="0" xfId="3" applyFont="1"/>
    <xf numFmtId="0" fontId="17" fillId="0" borderId="0" xfId="3" applyFont="1" applyAlignment="1">
      <alignment horizontal="right"/>
    </xf>
    <xf numFmtId="0" fontId="34" fillId="0" borderId="0" xfId="4" applyFont="1" applyAlignment="1">
      <alignment horizontal="right"/>
    </xf>
    <xf numFmtId="0" fontId="17" fillId="0" borderId="0" xfId="3" applyFont="1" applyAlignment="1">
      <alignment horizontal="left" wrapText="1"/>
    </xf>
    <xf numFmtId="0" fontId="45" fillId="0" borderId="0" xfId="9" applyFont="1" applyAlignment="1">
      <alignment horizontal="center"/>
    </xf>
    <xf numFmtId="0" fontId="36" fillId="0" borderId="0" xfId="9" applyFont="1" applyAlignment="1">
      <alignment horizontal="center" vertical="center" wrapText="1"/>
    </xf>
    <xf numFmtId="0" fontId="37" fillId="0" borderId="0" xfId="4" applyFont="1" applyAlignment="1">
      <alignment horizontal="center" vertical="center" wrapText="1"/>
    </xf>
    <xf numFmtId="0" fontId="17" fillId="0" borderId="0" xfId="9" applyFont="1" applyAlignment="1">
      <alignment horizontal="center" wrapText="1"/>
    </xf>
    <xf numFmtId="0" fontId="19" fillId="0" borderId="0" xfId="9" applyFont="1" applyAlignment="1">
      <alignment horizontal="center" vertical="center" wrapText="1"/>
    </xf>
    <xf numFmtId="0" fontId="37" fillId="0" borderId="0" xfId="4" applyFont="1"/>
    <xf numFmtId="0" fontId="19" fillId="0" borderId="0" xfId="9" applyFont="1" applyAlignment="1">
      <alignment horizontal="right" vertical="center"/>
    </xf>
    <xf numFmtId="0" fontId="19" fillId="0" borderId="0" xfId="9" applyFont="1" applyBorder="1" applyAlignment="1">
      <alignment horizontal="center" vertical="center" wrapText="1"/>
    </xf>
    <xf numFmtId="0" fontId="17" fillId="0" borderId="0" xfId="9" applyFont="1" applyAlignment="1">
      <alignment horizontal="center" vertical="center"/>
    </xf>
    <xf numFmtId="0" fontId="45" fillId="0" borderId="2" xfId="9" applyFont="1" applyBorder="1" applyAlignment="1">
      <alignment horizontal="center" vertical="center" wrapText="1"/>
    </xf>
    <xf numFmtId="0" fontId="38" fillId="0" borderId="11" xfId="9" applyFont="1" applyBorder="1" applyAlignment="1">
      <alignment horizontal="center" vertical="center" wrapText="1"/>
    </xf>
    <xf numFmtId="0" fontId="38" fillId="0" borderId="12" xfId="9" applyFont="1" applyBorder="1" applyAlignment="1">
      <alignment horizontal="center" vertical="center" wrapText="1"/>
    </xf>
    <xf numFmtId="49" fontId="44" fillId="0" borderId="2" xfId="9" applyNumberFormat="1" applyFont="1" applyBorder="1" applyAlignment="1">
      <alignment horizontal="center" vertical="center" wrapText="1"/>
    </xf>
    <xf numFmtId="0" fontId="43" fillId="0" borderId="2" xfId="4" applyFont="1" applyBorder="1" applyAlignment="1">
      <alignment horizontal="center" vertical="center" wrapText="1"/>
    </xf>
    <xf numFmtId="0" fontId="44" fillId="0" borderId="12" xfId="9" applyFont="1" applyBorder="1" applyAlignment="1">
      <alignment horizontal="left" vertical="center" wrapText="1"/>
    </xf>
    <xf numFmtId="0" fontId="41" fillId="0" borderId="2" xfId="4" applyFont="1" applyBorder="1" applyAlignment="1">
      <alignment horizontal="left" vertical="center" wrapText="1"/>
    </xf>
    <xf numFmtId="0" fontId="48" fillId="0" borderId="0" xfId="3" applyFont="1" applyAlignment="1">
      <alignment vertical="center" wrapText="1"/>
    </xf>
    <xf numFmtId="0" fontId="43" fillId="0" borderId="0" xfId="4" applyFont="1" applyAlignment="1">
      <alignment vertical="center" wrapText="1"/>
    </xf>
    <xf numFmtId="49" fontId="40" fillId="0" borderId="2" xfId="4" applyNumberFormat="1" applyFont="1" applyBorder="1" applyAlignment="1">
      <alignment horizontal="center" vertical="center" wrapText="1"/>
    </xf>
    <xf numFmtId="0" fontId="44" fillId="0" borderId="11" xfId="9" applyFont="1" applyBorder="1" applyAlignment="1">
      <alignment horizontal="left" vertical="center" wrapText="1"/>
    </xf>
    <xf numFmtId="0" fontId="48" fillId="0" borderId="14" xfId="3" applyFont="1" applyBorder="1" applyAlignment="1">
      <alignment vertical="center" wrapText="1"/>
    </xf>
    <xf numFmtId="0" fontId="48" fillId="0" borderId="9" xfId="3" applyFont="1" applyBorder="1" applyAlignment="1">
      <alignment vertical="center" wrapText="1"/>
    </xf>
    <xf numFmtId="0" fontId="48" fillId="0" borderId="17" xfId="3" applyFont="1" applyBorder="1" applyAlignment="1">
      <alignment vertical="center" wrapText="1"/>
    </xf>
    <xf numFmtId="0" fontId="48" fillId="0" borderId="21" xfId="3" applyFont="1" applyBorder="1" applyAlignment="1">
      <alignment vertical="center" wrapText="1"/>
    </xf>
    <xf numFmtId="0" fontId="48" fillId="0" borderId="10" xfId="3" applyFont="1" applyBorder="1" applyAlignment="1">
      <alignment vertical="center" wrapText="1"/>
    </xf>
    <xf numFmtId="0" fontId="48" fillId="0" borderId="15" xfId="3" applyFont="1" applyBorder="1" applyAlignment="1">
      <alignment vertical="center" wrapText="1"/>
    </xf>
    <xf numFmtId="49" fontId="42" fillId="0" borderId="2" xfId="4" applyNumberFormat="1" applyFont="1" applyBorder="1" applyAlignment="1">
      <alignment horizontal="center" vertical="center" wrapText="1"/>
    </xf>
    <xf numFmtId="0" fontId="43" fillId="0" borderId="9" xfId="4" applyFont="1" applyBorder="1" applyAlignment="1">
      <alignment vertical="center" wrapText="1"/>
    </xf>
    <xf numFmtId="0" fontId="43" fillId="0" borderId="21" xfId="4" applyFont="1" applyBorder="1" applyAlignment="1">
      <alignment vertical="center" wrapText="1"/>
    </xf>
    <xf numFmtId="0" fontId="43" fillId="0" borderId="15" xfId="4" applyFont="1" applyBorder="1" applyAlignment="1">
      <alignment vertical="center" wrapText="1"/>
    </xf>
    <xf numFmtId="0" fontId="48" fillId="0" borderId="1" xfId="3" applyFont="1" applyBorder="1" applyAlignment="1">
      <alignment vertical="center" wrapText="1"/>
    </xf>
    <xf numFmtId="0" fontId="43" fillId="0" borderId="1" xfId="4" applyFont="1" applyBorder="1" applyAlignment="1">
      <alignment vertical="center" wrapText="1"/>
    </xf>
    <xf numFmtId="0" fontId="54" fillId="0" borderId="0" xfId="10" applyFont="1" applyAlignment="1">
      <alignment horizontal="right" vertical="top"/>
    </xf>
    <xf numFmtId="49" fontId="40" fillId="0" borderId="11" xfId="4" applyNumberFormat="1" applyFont="1" applyBorder="1" applyAlignment="1">
      <alignment horizontal="center" vertical="center" wrapText="1"/>
    </xf>
    <xf numFmtId="0" fontId="43" fillId="0" borderId="11" xfId="4" applyFont="1" applyBorder="1" applyAlignment="1">
      <alignment horizontal="center" vertical="center" wrapText="1"/>
    </xf>
    <xf numFmtId="0" fontId="44" fillId="0" borderId="2" xfId="9" applyFont="1" applyBorder="1" applyAlignment="1">
      <alignment horizontal="left" vertical="center" wrapText="1"/>
    </xf>
    <xf numFmtId="0" fontId="46" fillId="0" borderId="0" xfId="4" applyFont="1" applyAlignment="1">
      <alignment vertical="center" wrapText="1"/>
    </xf>
    <xf numFmtId="0" fontId="17" fillId="0" borderId="0" xfId="7" applyFont="1" applyAlignment="1">
      <alignment horizontal="left" vertical="center" wrapText="1"/>
    </xf>
    <xf numFmtId="0" fontId="47" fillId="0" borderId="1" xfId="10" applyFont="1" applyBorder="1" applyAlignment="1">
      <alignment vertical="center"/>
    </xf>
    <xf numFmtId="0" fontId="34" fillId="0" borderId="1" xfId="4" applyFont="1" applyBorder="1" applyAlignment="1">
      <alignment vertical="center"/>
    </xf>
    <xf numFmtId="0" fontId="47" fillId="0" borderId="0" xfId="10" applyFont="1" applyAlignment="1">
      <alignment horizontal="right" vertical="center"/>
    </xf>
    <xf numFmtId="0" fontId="17" fillId="0" borderId="0" xfId="7" applyFont="1"/>
    <xf numFmtId="0" fontId="50" fillId="0" borderId="0" xfId="10" applyFont="1"/>
    <xf numFmtId="0" fontId="47" fillId="0" borderId="1" xfId="10" applyFont="1" applyBorder="1"/>
    <xf numFmtId="0" fontId="34" fillId="0" borderId="1" xfId="4" applyFont="1" applyBorder="1"/>
    <xf numFmtId="0" fontId="47" fillId="0" borderId="0" xfId="10" applyFont="1" applyAlignment="1">
      <alignment horizontal="right"/>
    </xf>
    <xf numFmtId="0" fontId="97" fillId="0" borderId="2" xfId="7" applyFont="1" applyBorder="1" applyAlignment="1">
      <alignment horizontal="center"/>
    </xf>
    <xf numFmtId="0" fontId="97" fillId="0" borderId="0" xfId="9" applyFont="1" applyAlignment="1">
      <alignment horizontal="center"/>
    </xf>
    <xf numFmtId="0" fontId="105" fillId="0" borderId="0" xfId="4" applyFont="1" applyAlignment="1">
      <alignment horizontal="center"/>
    </xf>
    <xf numFmtId="0" fontId="22" fillId="0" borderId="0" xfId="9" applyFont="1" applyAlignment="1">
      <alignment horizontal="center" vertical="center" wrapText="1"/>
    </xf>
    <xf numFmtId="0" fontId="97" fillId="5" borderId="2" xfId="10" applyFont="1" applyFill="1" applyBorder="1" applyAlignment="1">
      <alignment horizontal="center" vertical="center" wrapText="1"/>
    </xf>
    <xf numFmtId="0" fontId="30" fillId="5" borderId="2" xfId="10" applyFont="1" applyFill="1" applyBorder="1" applyAlignment="1">
      <alignment horizontal="center" vertical="center" wrapText="1"/>
    </xf>
    <xf numFmtId="0" fontId="30" fillId="0" borderId="0" xfId="4" applyFont="1" applyBorder="1" applyAlignment="1">
      <alignment horizontal="center"/>
    </xf>
    <xf numFmtId="0" fontId="30" fillId="0" borderId="0" xfId="9" applyFont="1" applyAlignment="1">
      <alignment horizontal="center" vertical="center"/>
    </xf>
    <xf numFmtId="0" fontId="99" fillId="5" borderId="2" xfId="10" applyFont="1" applyFill="1" applyBorder="1" applyAlignment="1">
      <alignment horizontal="center" vertical="center" wrapText="1"/>
    </xf>
    <xf numFmtId="165" fontId="30" fillId="5" borderId="2" xfId="10" applyNumberFormat="1" applyFont="1" applyFill="1" applyBorder="1" applyAlignment="1">
      <alignment horizontal="center" vertical="center" wrapText="1"/>
    </xf>
    <xf numFmtId="165" fontId="30" fillId="5" borderId="8" xfId="10" applyNumberFormat="1" applyFont="1" applyFill="1" applyBorder="1" applyAlignment="1">
      <alignment horizontal="left" vertical="center" wrapText="1"/>
    </xf>
    <xf numFmtId="0" fontId="97" fillId="5" borderId="14" xfId="10" applyFont="1" applyFill="1" applyBorder="1" applyAlignment="1">
      <alignment horizontal="center" vertical="center" wrapText="1"/>
    </xf>
    <xf numFmtId="0" fontId="97" fillId="5" borderId="8" xfId="10" applyFont="1" applyFill="1" applyBorder="1" applyAlignment="1">
      <alignment horizontal="center" vertical="center" wrapText="1"/>
    </xf>
    <xf numFmtId="0" fontId="97" fillId="5" borderId="9" xfId="10" applyFont="1" applyFill="1" applyBorder="1" applyAlignment="1">
      <alignment horizontal="center" vertical="center" wrapText="1"/>
    </xf>
    <xf numFmtId="0" fontId="97" fillId="0" borderId="3" xfId="9" applyFont="1" applyBorder="1" applyAlignment="1">
      <alignment horizontal="center" vertical="center" wrapText="1"/>
    </xf>
    <xf numFmtId="0" fontId="97" fillId="0" borderId="4" xfId="9" applyFont="1" applyBorder="1" applyAlignment="1">
      <alignment horizontal="center" vertical="center" wrapText="1"/>
    </xf>
    <xf numFmtId="0" fontId="97" fillId="0" borderId="5" xfId="9" applyFont="1" applyBorder="1" applyAlignment="1">
      <alignment horizontal="center" vertical="center" wrapText="1"/>
    </xf>
    <xf numFmtId="0" fontId="97" fillId="0" borderId="11" xfId="9" applyFont="1" applyBorder="1" applyAlignment="1">
      <alignment horizontal="center" vertical="center" wrapText="1"/>
    </xf>
    <xf numFmtId="0" fontId="97" fillId="0" borderId="13" xfId="9" applyFont="1" applyBorder="1" applyAlignment="1">
      <alignment horizontal="center" vertical="center" wrapText="1"/>
    </xf>
    <xf numFmtId="0" fontId="97" fillId="0" borderId="2" xfId="9" applyFont="1" applyBorder="1" applyAlignment="1">
      <alignment horizontal="center" vertical="center" wrapText="1"/>
    </xf>
    <xf numFmtId="0" fontId="97" fillId="0" borderId="14" xfId="9" applyFont="1" applyBorder="1" applyAlignment="1">
      <alignment horizontal="center" vertical="center" wrapText="1"/>
    </xf>
    <xf numFmtId="0" fontId="97" fillId="0" borderId="9" xfId="9" applyFont="1" applyBorder="1" applyAlignment="1">
      <alignment horizontal="center" vertical="center" wrapText="1"/>
    </xf>
    <xf numFmtId="0" fontId="30" fillId="0" borderId="2" xfId="4" applyFont="1" applyBorder="1" applyAlignment="1">
      <alignment horizontal="center" vertical="center" wrapText="1"/>
    </xf>
    <xf numFmtId="0" fontId="30" fillId="0" borderId="3"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14" xfId="9" applyFont="1" applyBorder="1" applyAlignment="1">
      <alignment horizontal="center" vertical="center" wrapText="1"/>
    </xf>
    <xf numFmtId="0" fontId="30" fillId="0" borderId="9" xfId="9" applyFont="1" applyBorder="1" applyAlignment="1">
      <alignment horizontal="center" vertical="center" wrapText="1"/>
    </xf>
    <xf numFmtId="0" fontId="99" fillId="0" borderId="2" xfId="9" applyFont="1" applyBorder="1" applyAlignment="1">
      <alignment horizontal="center" vertical="center" wrapText="1"/>
    </xf>
    <xf numFmtId="49" fontId="97" fillId="0" borderId="2" xfId="9" applyNumberFormat="1" applyFont="1" applyBorder="1" applyAlignment="1">
      <alignment horizontal="center" vertical="center" wrapText="1"/>
    </xf>
    <xf numFmtId="0" fontId="103" fillId="0" borderId="11" xfId="9" applyFont="1" applyBorder="1" applyAlignment="1">
      <alignment horizontal="left" vertical="center" wrapText="1"/>
    </xf>
    <xf numFmtId="0" fontId="103" fillId="0" borderId="12" xfId="9" applyFont="1" applyBorder="1" applyAlignment="1">
      <alignment horizontal="left" vertical="center" wrapText="1"/>
    </xf>
    <xf numFmtId="0" fontId="30" fillId="0" borderId="2" xfId="9" applyFont="1" applyBorder="1" applyAlignment="1">
      <alignment horizontal="left" vertical="center"/>
    </xf>
    <xf numFmtId="0" fontId="100" fillId="0" borderId="11" xfId="9" applyFont="1" applyBorder="1" applyAlignment="1">
      <alignment horizontal="left" vertical="center" wrapText="1"/>
    </xf>
    <xf numFmtId="0" fontId="100" fillId="0" borderId="12" xfId="9" applyFont="1" applyBorder="1" applyAlignment="1">
      <alignment horizontal="left" vertical="center" wrapText="1"/>
    </xf>
    <xf numFmtId="0" fontId="16" fillId="0" borderId="12" xfId="4" applyBorder="1" applyAlignment="1">
      <alignment horizontal="left" vertical="center" wrapText="1"/>
    </xf>
    <xf numFmtId="0" fontId="25" fillId="5" borderId="0" xfId="3" applyFont="1" applyFill="1" applyAlignment="1">
      <alignment horizontal="right" vertical="center"/>
    </xf>
    <xf numFmtId="0" fontId="94" fillId="5" borderId="0" xfId="4" applyFont="1" applyFill="1" applyAlignment="1">
      <alignment horizontal="right" vertical="center"/>
    </xf>
    <xf numFmtId="0" fontId="94" fillId="5" borderId="0" xfId="4" applyFont="1" applyFill="1" applyAlignment="1">
      <alignment vertical="center"/>
    </xf>
    <xf numFmtId="0" fontId="25" fillId="5" borderId="0" xfId="3" applyFont="1" applyFill="1" applyAlignment="1">
      <alignment horizontal="right"/>
    </xf>
    <xf numFmtId="0" fontId="94" fillId="5" borderId="0" xfId="4" applyFont="1" applyFill="1" applyAlignment="1">
      <alignment horizontal="right"/>
    </xf>
    <xf numFmtId="0" fontId="94" fillId="5" borderId="0" xfId="4" applyFont="1" applyFill="1"/>
    <xf numFmtId="0" fontId="100" fillId="5" borderId="11" xfId="9" applyFont="1" applyFill="1" applyBorder="1" applyAlignment="1">
      <alignment horizontal="left" vertical="center" wrapText="1"/>
    </xf>
    <xf numFmtId="0" fontId="100" fillId="5" borderId="12" xfId="9" applyFont="1" applyFill="1" applyBorder="1" applyAlignment="1">
      <alignment horizontal="left" vertical="center" wrapText="1"/>
    </xf>
    <xf numFmtId="0" fontId="94" fillId="5" borderId="1" xfId="4" applyFont="1" applyFill="1" applyBorder="1" applyAlignment="1">
      <alignment vertical="center" wrapText="1"/>
    </xf>
    <xf numFmtId="0" fontId="96" fillId="0" borderId="1" xfId="4" applyFont="1" applyBorder="1" applyAlignment="1">
      <alignment vertical="center"/>
    </xf>
    <xf numFmtId="0" fontId="25" fillId="5" borderId="0" xfId="3" applyFont="1" applyFill="1" applyAlignment="1">
      <alignment horizontal="left" vertical="center"/>
    </xf>
    <xf numFmtId="0" fontId="96" fillId="0" borderId="0" xfId="4" applyFont="1" applyAlignment="1">
      <alignment horizontal="left" vertical="center"/>
    </xf>
    <xf numFmtId="0" fontId="7" fillId="5" borderId="8" xfId="4" applyFont="1" applyFill="1" applyBorder="1" applyAlignment="1">
      <alignment horizontal="center" vertical="center"/>
    </xf>
    <xf numFmtId="0" fontId="7" fillId="0" borderId="8" xfId="4" applyFont="1" applyBorder="1"/>
    <xf numFmtId="0" fontId="25" fillId="5" borderId="0" xfId="3" applyFont="1" applyFill="1" applyAlignment="1">
      <alignment horizontal="center" vertical="center"/>
    </xf>
    <xf numFmtId="0" fontId="94" fillId="5" borderId="0" xfId="4" applyFont="1" applyFill="1" applyAlignment="1">
      <alignment horizontal="center" vertical="center"/>
    </xf>
    <xf numFmtId="0" fontId="25" fillId="5" borderId="0" xfId="3" applyFont="1" applyFill="1" applyAlignment="1">
      <alignment horizontal="left"/>
    </xf>
    <xf numFmtId="0" fontId="16" fillId="0" borderId="0" xfId="4" applyAlignment="1">
      <alignment horizontal="left"/>
    </xf>
    <xf numFmtId="0" fontId="7" fillId="0" borderId="0" xfId="4" applyFont="1" applyAlignment="1">
      <alignment horizontal="center"/>
    </xf>
    <xf numFmtId="0" fontId="97" fillId="0" borderId="11" xfId="9" applyFont="1" applyBorder="1" applyAlignment="1">
      <alignment horizontal="center" vertical="center"/>
    </xf>
    <xf numFmtId="0" fontId="97" fillId="0" borderId="12" xfId="9" applyFont="1" applyBorder="1" applyAlignment="1">
      <alignment horizontal="center" vertical="center"/>
    </xf>
    <xf numFmtId="0" fontId="30" fillId="0" borderId="0" xfId="9" applyFont="1" applyAlignment="1">
      <alignment horizontal="left" vertical="center" wrapText="1"/>
    </xf>
    <xf numFmtId="0" fontId="97" fillId="0" borderId="2" xfId="4" applyFont="1" applyBorder="1" applyAlignment="1">
      <alignment horizontal="center" vertical="center"/>
    </xf>
    <xf numFmtId="0" fontId="25" fillId="5" borderId="0" xfId="3" applyFont="1" applyFill="1" applyAlignment="1">
      <alignment horizontal="left" vertical="center" wrapText="1"/>
    </xf>
    <xf numFmtId="0" fontId="21" fillId="0" borderId="0" xfId="13" applyFont="1" applyAlignment="1">
      <alignment horizontal="center"/>
    </xf>
    <xf numFmtId="0" fontId="22" fillId="0" borderId="0" xfId="13" applyFont="1" applyAlignment="1">
      <alignment horizontal="center" vertical="center" wrapText="1"/>
    </xf>
    <xf numFmtId="0" fontId="61" fillId="0" borderId="0" xfId="13" applyFont="1" applyAlignment="1">
      <alignment horizontal="center"/>
    </xf>
    <xf numFmtId="0" fontId="20" fillId="0" borderId="0" xfId="13" applyFont="1" applyAlignment="1">
      <alignment horizontal="center"/>
    </xf>
    <xf numFmtId="0" fontId="21" fillId="0" borderId="0" xfId="13" applyFont="1"/>
    <xf numFmtId="0" fontId="75" fillId="0" borderId="0" xfId="13" applyFont="1" applyAlignment="1">
      <alignment horizontal="center"/>
    </xf>
    <xf numFmtId="0" fontId="58" fillId="0" borderId="0" xfId="14" applyFont="1" applyAlignment="1">
      <alignment horizontal="center" vertical="top"/>
    </xf>
    <xf numFmtId="0" fontId="74" fillId="0" borderId="0" xfId="10" applyFont="1"/>
    <xf numFmtId="0" fontId="9" fillId="0" borderId="0" xfId="10" applyFont="1" applyAlignment="1">
      <alignment horizontal="center"/>
    </xf>
    <xf numFmtId="0" fontId="73" fillId="0" borderId="0" xfId="13" applyFont="1" applyAlignment="1">
      <alignment horizontal="center"/>
    </xf>
    <xf numFmtId="49" fontId="65" fillId="0" borderId="27" xfId="13" applyNumberFormat="1" applyFont="1" applyBorder="1" applyAlignment="1">
      <alignment horizontal="center" vertical="center"/>
    </xf>
    <xf numFmtId="49" fontId="65" fillId="0" borderId="26" xfId="13" applyNumberFormat="1" applyFont="1" applyBorder="1" applyAlignment="1">
      <alignment horizontal="center" vertical="center"/>
    </xf>
    <xf numFmtId="49" fontId="65" fillId="0" borderId="24" xfId="13" applyNumberFormat="1" applyFont="1" applyBorder="1" applyAlignment="1">
      <alignment horizontal="center" vertical="center"/>
    </xf>
    <xf numFmtId="0" fontId="23" fillId="0" borderId="23" xfId="13" applyFont="1" applyBorder="1" applyAlignment="1">
      <alignment horizontal="left" vertical="top"/>
    </xf>
    <xf numFmtId="0" fontId="58" fillId="0" borderId="22" xfId="13" applyFont="1" applyBorder="1" applyAlignment="1">
      <alignment horizontal="center" vertical="top"/>
    </xf>
    <xf numFmtId="0" fontId="23" fillId="0" borderId="23" xfId="10" applyFont="1" applyBorder="1"/>
    <xf numFmtId="0" fontId="58" fillId="0" borderId="0" xfId="13" applyFont="1" applyAlignment="1">
      <alignment horizontal="center" vertical="center" wrapText="1"/>
    </xf>
    <xf numFmtId="0" fontId="20" fillId="0" borderId="0" xfId="13" applyFont="1"/>
    <xf numFmtId="0" fontId="15" fillId="0" borderId="0" xfId="10"/>
    <xf numFmtId="0" fontId="58" fillId="0" borderId="0" xfId="10" applyFont="1" applyAlignment="1">
      <alignment horizontal="right"/>
    </xf>
    <xf numFmtId="49" fontId="67" fillId="0" borderId="36" xfId="13" applyNumberFormat="1" applyFont="1" applyBorder="1" applyAlignment="1">
      <alignment horizontal="left" vertical="center" wrapText="1"/>
    </xf>
    <xf numFmtId="0" fontId="66" fillId="0" borderId="22" xfId="10" applyFont="1" applyBorder="1" applyAlignment="1">
      <alignment horizontal="left" vertical="center" wrapText="1"/>
    </xf>
    <xf numFmtId="0" fontId="66" fillId="0" borderId="32" xfId="10" applyFont="1" applyBorder="1" applyAlignment="1">
      <alignment horizontal="left" vertical="center" wrapText="1"/>
    </xf>
    <xf numFmtId="0" fontId="66" fillId="0" borderId="23" xfId="10" applyFont="1" applyBorder="1" applyAlignment="1">
      <alignment horizontal="left" vertical="center" wrapText="1"/>
    </xf>
    <xf numFmtId="0" fontId="67" fillId="0" borderId="34" xfId="13" applyFont="1" applyBorder="1" applyAlignment="1">
      <alignment horizontal="center" vertical="center"/>
    </xf>
    <xf numFmtId="0" fontId="66" fillId="0" borderId="31" xfId="10" applyFont="1" applyBorder="1" applyAlignment="1">
      <alignment horizontal="center"/>
    </xf>
    <xf numFmtId="0" fontId="70" fillId="0" borderId="35" xfId="10" applyFont="1" applyBorder="1" applyAlignment="1">
      <alignment horizontal="center" vertical="center" wrapText="1"/>
    </xf>
    <xf numFmtId="0" fontId="68" fillId="0" borderId="33" xfId="10" applyFont="1" applyBorder="1" applyAlignment="1">
      <alignment horizontal="center" vertical="center" wrapText="1"/>
    </xf>
    <xf numFmtId="0" fontId="69" fillId="0" borderId="27" xfId="10" applyFont="1" applyBorder="1" applyAlignment="1">
      <alignment horizontal="center" wrapText="1"/>
    </xf>
    <xf numFmtId="0" fontId="69" fillId="0" borderId="24" xfId="10" applyFont="1" applyBorder="1" applyAlignment="1">
      <alignment horizontal="center" wrapText="1"/>
    </xf>
    <xf numFmtId="165" fontId="67" fillId="0" borderId="34" xfId="13" applyNumberFormat="1" applyFont="1" applyBorder="1" applyAlignment="1">
      <alignment horizontal="center" vertical="center" wrapText="1"/>
    </xf>
    <xf numFmtId="0" fontId="66" fillId="0" borderId="31" xfId="10" applyFont="1" applyBorder="1" applyAlignment="1">
      <alignment horizontal="center" wrapText="1"/>
    </xf>
    <xf numFmtId="165" fontId="67" fillId="0" borderId="35" xfId="13" applyNumberFormat="1" applyFont="1" applyBorder="1" applyAlignment="1">
      <alignment horizontal="center" vertical="center" wrapText="1"/>
    </xf>
    <xf numFmtId="0" fontId="66" fillId="0" borderId="33" xfId="10" applyFont="1" applyBorder="1" applyAlignment="1">
      <alignment wrapText="1"/>
    </xf>
    <xf numFmtId="165" fontId="58" fillId="0" borderId="0" xfId="14" applyNumberFormat="1" applyFont="1" applyAlignment="1">
      <alignment horizontal="center"/>
    </xf>
    <xf numFmtId="165" fontId="58" fillId="0" borderId="29" xfId="14" applyNumberFormat="1" applyFont="1" applyBorder="1" applyAlignment="1">
      <alignment horizontal="center"/>
    </xf>
    <xf numFmtId="0" fontId="27" fillId="0" borderId="1" xfId="14" applyFont="1" applyBorder="1" applyAlignment="1">
      <alignment horizontal="center" vertical="center" wrapText="1"/>
    </xf>
    <xf numFmtId="0" fontId="27" fillId="0" borderId="22" xfId="14" applyFont="1" applyBorder="1" applyAlignment="1">
      <alignment horizontal="center" vertical="center" wrapText="1"/>
    </xf>
    <xf numFmtId="0" fontId="78" fillId="0" borderId="1" xfId="14" applyFont="1" applyBorder="1" applyAlignment="1">
      <alignment horizontal="center"/>
    </xf>
    <xf numFmtId="0" fontId="27" fillId="0" borderId="0" xfId="14" applyFont="1" applyAlignment="1">
      <alignment horizontal="center" vertical="center" wrapText="1"/>
    </xf>
    <xf numFmtId="0" fontId="76" fillId="0" borderId="0" xfId="6" applyFont="1" applyAlignment="1">
      <alignment horizontal="left" vertical="center" wrapText="1"/>
    </xf>
    <xf numFmtId="0" fontId="8" fillId="0" borderId="0" xfId="6" applyFont="1" applyAlignment="1">
      <alignment horizontal="center"/>
    </xf>
    <xf numFmtId="0" fontId="24" fillId="0" borderId="0" xfId="14" applyFont="1" applyAlignment="1">
      <alignment horizontal="center"/>
    </xf>
    <xf numFmtId="0" fontId="77" fillId="0" borderId="0" xfId="6" applyFont="1" applyAlignment="1">
      <alignment horizontal="center" vertical="center"/>
    </xf>
    <xf numFmtId="0" fontId="77" fillId="0" borderId="0" xfId="6" applyFont="1" applyAlignment="1">
      <alignment horizontal="center"/>
    </xf>
    <xf numFmtId="49" fontId="24" fillId="0" borderId="0" xfId="15" applyNumberFormat="1" applyFont="1" applyAlignment="1">
      <alignment horizontal="left"/>
    </xf>
    <xf numFmtId="0" fontId="76" fillId="0" borderId="2" xfId="6" applyFont="1" applyBorder="1" applyAlignment="1">
      <alignment horizontal="center"/>
    </xf>
    <xf numFmtId="0" fontId="83" fillId="0" borderId="0" xfId="6" applyFont="1" applyAlignment="1">
      <alignment horizontal="left" vertical="center" wrapText="1"/>
    </xf>
    <xf numFmtId="49" fontId="79" fillId="0" borderId="26" xfId="15" applyNumberFormat="1" applyFont="1" applyBorder="1" applyAlignment="1">
      <alignment horizontal="left"/>
    </xf>
    <xf numFmtId="165" fontId="24" fillId="0" borderId="0" xfId="15" applyNumberFormat="1" applyFont="1" applyAlignment="1">
      <alignment horizontal="center"/>
    </xf>
    <xf numFmtId="0" fontId="76" fillId="0" borderId="2" xfId="6" applyFont="1" applyBorder="1" applyAlignment="1">
      <alignment horizontal="center" vertical="center" wrapText="1"/>
    </xf>
    <xf numFmtId="0" fontId="76" fillId="0" borderId="3" xfId="6" applyFont="1" applyBorder="1" applyAlignment="1">
      <alignment horizontal="center" vertical="center" wrapText="1"/>
    </xf>
    <xf numFmtId="0" fontId="76" fillId="0" borderId="5" xfId="6" applyFont="1" applyBorder="1" applyAlignment="1">
      <alignment horizontal="center" vertical="center" wrapText="1"/>
    </xf>
    <xf numFmtId="0" fontId="76" fillId="0" borderId="11" xfId="6" applyFont="1" applyBorder="1" applyAlignment="1">
      <alignment horizontal="center" vertical="center" wrapText="1"/>
    </xf>
    <xf numFmtId="0" fontId="76" fillId="0" borderId="13" xfId="6" applyFont="1" applyBorder="1" applyAlignment="1">
      <alignment horizontal="center" vertical="center" wrapText="1"/>
    </xf>
    <xf numFmtId="0" fontId="76" fillId="0" borderId="12" xfId="6" applyFont="1" applyBorder="1" applyAlignment="1">
      <alignment horizontal="center" vertical="center" wrapText="1"/>
    </xf>
    <xf numFmtId="1" fontId="70" fillId="0" borderId="2" xfId="6" applyNumberFormat="1" applyFont="1" applyBorder="1" applyAlignment="1" applyProtection="1">
      <alignment horizontal="center"/>
      <protection locked="0"/>
    </xf>
    <xf numFmtId="0" fontId="10" fillId="0" borderId="0" xfId="6" applyFont="1" applyAlignment="1">
      <alignment horizontal="left"/>
    </xf>
    <xf numFmtId="0" fontId="10" fillId="0" borderId="23" xfId="6" applyFont="1" applyBorder="1" applyAlignment="1">
      <alignment horizontal="center"/>
    </xf>
    <xf numFmtId="0" fontId="76" fillId="0" borderId="22" xfId="6" applyFont="1" applyBorder="1" applyAlignment="1">
      <alignment horizontal="center" vertical="center"/>
    </xf>
    <xf numFmtId="0" fontId="76" fillId="0" borderId="0" xfId="6" applyFont="1" applyAlignment="1">
      <alignment horizontal="left" wrapText="1"/>
    </xf>
    <xf numFmtId="0" fontId="76" fillId="0" borderId="0" xfId="6" applyFont="1" applyAlignment="1">
      <alignment horizontal="center" vertical="center"/>
    </xf>
    <xf numFmtId="0" fontId="7" fillId="0" borderId="0" xfId="16" applyFont="1"/>
    <xf numFmtId="0" fontId="8" fillId="0" borderId="0" xfId="16" applyFont="1" applyAlignment="1">
      <alignment horizontal="center"/>
    </xf>
    <xf numFmtId="0" fontId="9" fillId="0" borderId="45" xfId="16" applyFont="1" applyBorder="1" applyAlignment="1">
      <alignment horizontal="center" vertical="center" wrapText="1"/>
    </xf>
    <xf numFmtId="0" fontId="84" fillId="0" borderId="47" xfId="16" applyBorder="1" applyAlignment="1">
      <alignment horizontal="center" vertical="center" wrapText="1"/>
    </xf>
    <xf numFmtId="0" fontId="84" fillId="0" borderId="48" xfId="16" applyBorder="1" applyAlignment="1">
      <alignment horizontal="center" vertical="center" wrapText="1"/>
    </xf>
  </cellXfs>
  <cellStyles count="19">
    <cellStyle name="Įprastas" xfId="0" builtinId="0"/>
    <cellStyle name="Įprastas 2" xfId="1" xr:uid="{7C43243F-13DB-4A60-BB2F-39867D4951C5}"/>
    <cellStyle name="Įprastas 2 2" xfId="10" xr:uid="{1F1DBB31-A465-4F77-A75E-56CC8EC154C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5 2" xfId="11" xr:uid="{13149F60-91A8-48AC-9907-0A35FF631989}"/>
    <cellStyle name="Įprastas 6" xfId="8" xr:uid="{FB4838E1-E889-4F8D-A379-2864B2A12C74}"/>
    <cellStyle name="Įprastas 7" xfId="16" xr:uid="{E8CDAF9E-B0E1-4216-9C12-A4BD06EF753F}"/>
    <cellStyle name="Įprastas 8" xfId="17" xr:uid="{1A0A8775-2A84-49BD-A6AF-63616698EF0B}"/>
    <cellStyle name="Įprastas 9" xfId="18" xr:uid="{177FB182-A65F-4134-92DE-93A43A559DCB}"/>
    <cellStyle name="Kablelis 2" xfId="12" xr:uid="{936173DC-B5B4-4593-9B14-176A3366CA2B}"/>
    <cellStyle name="Normal 2" xfId="3" xr:uid="{0F041103-A804-4B16-80D9-454E88A16937}"/>
    <cellStyle name="Normal_1999 BIUDŽ projektas" xfId="9" xr:uid="{EB8AB84E-04BD-43CC-90B2-320DDFCCB3AF}"/>
    <cellStyle name="Normal_biudz uz 2001 atskaitomybe3" xfId="13" xr:uid="{32FDD2E5-1DC5-40B5-B253-42FE4535D13F}"/>
    <cellStyle name="Normal_Sheet1" xfId="15" xr:uid="{1A6AC6A3-01BB-4234-9B9E-56A381C8F327}"/>
    <cellStyle name="Normal_TRECFORMantras2001333" xfId="14" xr:uid="{139C3E76-F1C3-466E-B3ED-7BB2162003F3}"/>
    <cellStyle name="Normal_VLK PSDFvykd" xfId="7" xr:uid="{35F947AA-9655-42BE-8B4A-C6011DD80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view="pageBreakPreview" zoomScale="99" zoomScaleNormal="100" zoomScaleSheetLayoutView="99" workbookViewId="0">
      <selection activeCell="A43" sqref="A43:I43"/>
    </sheetView>
  </sheetViews>
  <sheetFormatPr defaultRowHeight="14.4"/>
  <cols>
    <col min="9" max="9" width="11" customWidth="1"/>
  </cols>
  <sheetData>
    <row r="1" spans="1:9" ht="14.4" customHeight="1">
      <c r="A1" s="218"/>
      <c r="B1" s="219"/>
      <c r="C1" s="219"/>
      <c r="D1" s="219"/>
      <c r="E1" s="219"/>
      <c r="F1" s="219"/>
      <c r="G1" s="219"/>
      <c r="H1" s="219"/>
      <c r="I1" s="219"/>
    </row>
    <row r="2" spans="1:9">
      <c r="A2" s="219"/>
      <c r="B2" s="219"/>
      <c r="C2" s="219"/>
      <c r="D2" s="219"/>
      <c r="E2" s="219"/>
      <c r="F2" s="219"/>
      <c r="G2" s="219"/>
      <c r="H2" s="219"/>
      <c r="I2" s="219"/>
    </row>
    <row r="3" spans="1:9">
      <c r="A3" s="219"/>
      <c r="B3" s="219"/>
      <c r="C3" s="219"/>
      <c r="D3" s="219"/>
      <c r="E3" s="219"/>
      <c r="F3" s="219"/>
      <c r="G3" s="219"/>
      <c r="H3" s="219"/>
      <c r="I3" s="219"/>
    </row>
    <row r="4" spans="1:9">
      <c r="A4" s="219"/>
      <c r="B4" s="219"/>
      <c r="C4" s="219"/>
      <c r="D4" s="219"/>
      <c r="E4" s="219"/>
      <c r="F4" s="219"/>
      <c r="G4" s="219"/>
      <c r="H4" s="219"/>
      <c r="I4" s="219"/>
    </row>
    <row r="5" spans="1:9" ht="15.6">
      <c r="A5" s="698" t="s">
        <v>7</v>
      </c>
      <c r="B5" s="698"/>
      <c r="C5" s="698"/>
      <c r="D5" s="698"/>
      <c r="E5" s="698"/>
      <c r="F5" s="698"/>
      <c r="G5" s="698"/>
      <c r="H5" s="698"/>
      <c r="I5" s="698"/>
    </row>
    <row r="6" spans="1:9">
      <c r="A6" s="219"/>
      <c r="B6" s="219"/>
      <c r="C6" s="219"/>
      <c r="D6" s="219"/>
      <c r="E6" s="219"/>
      <c r="F6" s="219"/>
      <c r="G6" s="219"/>
      <c r="H6" s="219"/>
      <c r="I6" s="219"/>
    </row>
    <row r="7" spans="1:9">
      <c r="A7" s="219"/>
      <c r="B7" s="219"/>
      <c r="C7" s="219"/>
      <c r="D7" s="219"/>
      <c r="E7" s="219"/>
      <c r="F7" s="219"/>
      <c r="G7" s="219"/>
      <c r="H7" s="219"/>
      <c r="I7" s="219"/>
    </row>
    <row r="8" spans="1:9">
      <c r="A8" s="219"/>
      <c r="B8" s="219"/>
      <c r="C8" s="219"/>
      <c r="D8" s="219"/>
      <c r="E8" s="219"/>
      <c r="F8" s="219"/>
      <c r="G8" s="219"/>
      <c r="H8" s="219"/>
      <c r="I8" s="219"/>
    </row>
    <row r="9" spans="1:9">
      <c r="A9" s="219"/>
      <c r="B9" s="219"/>
      <c r="C9" s="219"/>
      <c r="D9" s="219"/>
      <c r="E9" s="219"/>
      <c r="F9" s="219"/>
      <c r="G9" s="219"/>
      <c r="H9" s="219"/>
      <c r="I9" s="219"/>
    </row>
    <row r="10" spans="1:9">
      <c r="A10" s="219"/>
      <c r="B10" s="219"/>
      <c r="C10" s="219"/>
      <c r="D10" s="219"/>
      <c r="E10" s="219"/>
      <c r="F10" s="219"/>
      <c r="G10" s="219"/>
      <c r="H10" s="219"/>
      <c r="I10" s="219"/>
    </row>
    <row r="11" spans="1:9">
      <c r="A11" s="219"/>
      <c r="B11" s="219"/>
      <c r="C11" s="219"/>
      <c r="D11" s="219"/>
      <c r="E11" s="219"/>
      <c r="F11" s="219"/>
      <c r="G11" s="219"/>
      <c r="H11" s="219"/>
      <c r="I11" s="219"/>
    </row>
    <row r="12" spans="1:9" ht="15.6">
      <c r="A12" s="698" t="s">
        <v>645</v>
      </c>
      <c r="B12" s="698"/>
      <c r="C12" s="698"/>
      <c r="D12" s="698"/>
      <c r="E12" s="698"/>
      <c r="F12" s="698"/>
      <c r="G12" s="698"/>
      <c r="H12" s="698"/>
      <c r="I12" s="698"/>
    </row>
    <row r="13" spans="1:9" ht="15.6">
      <c r="A13" s="698" t="s">
        <v>646</v>
      </c>
      <c r="B13" s="698"/>
      <c r="C13" s="698"/>
      <c r="D13" s="698"/>
      <c r="E13" s="698"/>
      <c r="F13" s="698"/>
      <c r="G13" s="698"/>
      <c r="H13" s="698"/>
      <c r="I13" s="698"/>
    </row>
    <row r="14" spans="1:9">
      <c r="A14" s="219"/>
      <c r="B14" s="219"/>
      <c r="C14" s="219"/>
      <c r="D14" s="219"/>
      <c r="E14" s="545"/>
      <c r="F14" s="219"/>
      <c r="G14" s="219"/>
      <c r="H14" s="219"/>
      <c r="I14" s="219"/>
    </row>
    <row r="15" spans="1:9">
      <c r="A15" s="219"/>
      <c r="B15" s="219"/>
      <c r="C15" s="219"/>
      <c r="D15" s="219"/>
      <c r="E15" s="219"/>
      <c r="F15" s="219"/>
      <c r="G15" s="219"/>
      <c r="H15" s="219"/>
      <c r="I15" s="219"/>
    </row>
    <row r="16" spans="1:9">
      <c r="A16" s="219"/>
      <c r="B16" s="219"/>
      <c r="C16" s="219"/>
      <c r="D16" s="219"/>
      <c r="E16" s="219"/>
      <c r="F16" s="219"/>
      <c r="G16" s="219"/>
      <c r="H16" s="219"/>
      <c r="I16" s="219"/>
    </row>
    <row r="17" spans="1:9">
      <c r="A17" s="219"/>
      <c r="B17" s="219"/>
      <c r="C17" s="219"/>
      <c r="D17" s="219"/>
      <c r="E17" s="219"/>
      <c r="F17" s="219"/>
      <c r="G17" s="219"/>
      <c r="H17" s="219"/>
      <c r="I17" s="219"/>
    </row>
    <row r="18" spans="1:9">
      <c r="A18" s="219"/>
      <c r="B18" s="219"/>
      <c r="C18" s="219"/>
      <c r="D18" s="219"/>
      <c r="E18" s="219"/>
      <c r="F18" s="219"/>
      <c r="G18" s="219"/>
      <c r="H18" s="219"/>
      <c r="I18" s="219"/>
    </row>
    <row r="19" spans="1:9">
      <c r="A19" s="219"/>
      <c r="B19" s="219"/>
      <c r="C19" s="219"/>
      <c r="D19" s="219"/>
      <c r="E19" s="219"/>
      <c r="F19" s="219"/>
      <c r="G19" s="219"/>
      <c r="H19" s="219"/>
      <c r="I19" s="219"/>
    </row>
    <row r="20" spans="1:9">
      <c r="A20" s="219"/>
      <c r="B20" s="219"/>
      <c r="C20" s="219"/>
      <c r="D20" s="219"/>
      <c r="E20" s="219"/>
      <c r="F20" s="219"/>
      <c r="G20" s="219"/>
      <c r="H20" s="219"/>
      <c r="I20" s="219"/>
    </row>
    <row r="21" spans="1:9">
      <c r="A21" s="219"/>
      <c r="B21" s="219"/>
      <c r="C21" s="219"/>
      <c r="D21" s="219"/>
      <c r="E21" s="219"/>
      <c r="F21" s="219"/>
      <c r="G21" s="219"/>
      <c r="H21" s="219"/>
      <c r="I21" s="219"/>
    </row>
    <row r="22" spans="1:9">
      <c r="A22" s="219"/>
      <c r="B22" s="219"/>
      <c r="C22" s="219"/>
      <c r="D22" s="219"/>
      <c r="E22" s="219"/>
      <c r="F22" s="219"/>
      <c r="G22" s="219"/>
      <c r="H22" s="219"/>
      <c r="I22" s="219"/>
    </row>
    <row r="23" spans="1:9">
      <c r="A23" s="219"/>
      <c r="B23" s="219"/>
      <c r="C23" s="219"/>
      <c r="D23" s="219"/>
      <c r="E23" s="219"/>
      <c r="F23" s="219"/>
      <c r="G23" s="219"/>
      <c r="H23" s="219"/>
      <c r="I23" s="219"/>
    </row>
    <row r="24" spans="1:9">
      <c r="A24" s="219"/>
      <c r="B24" s="219"/>
      <c r="C24" s="219"/>
      <c r="D24" s="219"/>
      <c r="E24" s="219"/>
      <c r="F24" s="219"/>
      <c r="G24" s="219"/>
      <c r="H24" s="219"/>
      <c r="I24" s="219"/>
    </row>
    <row r="25" spans="1:9">
      <c r="A25" s="219"/>
      <c r="B25" s="219"/>
      <c r="C25" s="219"/>
      <c r="D25" s="219"/>
      <c r="E25" s="219"/>
      <c r="F25" s="219"/>
      <c r="G25" s="219"/>
      <c r="H25" s="219"/>
      <c r="I25" s="219"/>
    </row>
    <row r="26" spans="1:9">
      <c r="A26" s="219"/>
      <c r="B26" s="219"/>
      <c r="C26" s="219"/>
      <c r="D26" s="219"/>
      <c r="E26" s="219"/>
      <c r="F26" s="219"/>
      <c r="G26" s="219"/>
      <c r="H26" s="219"/>
      <c r="I26" s="219"/>
    </row>
    <row r="27" spans="1:9">
      <c r="A27" s="219"/>
      <c r="B27" s="219"/>
      <c r="C27" s="219"/>
      <c r="D27" s="219"/>
      <c r="E27" s="219"/>
      <c r="F27" s="219"/>
      <c r="G27" s="219"/>
      <c r="H27" s="219"/>
      <c r="I27" s="219"/>
    </row>
    <row r="28" spans="1:9">
      <c r="A28" s="219"/>
      <c r="B28" s="219"/>
      <c r="C28" s="219"/>
      <c r="D28" s="219"/>
      <c r="E28" s="219"/>
      <c r="F28" s="219"/>
      <c r="G28" s="219"/>
      <c r="H28" s="219"/>
      <c r="I28" s="219"/>
    </row>
    <row r="29" spans="1:9">
      <c r="A29" s="219"/>
      <c r="B29" s="219"/>
      <c r="C29" s="219"/>
      <c r="D29" s="219"/>
      <c r="E29" s="219"/>
      <c r="F29" s="219"/>
      <c r="G29" s="219"/>
      <c r="H29" s="219"/>
      <c r="I29" s="219"/>
    </row>
    <row r="30" spans="1:9">
      <c r="A30" s="219"/>
      <c r="B30" s="219"/>
      <c r="C30" s="219"/>
      <c r="D30" s="219"/>
      <c r="E30" s="219"/>
      <c r="F30" s="219"/>
      <c r="G30" s="219"/>
      <c r="H30" s="219"/>
      <c r="I30" s="219"/>
    </row>
    <row r="31" spans="1:9">
      <c r="A31" s="219"/>
      <c r="B31" s="219"/>
      <c r="C31" s="219"/>
      <c r="D31" s="219"/>
      <c r="E31" s="219"/>
      <c r="F31" s="219"/>
      <c r="G31" s="219"/>
      <c r="H31" s="219"/>
      <c r="I31" s="219"/>
    </row>
    <row r="32" spans="1:9">
      <c r="A32" s="219"/>
      <c r="B32" s="219"/>
      <c r="C32" s="219"/>
      <c r="D32" s="219"/>
      <c r="E32" s="219"/>
      <c r="F32" s="219"/>
      <c r="G32" s="219"/>
      <c r="H32" s="219"/>
      <c r="I32" s="219"/>
    </row>
    <row r="33" spans="1:9">
      <c r="A33" s="219"/>
      <c r="B33" s="219"/>
      <c r="C33" s="219"/>
      <c r="D33" s="219"/>
      <c r="E33" s="219"/>
      <c r="F33" s="219"/>
      <c r="G33" s="219"/>
      <c r="H33" s="219"/>
      <c r="I33" s="219"/>
    </row>
    <row r="34" spans="1:9">
      <c r="A34" s="219"/>
      <c r="B34" s="219"/>
      <c r="C34" s="219"/>
      <c r="D34" s="219"/>
      <c r="E34" s="219"/>
      <c r="F34" s="219"/>
      <c r="G34" s="219"/>
      <c r="H34" s="219"/>
      <c r="I34" s="219"/>
    </row>
    <row r="35" spans="1:9">
      <c r="A35" s="219"/>
      <c r="B35" s="219"/>
      <c r="C35" s="219"/>
      <c r="D35" s="219"/>
      <c r="E35" s="219"/>
      <c r="F35" s="219"/>
      <c r="G35" s="219"/>
      <c r="H35" s="219"/>
      <c r="I35" s="219"/>
    </row>
    <row r="36" spans="1:9">
      <c r="A36" s="219"/>
      <c r="B36" s="219"/>
      <c r="C36" s="219"/>
      <c r="D36" s="219"/>
      <c r="E36" s="219"/>
      <c r="F36" s="219"/>
      <c r="G36" s="219"/>
      <c r="H36" s="219"/>
      <c r="I36" s="219"/>
    </row>
    <row r="37" spans="1:9">
      <c r="A37" s="219"/>
      <c r="B37" s="219"/>
      <c r="C37" s="219"/>
      <c r="D37" s="219"/>
      <c r="E37" s="219"/>
      <c r="F37" s="219"/>
      <c r="G37" s="219"/>
      <c r="H37" s="219"/>
      <c r="I37" s="219"/>
    </row>
    <row r="38" spans="1:9">
      <c r="A38" s="219"/>
      <c r="B38" s="219"/>
      <c r="C38" s="219"/>
      <c r="D38" s="219"/>
      <c r="E38" s="219"/>
      <c r="F38" s="219"/>
      <c r="G38" s="219"/>
      <c r="H38" s="219"/>
      <c r="I38" s="219"/>
    </row>
    <row r="39" spans="1:9">
      <c r="A39" s="219"/>
      <c r="B39" s="219"/>
      <c r="C39" s="219"/>
      <c r="D39" s="219"/>
      <c r="E39" s="219"/>
      <c r="F39" s="219"/>
      <c r="G39" s="219"/>
      <c r="H39" s="219"/>
      <c r="I39" s="219"/>
    </row>
    <row r="40" spans="1:9">
      <c r="A40" s="219"/>
      <c r="B40" s="219"/>
      <c r="C40" s="219"/>
      <c r="D40" s="219"/>
      <c r="E40" s="219"/>
      <c r="F40" s="219"/>
      <c r="G40" s="219"/>
      <c r="H40" s="219"/>
      <c r="I40" s="219"/>
    </row>
    <row r="41" spans="1:9">
      <c r="A41" s="219"/>
      <c r="B41" s="219"/>
      <c r="C41" s="219"/>
      <c r="D41" s="219"/>
      <c r="E41" s="219"/>
      <c r="F41" s="219"/>
      <c r="G41" s="219"/>
      <c r="H41" s="219"/>
      <c r="I41" s="219"/>
    </row>
    <row r="42" spans="1:9">
      <c r="A42" s="219"/>
      <c r="B42" s="219"/>
      <c r="C42" s="219"/>
      <c r="D42" s="219"/>
      <c r="E42" s="219"/>
      <c r="F42" s="219"/>
      <c r="G42" s="219"/>
      <c r="H42" s="219"/>
      <c r="I42" s="219"/>
    </row>
    <row r="43" spans="1:9" ht="15.6">
      <c r="A43" s="699" t="s">
        <v>647</v>
      </c>
      <c r="B43" s="699"/>
      <c r="C43" s="699"/>
      <c r="D43" s="699"/>
      <c r="E43" s="699"/>
      <c r="F43" s="699"/>
      <c r="G43" s="699"/>
      <c r="H43" s="699"/>
      <c r="I43" s="699"/>
    </row>
    <row r="44" spans="1:9">
      <c r="A44" s="700"/>
      <c r="B44" s="700"/>
      <c r="C44" s="700"/>
      <c r="D44" s="700"/>
      <c r="E44" s="700"/>
      <c r="F44" s="700"/>
      <c r="G44" s="700"/>
      <c r="H44" s="700"/>
      <c r="I44" s="700"/>
    </row>
    <row r="45" spans="1:9">
      <c r="A45" s="219"/>
      <c r="B45" s="219"/>
      <c r="C45" s="219"/>
      <c r="D45" s="219"/>
      <c r="E45" s="219"/>
      <c r="F45" s="219"/>
      <c r="G45" s="219"/>
      <c r="H45" s="219"/>
      <c r="I45" s="219"/>
    </row>
    <row r="46" spans="1:9">
      <c r="A46" s="219"/>
      <c r="B46" s="219"/>
      <c r="C46" s="219"/>
      <c r="D46" s="219"/>
      <c r="E46" s="219"/>
      <c r="F46" s="219"/>
      <c r="G46" s="219"/>
      <c r="H46" s="219"/>
      <c r="I46" s="219"/>
    </row>
    <row r="47" spans="1:9">
      <c r="A47" s="219"/>
      <c r="B47" s="219"/>
      <c r="C47" s="219"/>
      <c r="D47" s="219"/>
      <c r="E47" s="219"/>
      <c r="F47" s="219"/>
      <c r="G47" s="219"/>
      <c r="H47" s="219"/>
      <c r="I47" s="219"/>
    </row>
    <row r="48" spans="1:9">
      <c r="A48" s="219"/>
      <c r="B48" s="219"/>
      <c r="C48" s="219"/>
      <c r="D48" s="219"/>
      <c r="E48" s="219"/>
      <c r="F48" s="219"/>
      <c r="G48" s="219"/>
      <c r="H48" s="219"/>
      <c r="I48" s="219"/>
    </row>
    <row r="49" spans="1:9">
      <c r="A49" s="219"/>
      <c r="B49" s="219"/>
      <c r="C49" s="219"/>
      <c r="D49" s="219"/>
      <c r="E49" s="219"/>
      <c r="F49" s="219"/>
      <c r="G49" s="219"/>
      <c r="H49" s="219"/>
      <c r="I49" s="219"/>
    </row>
    <row r="50" spans="1:9">
      <c r="A50" s="219"/>
      <c r="B50" s="219"/>
      <c r="C50" s="219"/>
      <c r="D50" s="219"/>
      <c r="E50" s="219"/>
      <c r="F50" s="219"/>
      <c r="G50" s="219"/>
      <c r="H50" s="219"/>
      <c r="I50" s="219"/>
    </row>
  </sheetData>
  <mergeCells count="5">
    <mergeCell ref="A5:I5"/>
    <mergeCell ref="A12:I12"/>
    <mergeCell ref="A13:I13"/>
    <mergeCell ref="A43:I43"/>
    <mergeCell ref="A44:I4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F8D6-EA60-41C6-BA81-9558A6080680}">
  <sheetPr>
    <pageSetUpPr fitToPage="1"/>
  </sheetPr>
  <dimension ref="B1:K19"/>
  <sheetViews>
    <sheetView workbookViewId="0">
      <selection activeCell="B19" sqref="B19:F19"/>
    </sheetView>
  </sheetViews>
  <sheetFormatPr defaultRowHeight="13.2"/>
  <cols>
    <col min="1" max="1" width="8.88671875" style="201"/>
    <col min="2" max="2" width="4.44140625" style="201" customWidth="1"/>
    <col min="3" max="3" width="36.109375" style="201" customWidth="1"/>
    <col min="4" max="4" width="23.77734375" style="201" customWidth="1"/>
    <col min="5" max="5" width="27.33203125" style="201" customWidth="1"/>
    <col min="6" max="6" width="28.33203125" style="201" customWidth="1"/>
    <col min="7" max="8" width="8.88671875" style="201"/>
    <col min="9" max="9" width="10.33203125" style="201" bestFit="1" customWidth="1"/>
    <col min="10" max="16384" width="8.88671875" style="201"/>
  </cols>
  <sheetData>
    <row r="1" spans="2:11">
      <c r="F1" s="202"/>
    </row>
    <row r="3" spans="2:11" ht="17.399999999999999">
      <c r="B3" s="1027" t="s">
        <v>444</v>
      </c>
      <c r="C3" s="1027"/>
      <c r="D3" s="1027"/>
      <c r="E3" s="1027"/>
      <c r="F3" s="1027"/>
      <c r="G3" s="233"/>
    </row>
    <row r="4" spans="2:11" ht="17.399999999999999">
      <c r="B4" s="1027" t="s">
        <v>527</v>
      </c>
      <c r="C4" s="1027"/>
      <c r="D4" s="1027"/>
      <c r="E4" s="1027"/>
      <c r="F4" s="1027"/>
      <c r="G4" s="203"/>
    </row>
    <row r="8" spans="2:11" ht="13.8" thickBot="1">
      <c r="F8" s="204" t="s">
        <v>10</v>
      </c>
    </row>
    <row r="9" spans="2:11" ht="15.6">
      <c r="B9" s="1028" t="s">
        <v>366</v>
      </c>
      <c r="C9" s="205"/>
      <c r="D9" s="1028" t="s">
        <v>125</v>
      </c>
      <c r="E9" s="1028" t="s">
        <v>445</v>
      </c>
      <c r="F9" s="206"/>
    </row>
    <row r="10" spans="2:11" ht="15.6">
      <c r="B10" s="1029"/>
      <c r="C10" s="207" t="s">
        <v>367</v>
      </c>
      <c r="D10" s="1029"/>
      <c r="E10" s="1029"/>
      <c r="F10" s="208" t="s">
        <v>169</v>
      </c>
    </row>
    <row r="11" spans="2:11" ht="16.2" thickBot="1">
      <c r="B11" s="1030"/>
      <c r="C11" s="209"/>
      <c r="D11" s="1030"/>
      <c r="E11" s="1029"/>
      <c r="F11" s="210"/>
    </row>
    <row r="12" spans="2:11" ht="15.6">
      <c r="B12" s="211">
        <v>1</v>
      </c>
      <c r="C12" s="212" t="s">
        <v>357</v>
      </c>
      <c r="D12" s="213">
        <v>4047686.27</v>
      </c>
      <c r="E12" s="213">
        <v>6318848.5899999999</v>
      </c>
      <c r="F12" s="689">
        <f>SUM(D12:E12)</f>
        <v>10366534.859999999</v>
      </c>
      <c r="I12" s="214"/>
      <c r="K12" s="214"/>
    </row>
    <row r="13" spans="2:11" ht="16.2" thickBot="1">
      <c r="B13" s="215">
        <v>2</v>
      </c>
      <c r="C13" s="216" t="s">
        <v>446</v>
      </c>
      <c r="D13" s="217">
        <v>101351.76</v>
      </c>
      <c r="E13" s="217">
        <v>129839.58</v>
      </c>
      <c r="F13" s="690">
        <f>SUM(D13:E13)</f>
        <v>231191.34</v>
      </c>
      <c r="I13" s="214"/>
      <c r="K13" s="214"/>
    </row>
    <row r="19" spans="2:6" ht="15.6">
      <c r="B19" s="1026" t="s">
        <v>644</v>
      </c>
      <c r="C19" s="1026"/>
      <c r="D19" s="1026"/>
      <c r="E19" s="1026"/>
      <c r="F19" s="1026"/>
    </row>
  </sheetData>
  <protectedRanges>
    <protectedRange sqref="D12" name="Islaidos 2.2_2"/>
    <protectedRange sqref="D13" name="Islaidos 2.2_3"/>
    <protectedRange sqref="E12" name="Islaidos 2.1_1"/>
  </protectedRanges>
  <mergeCells count="6">
    <mergeCell ref="B19:F19"/>
    <mergeCell ref="B3:F3"/>
    <mergeCell ref="B4:F4"/>
    <mergeCell ref="B9:B11"/>
    <mergeCell ref="D9:D11"/>
    <mergeCell ref="E9:E11"/>
  </mergeCells>
  <pageMargins left="0.70866141732283472" right="0.70866141732283472" top="0.74803149606299213" bottom="0.74803149606299213" header="0.31496062992125984" footer="0.31496062992125984"/>
  <pageSetup paperSize="9" scale="67" firstPageNumber="31" fitToHeight="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2"/>
  <sheetViews>
    <sheetView view="pageBreakPreview" zoomScale="98" zoomScaleNormal="100" zoomScaleSheetLayoutView="98" workbookViewId="0">
      <selection activeCell="H25" sqref="H24:H25"/>
    </sheetView>
  </sheetViews>
  <sheetFormatPr defaultRowHeight="15.6"/>
  <cols>
    <col min="1" max="8" width="8.88671875" style="1"/>
    <col min="9" max="9" width="9.44140625" style="1" customWidth="1"/>
    <col min="10" max="10" width="8.88671875" style="1" hidden="1" customWidth="1"/>
    <col min="11" max="16384" width="8.88671875" style="1"/>
  </cols>
  <sheetData>
    <row r="6" spans="1:9">
      <c r="A6" s="699" t="s">
        <v>0</v>
      </c>
      <c r="B6" s="699"/>
      <c r="C6" s="699"/>
      <c r="D6" s="699"/>
      <c r="E6" s="699"/>
      <c r="F6" s="699"/>
      <c r="G6" s="699"/>
      <c r="H6" s="699"/>
      <c r="I6" s="699"/>
    </row>
    <row r="11" spans="1:9" ht="31.8" customHeight="1">
      <c r="A11" s="701" t="s">
        <v>510</v>
      </c>
      <c r="B11" s="701"/>
      <c r="C11" s="701"/>
      <c r="D11" s="701"/>
      <c r="E11" s="701"/>
      <c r="F11" s="701"/>
      <c r="G11" s="701"/>
      <c r="H11" s="701"/>
      <c r="I11" s="2">
        <v>3</v>
      </c>
    </row>
    <row r="12" spans="1:9" ht="33" customHeight="1">
      <c r="A12" s="701" t="s">
        <v>511</v>
      </c>
      <c r="B12" s="701"/>
      <c r="C12" s="701"/>
      <c r="D12" s="701"/>
      <c r="E12" s="701"/>
      <c r="F12" s="701"/>
      <c r="G12" s="701"/>
      <c r="H12" s="701"/>
      <c r="I12" s="2">
        <v>4</v>
      </c>
    </row>
    <row r="13" spans="1:9" ht="30.6" customHeight="1">
      <c r="A13" s="701" t="s">
        <v>512</v>
      </c>
      <c r="B13" s="701"/>
      <c r="C13" s="701"/>
      <c r="D13" s="701"/>
      <c r="E13" s="701"/>
      <c r="F13" s="701"/>
      <c r="G13" s="701"/>
      <c r="H13" s="701"/>
      <c r="I13" s="2">
        <v>5</v>
      </c>
    </row>
    <row r="14" spans="1:9" ht="45.6" customHeight="1">
      <c r="A14" s="701" t="s">
        <v>513</v>
      </c>
      <c r="B14" s="701"/>
      <c r="C14" s="701"/>
      <c r="D14" s="701"/>
      <c r="E14" s="701"/>
      <c r="F14" s="701"/>
      <c r="G14" s="701"/>
      <c r="H14" s="701"/>
      <c r="I14" s="2">
        <v>13</v>
      </c>
    </row>
    <row r="15" spans="1:9" ht="31.8" customHeight="1">
      <c r="A15" s="701" t="s">
        <v>514</v>
      </c>
      <c r="B15" s="701"/>
      <c r="C15" s="701"/>
      <c r="D15" s="701"/>
      <c r="E15" s="701"/>
      <c r="F15" s="701"/>
      <c r="G15" s="701"/>
      <c r="H15" s="701"/>
      <c r="I15" s="221">
        <v>16</v>
      </c>
    </row>
    <row r="16" spans="1:9" ht="15.6" customHeight="1">
      <c r="A16" s="701" t="s">
        <v>515</v>
      </c>
      <c r="B16" s="701"/>
      <c r="C16" s="701"/>
      <c r="D16" s="701"/>
      <c r="E16" s="701"/>
      <c r="F16" s="701"/>
      <c r="G16" s="701"/>
      <c r="H16" s="701"/>
      <c r="I16" s="221">
        <v>19</v>
      </c>
    </row>
    <row r="17" spans="1:12" ht="33" customHeight="1">
      <c r="A17" s="701" t="s">
        <v>516</v>
      </c>
      <c r="B17" s="701"/>
      <c r="C17" s="701"/>
      <c r="D17" s="701"/>
      <c r="E17" s="701"/>
      <c r="F17" s="701"/>
      <c r="G17" s="701"/>
      <c r="H17" s="701"/>
      <c r="I17" s="221">
        <v>29</v>
      </c>
    </row>
    <row r="18" spans="1:12" ht="29.4" customHeight="1">
      <c r="A18" s="701" t="s">
        <v>514</v>
      </c>
      <c r="B18" s="701"/>
      <c r="C18" s="701"/>
      <c r="D18" s="701"/>
      <c r="E18" s="701"/>
      <c r="F18" s="701"/>
      <c r="G18" s="701"/>
      <c r="H18" s="701"/>
      <c r="I18" s="221">
        <v>31</v>
      </c>
      <c r="L18" s="220"/>
    </row>
    <row r="19" spans="1:12">
      <c r="A19" s="2"/>
      <c r="B19" s="2"/>
      <c r="C19" s="2"/>
      <c r="D19" s="2"/>
      <c r="E19" s="2"/>
      <c r="F19" s="2"/>
      <c r="G19" s="2"/>
      <c r="H19" s="2"/>
      <c r="I19" s="2"/>
    </row>
    <row r="20" spans="1:12">
      <c r="A20" s="2"/>
      <c r="B20" s="2"/>
      <c r="C20" s="2"/>
      <c r="D20" s="2"/>
      <c r="E20" s="2"/>
      <c r="F20" s="2"/>
      <c r="G20" s="2"/>
      <c r="H20" s="2"/>
      <c r="I20" s="2"/>
    </row>
    <row r="21" spans="1:12">
      <c r="A21" s="2"/>
      <c r="B21" s="2"/>
      <c r="C21" s="2"/>
      <c r="D21" s="2"/>
      <c r="E21" s="2"/>
      <c r="F21" s="2"/>
      <c r="G21" s="2"/>
      <c r="H21" s="2"/>
      <c r="I21" s="2"/>
    </row>
    <row r="22" spans="1:12">
      <c r="A22" s="2"/>
      <c r="B22" s="2"/>
      <c r="C22" s="2"/>
      <c r="D22" s="2"/>
      <c r="E22" s="2"/>
      <c r="F22" s="2"/>
      <c r="G22" s="2"/>
      <c r="H22" s="2"/>
      <c r="I22" s="2"/>
    </row>
  </sheetData>
  <mergeCells count="9">
    <mergeCell ref="A18:H18"/>
    <mergeCell ref="A6:I6"/>
    <mergeCell ref="A11:H11"/>
    <mergeCell ref="A12:H12"/>
    <mergeCell ref="A13:H13"/>
    <mergeCell ref="A14:H14"/>
    <mergeCell ref="A15:H15"/>
    <mergeCell ref="A16:H16"/>
    <mergeCell ref="A17:H17"/>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13BA-8C05-47AF-873A-87F7903D29AA}">
  <dimension ref="A1:O60"/>
  <sheetViews>
    <sheetView view="pageBreakPreview" topLeftCell="A41" zoomScale="70" zoomScaleNormal="100" zoomScaleSheetLayoutView="70" workbookViewId="0">
      <selection activeCell="I60" sqref="I60"/>
    </sheetView>
  </sheetViews>
  <sheetFormatPr defaultColWidth="7.5546875" defaultRowHeight="13.2"/>
  <cols>
    <col min="1" max="1" width="6.6640625" style="605" customWidth="1"/>
    <col min="2" max="2" width="50.88671875" style="605" customWidth="1"/>
    <col min="3" max="3" width="13.109375" style="606" customWidth="1"/>
    <col min="4" max="4" width="10.6640625" style="605" customWidth="1"/>
    <col min="5" max="5" width="16" style="605" customWidth="1"/>
    <col min="6" max="6" width="18" style="605" customWidth="1"/>
    <col min="7" max="8" width="17.5546875" style="605" customWidth="1"/>
    <col min="9" max="9" width="16" style="605" customWidth="1"/>
    <col min="10" max="10" width="9" style="605" customWidth="1"/>
    <col min="11" max="11" width="13.109375" style="605" customWidth="1"/>
    <col min="12" max="12" width="11.88671875" style="605" customWidth="1"/>
    <col min="13" max="245" width="7.5546875" style="605"/>
    <col min="246" max="246" width="6.6640625" style="605" customWidth="1"/>
    <col min="247" max="247" width="7.5546875" style="605"/>
    <col min="248" max="248" width="7.33203125" style="605" customWidth="1"/>
    <col min="249" max="249" width="50.88671875" style="605" customWidth="1"/>
    <col min="250" max="250" width="12.88671875" style="605" customWidth="1"/>
    <col min="251" max="251" width="13" style="605" customWidth="1"/>
    <col min="252" max="252" width="14.44140625" style="605" customWidth="1"/>
    <col min="253" max="253" width="13.6640625" style="605" customWidth="1"/>
    <col min="254" max="254" width="12.109375" style="605" customWidth="1"/>
    <col min="255" max="255" width="11.88671875" style="605" customWidth="1"/>
    <col min="256" max="256" width="3.88671875" style="605" customWidth="1"/>
    <col min="257" max="257" width="11.88671875" style="605" customWidth="1"/>
    <col min="258" max="258" width="12.33203125" style="605" customWidth="1"/>
    <col min="259" max="259" width="12.109375" style="605" customWidth="1"/>
    <col min="260" max="260" width="12.44140625" style="605" customWidth="1"/>
    <col min="261" max="261" width="11" style="605" customWidth="1"/>
    <col min="262" max="262" width="10.5546875" style="605" customWidth="1"/>
    <col min="263" max="263" width="11.5546875" style="605" customWidth="1"/>
    <col min="264" max="501" width="7.5546875" style="605"/>
    <col min="502" max="502" width="6.6640625" style="605" customWidth="1"/>
    <col min="503" max="503" width="7.5546875" style="605"/>
    <col min="504" max="504" width="7.33203125" style="605" customWidth="1"/>
    <col min="505" max="505" width="50.88671875" style="605" customWidth="1"/>
    <col min="506" max="506" width="12.88671875" style="605" customWidth="1"/>
    <col min="507" max="507" width="13" style="605" customWidth="1"/>
    <col min="508" max="508" width="14.44140625" style="605" customWidth="1"/>
    <col min="509" max="509" width="13.6640625" style="605" customWidth="1"/>
    <col min="510" max="510" width="12.109375" style="605" customWidth="1"/>
    <col min="511" max="511" width="11.88671875" style="605" customWidth="1"/>
    <col min="512" max="512" width="3.88671875" style="605" customWidth="1"/>
    <col min="513" max="513" width="11.88671875" style="605" customWidth="1"/>
    <col min="514" max="514" width="12.33203125" style="605" customWidth="1"/>
    <col min="515" max="515" width="12.109375" style="605" customWidth="1"/>
    <col min="516" max="516" width="12.44140625" style="605" customWidth="1"/>
    <col min="517" max="517" width="11" style="605" customWidth="1"/>
    <col min="518" max="518" width="10.5546875" style="605" customWidth="1"/>
    <col min="519" max="519" width="11.5546875" style="605" customWidth="1"/>
    <col min="520" max="757" width="7.5546875" style="605"/>
    <col min="758" max="758" width="6.6640625" style="605" customWidth="1"/>
    <col min="759" max="759" width="7.5546875" style="605"/>
    <col min="760" max="760" width="7.33203125" style="605" customWidth="1"/>
    <col min="761" max="761" width="50.88671875" style="605" customWidth="1"/>
    <col min="762" max="762" width="12.88671875" style="605" customWidth="1"/>
    <col min="763" max="763" width="13" style="605" customWidth="1"/>
    <col min="764" max="764" width="14.44140625" style="605" customWidth="1"/>
    <col min="765" max="765" width="13.6640625" style="605" customWidth="1"/>
    <col min="766" max="766" width="12.109375" style="605" customWidth="1"/>
    <col min="767" max="767" width="11.88671875" style="605" customWidth="1"/>
    <col min="768" max="768" width="3.88671875" style="605" customWidth="1"/>
    <col min="769" max="769" width="11.88671875" style="605" customWidth="1"/>
    <col min="770" max="770" width="12.33203125" style="605" customWidth="1"/>
    <col min="771" max="771" width="12.109375" style="605" customWidth="1"/>
    <col min="772" max="772" width="12.44140625" style="605" customWidth="1"/>
    <col min="773" max="773" width="11" style="605" customWidth="1"/>
    <col min="774" max="774" width="10.5546875" style="605" customWidth="1"/>
    <col min="775" max="775" width="11.5546875" style="605" customWidth="1"/>
    <col min="776" max="1013" width="7.5546875" style="605"/>
    <col min="1014" max="1014" width="6.6640625" style="605" customWidth="1"/>
    <col min="1015" max="1015" width="7.5546875" style="605"/>
    <col min="1016" max="1016" width="7.33203125" style="605" customWidth="1"/>
    <col min="1017" max="1017" width="50.88671875" style="605" customWidth="1"/>
    <col min="1018" max="1018" width="12.88671875" style="605" customWidth="1"/>
    <col min="1019" max="1019" width="13" style="605" customWidth="1"/>
    <col min="1020" max="1020" width="14.44140625" style="605" customWidth="1"/>
    <col min="1021" max="1021" width="13.6640625" style="605" customWidth="1"/>
    <col min="1022" max="1022" width="12.109375" style="605" customWidth="1"/>
    <col min="1023" max="1023" width="11.88671875" style="605" customWidth="1"/>
    <col min="1024" max="1024" width="3.88671875" style="605" customWidth="1"/>
    <col min="1025" max="1025" width="11.88671875" style="605" customWidth="1"/>
    <col min="1026" max="1026" width="12.33203125" style="605" customWidth="1"/>
    <col min="1027" max="1027" width="12.109375" style="605" customWidth="1"/>
    <col min="1028" max="1028" width="12.44140625" style="605" customWidth="1"/>
    <col min="1029" max="1029" width="11" style="605" customWidth="1"/>
    <col min="1030" max="1030" width="10.5546875" style="605" customWidth="1"/>
    <col min="1031" max="1031" width="11.5546875" style="605" customWidth="1"/>
    <col min="1032" max="1269" width="7.5546875" style="605"/>
    <col min="1270" max="1270" width="6.6640625" style="605" customWidth="1"/>
    <col min="1271" max="1271" width="7.5546875" style="605"/>
    <col min="1272" max="1272" width="7.33203125" style="605" customWidth="1"/>
    <col min="1273" max="1273" width="50.88671875" style="605" customWidth="1"/>
    <col min="1274" max="1274" width="12.88671875" style="605" customWidth="1"/>
    <col min="1275" max="1275" width="13" style="605" customWidth="1"/>
    <col min="1276" max="1276" width="14.44140625" style="605" customWidth="1"/>
    <col min="1277" max="1277" width="13.6640625" style="605" customWidth="1"/>
    <col min="1278" max="1278" width="12.109375" style="605" customWidth="1"/>
    <col min="1279" max="1279" width="11.88671875" style="605" customWidth="1"/>
    <col min="1280" max="1280" width="3.88671875" style="605" customWidth="1"/>
    <col min="1281" max="1281" width="11.88671875" style="605" customWidth="1"/>
    <col min="1282" max="1282" width="12.33203125" style="605" customWidth="1"/>
    <col min="1283" max="1283" width="12.109375" style="605" customWidth="1"/>
    <col min="1284" max="1284" width="12.44140625" style="605" customWidth="1"/>
    <col min="1285" max="1285" width="11" style="605" customWidth="1"/>
    <col min="1286" max="1286" width="10.5546875" style="605" customWidth="1"/>
    <col min="1287" max="1287" width="11.5546875" style="605" customWidth="1"/>
    <col min="1288" max="1525" width="7.5546875" style="605"/>
    <col min="1526" max="1526" width="6.6640625" style="605" customWidth="1"/>
    <col min="1527" max="1527" width="7.5546875" style="605"/>
    <col min="1528" max="1528" width="7.33203125" style="605" customWidth="1"/>
    <col min="1529" max="1529" width="50.88671875" style="605" customWidth="1"/>
    <col min="1530" max="1530" width="12.88671875" style="605" customWidth="1"/>
    <col min="1531" max="1531" width="13" style="605" customWidth="1"/>
    <col min="1532" max="1532" width="14.44140625" style="605" customWidth="1"/>
    <col min="1533" max="1533" width="13.6640625" style="605" customWidth="1"/>
    <col min="1534" max="1534" width="12.109375" style="605" customWidth="1"/>
    <col min="1535" max="1535" width="11.88671875" style="605" customWidth="1"/>
    <col min="1536" max="1536" width="3.88671875" style="605" customWidth="1"/>
    <col min="1537" max="1537" width="11.88671875" style="605" customWidth="1"/>
    <col min="1538" max="1538" width="12.33203125" style="605" customWidth="1"/>
    <col min="1539" max="1539" width="12.109375" style="605" customWidth="1"/>
    <col min="1540" max="1540" width="12.44140625" style="605" customWidth="1"/>
    <col min="1541" max="1541" width="11" style="605" customWidth="1"/>
    <col min="1542" max="1542" width="10.5546875" style="605" customWidth="1"/>
    <col min="1543" max="1543" width="11.5546875" style="605" customWidth="1"/>
    <col min="1544" max="1781" width="7.5546875" style="605"/>
    <col min="1782" max="1782" width="6.6640625" style="605" customWidth="1"/>
    <col min="1783" max="1783" width="7.5546875" style="605"/>
    <col min="1784" max="1784" width="7.33203125" style="605" customWidth="1"/>
    <col min="1785" max="1785" width="50.88671875" style="605" customWidth="1"/>
    <col min="1786" max="1786" width="12.88671875" style="605" customWidth="1"/>
    <col min="1787" max="1787" width="13" style="605" customWidth="1"/>
    <col min="1788" max="1788" width="14.44140625" style="605" customWidth="1"/>
    <col min="1789" max="1789" width="13.6640625" style="605" customWidth="1"/>
    <col min="1790" max="1790" width="12.109375" style="605" customWidth="1"/>
    <col min="1791" max="1791" width="11.88671875" style="605" customWidth="1"/>
    <col min="1792" max="1792" width="3.88671875" style="605" customWidth="1"/>
    <col min="1793" max="1793" width="11.88671875" style="605" customWidth="1"/>
    <col min="1794" max="1794" width="12.33203125" style="605" customWidth="1"/>
    <col min="1795" max="1795" width="12.109375" style="605" customWidth="1"/>
    <col min="1796" max="1796" width="12.44140625" style="605" customWidth="1"/>
    <col min="1797" max="1797" width="11" style="605" customWidth="1"/>
    <col min="1798" max="1798" width="10.5546875" style="605" customWidth="1"/>
    <col min="1799" max="1799" width="11.5546875" style="605" customWidth="1"/>
    <col min="1800" max="2037" width="7.5546875" style="605"/>
    <col min="2038" max="2038" width="6.6640625" style="605" customWidth="1"/>
    <col min="2039" max="2039" width="7.5546875" style="605"/>
    <col min="2040" max="2040" width="7.33203125" style="605" customWidth="1"/>
    <col min="2041" max="2041" width="50.88671875" style="605" customWidth="1"/>
    <col min="2042" max="2042" width="12.88671875" style="605" customWidth="1"/>
    <col min="2043" max="2043" width="13" style="605" customWidth="1"/>
    <col min="2044" max="2044" width="14.44140625" style="605" customWidth="1"/>
    <col min="2045" max="2045" width="13.6640625" style="605" customWidth="1"/>
    <col min="2046" max="2046" width="12.109375" style="605" customWidth="1"/>
    <col min="2047" max="2047" width="11.88671875" style="605" customWidth="1"/>
    <col min="2048" max="2048" width="3.88671875" style="605" customWidth="1"/>
    <col min="2049" max="2049" width="11.88671875" style="605" customWidth="1"/>
    <col min="2050" max="2050" width="12.33203125" style="605" customWidth="1"/>
    <col min="2051" max="2051" width="12.109375" style="605" customWidth="1"/>
    <col min="2052" max="2052" width="12.44140625" style="605" customWidth="1"/>
    <col min="2053" max="2053" width="11" style="605" customWidth="1"/>
    <col min="2054" max="2054" width="10.5546875" style="605" customWidth="1"/>
    <col min="2055" max="2055" width="11.5546875" style="605" customWidth="1"/>
    <col min="2056" max="2293" width="7.5546875" style="605"/>
    <col min="2294" max="2294" width="6.6640625" style="605" customWidth="1"/>
    <col min="2295" max="2295" width="7.5546875" style="605"/>
    <col min="2296" max="2296" width="7.33203125" style="605" customWidth="1"/>
    <col min="2297" max="2297" width="50.88671875" style="605" customWidth="1"/>
    <col min="2298" max="2298" width="12.88671875" style="605" customWidth="1"/>
    <col min="2299" max="2299" width="13" style="605" customWidth="1"/>
    <col min="2300" max="2300" width="14.44140625" style="605" customWidth="1"/>
    <col min="2301" max="2301" width="13.6640625" style="605" customWidth="1"/>
    <col min="2302" max="2302" width="12.109375" style="605" customWidth="1"/>
    <col min="2303" max="2303" width="11.88671875" style="605" customWidth="1"/>
    <col min="2304" max="2304" width="3.88671875" style="605" customWidth="1"/>
    <col min="2305" max="2305" width="11.88671875" style="605" customWidth="1"/>
    <col min="2306" max="2306" width="12.33203125" style="605" customWidth="1"/>
    <col min="2307" max="2307" width="12.109375" style="605" customWidth="1"/>
    <col min="2308" max="2308" width="12.44140625" style="605" customWidth="1"/>
    <col min="2309" max="2309" width="11" style="605" customWidth="1"/>
    <col min="2310" max="2310" width="10.5546875" style="605" customWidth="1"/>
    <col min="2311" max="2311" width="11.5546875" style="605" customWidth="1"/>
    <col min="2312" max="2549" width="7.5546875" style="605"/>
    <col min="2550" max="2550" width="6.6640625" style="605" customWidth="1"/>
    <col min="2551" max="2551" width="7.5546875" style="605"/>
    <col min="2552" max="2552" width="7.33203125" style="605" customWidth="1"/>
    <col min="2553" max="2553" width="50.88671875" style="605" customWidth="1"/>
    <col min="2554" max="2554" width="12.88671875" style="605" customWidth="1"/>
    <col min="2555" max="2555" width="13" style="605" customWidth="1"/>
    <col min="2556" max="2556" width="14.44140625" style="605" customWidth="1"/>
    <col min="2557" max="2557" width="13.6640625" style="605" customWidth="1"/>
    <col min="2558" max="2558" width="12.109375" style="605" customWidth="1"/>
    <col min="2559" max="2559" width="11.88671875" style="605" customWidth="1"/>
    <col min="2560" max="2560" width="3.88671875" style="605" customWidth="1"/>
    <col min="2561" max="2561" width="11.88671875" style="605" customWidth="1"/>
    <col min="2562" max="2562" width="12.33203125" style="605" customWidth="1"/>
    <col min="2563" max="2563" width="12.109375" style="605" customWidth="1"/>
    <col min="2564" max="2564" width="12.44140625" style="605" customWidth="1"/>
    <col min="2565" max="2565" width="11" style="605" customWidth="1"/>
    <col min="2566" max="2566" width="10.5546875" style="605" customWidth="1"/>
    <col min="2567" max="2567" width="11.5546875" style="605" customWidth="1"/>
    <col min="2568" max="2805" width="7.5546875" style="605"/>
    <col min="2806" max="2806" width="6.6640625" style="605" customWidth="1"/>
    <col min="2807" max="2807" width="7.5546875" style="605"/>
    <col min="2808" max="2808" width="7.33203125" style="605" customWidth="1"/>
    <col min="2809" max="2809" width="50.88671875" style="605" customWidth="1"/>
    <col min="2810" max="2810" width="12.88671875" style="605" customWidth="1"/>
    <col min="2811" max="2811" width="13" style="605" customWidth="1"/>
    <col min="2812" max="2812" width="14.44140625" style="605" customWidth="1"/>
    <col min="2813" max="2813" width="13.6640625" style="605" customWidth="1"/>
    <col min="2814" max="2814" width="12.109375" style="605" customWidth="1"/>
    <col min="2815" max="2815" width="11.88671875" style="605" customWidth="1"/>
    <col min="2816" max="2816" width="3.88671875" style="605" customWidth="1"/>
    <col min="2817" max="2817" width="11.88671875" style="605" customWidth="1"/>
    <col min="2818" max="2818" width="12.33203125" style="605" customWidth="1"/>
    <col min="2819" max="2819" width="12.109375" style="605" customWidth="1"/>
    <col min="2820" max="2820" width="12.44140625" style="605" customWidth="1"/>
    <col min="2821" max="2821" width="11" style="605" customWidth="1"/>
    <col min="2822" max="2822" width="10.5546875" style="605" customWidth="1"/>
    <col min="2823" max="2823" width="11.5546875" style="605" customWidth="1"/>
    <col min="2824" max="3061" width="7.5546875" style="605"/>
    <col min="3062" max="3062" width="6.6640625" style="605" customWidth="1"/>
    <col min="3063" max="3063" width="7.5546875" style="605"/>
    <col min="3064" max="3064" width="7.33203125" style="605" customWidth="1"/>
    <col min="3065" max="3065" width="50.88671875" style="605" customWidth="1"/>
    <col min="3066" max="3066" width="12.88671875" style="605" customWidth="1"/>
    <col min="3067" max="3067" width="13" style="605" customWidth="1"/>
    <col min="3068" max="3068" width="14.44140625" style="605" customWidth="1"/>
    <col min="3069" max="3069" width="13.6640625" style="605" customWidth="1"/>
    <col min="3070" max="3070" width="12.109375" style="605" customWidth="1"/>
    <col min="3071" max="3071" width="11.88671875" style="605" customWidth="1"/>
    <col min="3072" max="3072" width="3.88671875" style="605" customWidth="1"/>
    <col min="3073" max="3073" width="11.88671875" style="605" customWidth="1"/>
    <col min="3074" max="3074" width="12.33203125" style="605" customWidth="1"/>
    <col min="3075" max="3075" width="12.109375" style="605" customWidth="1"/>
    <col min="3076" max="3076" width="12.44140625" style="605" customWidth="1"/>
    <col min="3077" max="3077" width="11" style="605" customWidth="1"/>
    <col min="3078" max="3078" width="10.5546875" style="605" customWidth="1"/>
    <col min="3079" max="3079" width="11.5546875" style="605" customWidth="1"/>
    <col min="3080" max="3317" width="7.5546875" style="605"/>
    <col min="3318" max="3318" width="6.6640625" style="605" customWidth="1"/>
    <col min="3319" max="3319" width="7.5546875" style="605"/>
    <col min="3320" max="3320" width="7.33203125" style="605" customWidth="1"/>
    <col min="3321" max="3321" width="50.88671875" style="605" customWidth="1"/>
    <col min="3322" max="3322" width="12.88671875" style="605" customWidth="1"/>
    <col min="3323" max="3323" width="13" style="605" customWidth="1"/>
    <col min="3324" max="3324" width="14.44140625" style="605" customWidth="1"/>
    <col min="3325" max="3325" width="13.6640625" style="605" customWidth="1"/>
    <col min="3326" max="3326" width="12.109375" style="605" customWidth="1"/>
    <col min="3327" max="3327" width="11.88671875" style="605" customWidth="1"/>
    <col min="3328" max="3328" width="3.88671875" style="605" customWidth="1"/>
    <col min="3329" max="3329" width="11.88671875" style="605" customWidth="1"/>
    <col min="3330" max="3330" width="12.33203125" style="605" customWidth="1"/>
    <col min="3331" max="3331" width="12.109375" style="605" customWidth="1"/>
    <col min="3332" max="3332" width="12.44140625" style="605" customWidth="1"/>
    <col min="3333" max="3333" width="11" style="605" customWidth="1"/>
    <col min="3334" max="3334" width="10.5546875" style="605" customWidth="1"/>
    <col min="3335" max="3335" width="11.5546875" style="605" customWidth="1"/>
    <col min="3336" max="3573" width="7.5546875" style="605"/>
    <col min="3574" max="3574" width="6.6640625" style="605" customWidth="1"/>
    <col min="3575" max="3575" width="7.5546875" style="605"/>
    <col min="3576" max="3576" width="7.33203125" style="605" customWidth="1"/>
    <col min="3577" max="3577" width="50.88671875" style="605" customWidth="1"/>
    <col min="3578" max="3578" width="12.88671875" style="605" customWidth="1"/>
    <col min="3579" max="3579" width="13" style="605" customWidth="1"/>
    <col min="3580" max="3580" width="14.44140625" style="605" customWidth="1"/>
    <col min="3581" max="3581" width="13.6640625" style="605" customWidth="1"/>
    <col min="3582" max="3582" width="12.109375" style="605" customWidth="1"/>
    <col min="3583" max="3583" width="11.88671875" style="605" customWidth="1"/>
    <col min="3584" max="3584" width="3.88671875" style="605" customWidth="1"/>
    <col min="3585" max="3585" width="11.88671875" style="605" customWidth="1"/>
    <col min="3586" max="3586" width="12.33203125" style="605" customWidth="1"/>
    <col min="3587" max="3587" width="12.109375" style="605" customWidth="1"/>
    <col min="3588" max="3588" width="12.44140625" style="605" customWidth="1"/>
    <col min="3589" max="3589" width="11" style="605" customWidth="1"/>
    <col min="3590" max="3590" width="10.5546875" style="605" customWidth="1"/>
    <col min="3591" max="3591" width="11.5546875" style="605" customWidth="1"/>
    <col min="3592" max="3829" width="7.5546875" style="605"/>
    <col min="3830" max="3830" width="6.6640625" style="605" customWidth="1"/>
    <col min="3831" max="3831" width="7.5546875" style="605"/>
    <col min="3832" max="3832" width="7.33203125" style="605" customWidth="1"/>
    <col min="3833" max="3833" width="50.88671875" style="605" customWidth="1"/>
    <col min="3834" max="3834" width="12.88671875" style="605" customWidth="1"/>
    <col min="3835" max="3835" width="13" style="605" customWidth="1"/>
    <col min="3836" max="3836" width="14.44140625" style="605" customWidth="1"/>
    <col min="3837" max="3837" width="13.6640625" style="605" customWidth="1"/>
    <col min="3838" max="3838" width="12.109375" style="605" customWidth="1"/>
    <col min="3839" max="3839" width="11.88671875" style="605" customWidth="1"/>
    <col min="3840" max="3840" width="3.88671875" style="605" customWidth="1"/>
    <col min="3841" max="3841" width="11.88671875" style="605" customWidth="1"/>
    <col min="3842" max="3842" width="12.33203125" style="605" customWidth="1"/>
    <col min="3843" max="3843" width="12.109375" style="605" customWidth="1"/>
    <col min="3844" max="3844" width="12.44140625" style="605" customWidth="1"/>
    <col min="3845" max="3845" width="11" style="605" customWidth="1"/>
    <col min="3846" max="3846" width="10.5546875" style="605" customWidth="1"/>
    <col min="3847" max="3847" width="11.5546875" style="605" customWidth="1"/>
    <col min="3848" max="4085" width="7.5546875" style="605"/>
    <col min="4086" max="4086" width="6.6640625" style="605" customWidth="1"/>
    <col min="4087" max="4087" width="7.5546875" style="605"/>
    <col min="4088" max="4088" width="7.33203125" style="605" customWidth="1"/>
    <col min="4089" max="4089" width="50.88671875" style="605" customWidth="1"/>
    <col min="4090" max="4090" width="12.88671875" style="605" customWidth="1"/>
    <col min="4091" max="4091" width="13" style="605" customWidth="1"/>
    <col min="4092" max="4092" width="14.44140625" style="605" customWidth="1"/>
    <col min="4093" max="4093" width="13.6640625" style="605" customWidth="1"/>
    <col min="4094" max="4094" width="12.109375" style="605" customWidth="1"/>
    <col min="4095" max="4095" width="11.88671875" style="605" customWidth="1"/>
    <col min="4096" max="4096" width="3.88671875" style="605" customWidth="1"/>
    <col min="4097" max="4097" width="11.88671875" style="605" customWidth="1"/>
    <col min="4098" max="4098" width="12.33203125" style="605" customWidth="1"/>
    <col min="4099" max="4099" width="12.109375" style="605" customWidth="1"/>
    <col min="4100" max="4100" width="12.44140625" style="605" customWidth="1"/>
    <col min="4101" max="4101" width="11" style="605" customWidth="1"/>
    <col min="4102" max="4102" width="10.5546875" style="605" customWidth="1"/>
    <col min="4103" max="4103" width="11.5546875" style="605" customWidth="1"/>
    <col min="4104" max="4341" width="7.5546875" style="605"/>
    <col min="4342" max="4342" width="6.6640625" style="605" customWidth="1"/>
    <col min="4343" max="4343" width="7.5546875" style="605"/>
    <col min="4344" max="4344" width="7.33203125" style="605" customWidth="1"/>
    <col min="4345" max="4345" width="50.88671875" style="605" customWidth="1"/>
    <col min="4346" max="4346" width="12.88671875" style="605" customWidth="1"/>
    <col min="4347" max="4347" width="13" style="605" customWidth="1"/>
    <col min="4348" max="4348" width="14.44140625" style="605" customWidth="1"/>
    <col min="4349" max="4349" width="13.6640625" style="605" customWidth="1"/>
    <col min="4350" max="4350" width="12.109375" style="605" customWidth="1"/>
    <col min="4351" max="4351" width="11.88671875" style="605" customWidth="1"/>
    <col min="4352" max="4352" width="3.88671875" style="605" customWidth="1"/>
    <col min="4353" max="4353" width="11.88671875" style="605" customWidth="1"/>
    <col min="4354" max="4354" width="12.33203125" style="605" customWidth="1"/>
    <col min="4355" max="4355" width="12.109375" style="605" customWidth="1"/>
    <col min="4356" max="4356" width="12.44140625" style="605" customWidth="1"/>
    <col min="4357" max="4357" width="11" style="605" customWidth="1"/>
    <col min="4358" max="4358" width="10.5546875" style="605" customWidth="1"/>
    <col min="4359" max="4359" width="11.5546875" style="605" customWidth="1"/>
    <col min="4360" max="4597" width="7.5546875" style="605"/>
    <col min="4598" max="4598" width="6.6640625" style="605" customWidth="1"/>
    <col min="4599" max="4599" width="7.5546875" style="605"/>
    <col min="4600" max="4600" width="7.33203125" style="605" customWidth="1"/>
    <col min="4601" max="4601" width="50.88671875" style="605" customWidth="1"/>
    <col min="4602" max="4602" width="12.88671875" style="605" customWidth="1"/>
    <col min="4603" max="4603" width="13" style="605" customWidth="1"/>
    <col min="4604" max="4604" width="14.44140625" style="605" customWidth="1"/>
    <col min="4605" max="4605" width="13.6640625" style="605" customWidth="1"/>
    <col min="4606" max="4606" width="12.109375" style="605" customWidth="1"/>
    <col min="4607" max="4607" width="11.88671875" style="605" customWidth="1"/>
    <col min="4608" max="4608" width="3.88671875" style="605" customWidth="1"/>
    <col min="4609" max="4609" width="11.88671875" style="605" customWidth="1"/>
    <col min="4610" max="4610" width="12.33203125" style="605" customWidth="1"/>
    <col min="4611" max="4611" width="12.109375" style="605" customWidth="1"/>
    <col min="4612" max="4612" width="12.44140625" style="605" customWidth="1"/>
    <col min="4613" max="4613" width="11" style="605" customWidth="1"/>
    <col min="4614" max="4614" width="10.5546875" style="605" customWidth="1"/>
    <col min="4615" max="4615" width="11.5546875" style="605" customWidth="1"/>
    <col min="4616" max="4853" width="7.5546875" style="605"/>
    <col min="4854" max="4854" width="6.6640625" style="605" customWidth="1"/>
    <col min="4855" max="4855" width="7.5546875" style="605"/>
    <col min="4856" max="4856" width="7.33203125" style="605" customWidth="1"/>
    <col min="4857" max="4857" width="50.88671875" style="605" customWidth="1"/>
    <col min="4858" max="4858" width="12.88671875" style="605" customWidth="1"/>
    <col min="4859" max="4859" width="13" style="605" customWidth="1"/>
    <col min="4860" max="4860" width="14.44140625" style="605" customWidth="1"/>
    <col min="4861" max="4861" width="13.6640625" style="605" customWidth="1"/>
    <col min="4862" max="4862" width="12.109375" style="605" customWidth="1"/>
    <col min="4863" max="4863" width="11.88671875" style="605" customWidth="1"/>
    <col min="4864" max="4864" width="3.88671875" style="605" customWidth="1"/>
    <col min="4865" max="4865" width="11.88671875" style="605" customWidth="1"/>
    <col min="4866" max="4866" width="12.33203125" style="605" customWidth="1"/>
    <col min="4867" max="4867" width="12.109375" style="605" customWidth="1"/>
    <col min="4868" max="4868" width="12.44140625" style="605" customWidth="1"/>
    <col min="4869" max="4869" width="11" style="605" customWidth="1"/>
    <col min="4870" max="4870" width="10.5546875" style="605" customWidth="1"/>
    <col min="4871" max="4871" width="11.5546875" style="605" customWidth="1"/>
    <col min="4872" max="5109" width="7.5546875" style="605"/>
    <col min="5110" max="5110" width="6.6640625" style="605" customWidth="1"/>
    <col min="5111" max="5111" width="7.5546875" style="605"/>
    <col min="5112" max="5112" width="7.33203125" style="605" customWidth="1"/>
    <col min="5113" max="5113" width="50.88671875" style="605" customWidth="1"/>
    <col min="5114" max="5114" width="12.88671875" style="605" customWidth="1"/>
    <col min="5115" max="5115" width="13" style="605" customWidth="1"/>
    <col min="5116" max="5116" width="14.44140625" style="605" customWidth="1"/>
    <col min="5117" max="5117" width="13.6640625" style="605" customWidth="1"/>
    <col min="5118" max="5118" width="12.109375" style="605" customWidth="1"/>
    <col min="5119" max="5119" width="11.88671875" style="605" customWidth="1"/>
    <col min="5120" max="5120" width="3.88671875" style="605" customWidth="1"/>
    <col min="5121" max="5121" width="11.88671875" style="605" customWidth="1"/>
    <col min="5122" max="5122" width="12.33203125" style="605" customWidth="1"/>
    <col min="5123" max="5123" width="12.109375" style="605" customWidth="1"/>
    <col min="5124" max="5124" width="12.44140625" style="605" customWidth="1"/>
    <col min="5125" max="5125" width="11" style="605" customWidth="1"/>
    <col min="5126" max="5126" width="10.5546875" style="605" customWidth="1"/>
    <col min="5127" max="5127" width="11.5546875" style="605" customWidth="1"/>
    <col min="5128" max="5365" width="7.5546875" style="605"/>
    <col min="5366" max="5366" width="6.6640625" style="605" customWidth="1"/>
    <col min="5367" max="5367" width="7.5546875" style="605"/>
    <col min="5368" max="5368" width="7.33203125" style="605" customWidth="1"/>
    <col min="5369" max="5369" width="50.88671875" style="605" customWidth="1"/>
    <col min="5370" max="5370" width="12.88671875" style="605" customWidth="1"/>
    <col min="5371" max="5371" width="13" style="605" customWidth="1"/>
    <col min="5372" max="5372" width="14.44140625" style="605" customWidth="1"/>
    <col min="5373" max="5373" width="13.6640625" style="605" customWidth="1"/>
    <col min="5374" max="5374" width="12.109375" style="605" customWidth="1"/>
    <col min="5375" max="5375" width="11.88671875" style="605" customWidth="1"/>
    <col min="5376" max="5376" width="3.88671875" style="605" customWidth="1"/>
    <col min="5377" max="5377" width="11.88671875" style="605" customWidth="1"/>
    <col min="5378" max="5378" width="12.33203125" style="605" customWidth="1"/>
    <col min="5379" max="5379" width="12.109375" style="605" customWidth="1"/>
    <col min="5380" max="5380" width="12.44140625" style="605" customWidth="1"/>
    <col min="5381" max="5381" width="11" style="605" customWidth="1"/>
    <col min="5382" max="5382" width="10.5546875" style="605" customWidth="1"/>
    <col min="5383" max="5383" width="11.5546875" style="605" customWidth="1"/>
    <col min="5384" max="5621" width="7.5546875" style="605"/>
    <col min="5622" max="5622" width="6.6640625" style="605" customWidth="1"/>
    <col min="5623" max="5623" width="7.5546875" style="605"/>
    <col min="5624" max="5624" width="7.33203125" style="605" customWidth="1"/>
    <col min="5625" max="5625" width="50.88671875" style="605" customWidth="1"/>
    <col min="5626" max="5626" width="12.88671875" style="605" customWidth="1"/>
    <col min="5627" max="5627" width="13" style="605" customWidth="1"/>
    <col min="5628" max="5628" width="14.44140625" style="605" customWidth="1"/>
    <col min="5629" max="5629" width="13.6640625" style="605" customWidth="1"/>
    <col min="5630" max="5630" width="12.109375" style="605" customWidth="1"/>
    <col min="5631" max="5631" width="11.88671875" style="605" customWidth="1"/>
    <col min="5632" max="5632" width="3.88671875" style="605" customWidth="1"/>
    <col min="5633" max="5633" width="11.88671875" style="605" customWidth="1"/>
    <col min="5634" max="5634" width="12.33203125" style="605" customWidth="1"/>
    <col min="5635" max="5635" width="12.109375" style="605" customWidth="1"/>
    <col min="5636" max="5636" width="12.44140625" style="605" customWidth="1"/>
    <col min="5637" max="5637" width="11" style="605" customWidth="1"/>
    <col min="5638" max="5638" width="10.5546875" style="605" customWidth="1"/>
    <col min="5639" max="5639" width="11.5546875" style="605" customWidth="1"/>
    <col min="5640" max="5877" width="7.5546875" style="605"/>
    <col min="5878" max="5878" width="6.6640625" style="605" customWidth="1"/>
    <col min="5879" max="5879" width="7.5546875" style="605"/>
    <col min="5880" max="5880" width="7.33203125" style="605" customWidth="1"/>
    <col min="5881" max="5881" width="50.88671875" style="605" customWidth="1"/>
    <col min="5882" max="5882" width="12.88671875" style="605" customWidth="1"/>
    <col min="5883" max="5883" width="13" style="605" customWidth="1"/>
    <col min="5884" max="5884" width="14.44140625" style="605" customWidth="1"/>
    <col min="5885" max="5885" width="13.6640625" style="605" customWidth="1"/>
    <col min="5886" max="5886" width="12.109375" style="605" customWidth="1"/>
    <col min="5887" max="5887" width="11.88671875" style="605" customWidth="1"/>
    <col min="5888" max="5888" width="3.88671875" style="605" customWidth="1"/>
    <col min="5889" max="5889" width="11.88671875" style="605" customWidth="1"/>
    <col min="5890" max="5890" width="12.33203125" style="605" customWidth="1"/>
    <col min="5891" max="5891" width="12.109375" style="605" customWidth="1"/>
    <col min="5892" max="5892" width="12.44140625" style="605" customWidth="1"/>
    <col min="5893" max="5893" width="11" style="605" customWidth="1"/>
    <col min="5894" max="5894" width="10.5546875" style="605" customWidth="1"/>
    <col min="5895" max="5895" width="11.5546875" style="605" customWidth="1"/>
    <col min="5896" max="6133" width="7.5546875" style="605"/>
    <col min="6134" max="6134" width="6.6640625" style="605" customWidth="1"/>
    <col min="6135" max="6135" width="7.5546875" style="605"/>
    <col min="6136" max="6136" width="7.33203125" style="605" customWidth="1"/>
    <col min="6137" max="6137" width="50.88671875" style="605" customWidth="1"/>
    <col min="6138" max="6138" width="12.88671875" style="605" customWidth="1"/>
    <col min="6139" max="6139" width="13" style="605" customWidth="1"/>
    <col min="6140" max="6140" width="14.44140625" style="605" customWidth="1"/>
    <col min="6141" max="6141" width="13.6640625" style="605" customWidth="1"/>
    <col min="6142" max="6142" width="12.109375" style="605" customWidth="1"/>
    <col min="6143" max="6143" width="11.88671875" style="605" customWidth="1"/>
    <col min="6144" max="6144" width="3.88671875" style="605" customWidth="1"/>
    <col min="6145" max="6145" width="11.88671875" style="605" customWidth="1"/>
    <col min="6146" max="6146" width="12.33203125" style="605" customWidth="1"/>
    <col min="6147" max="6147" width="12.109375" style="605" customWidth="1"/>
    <col min="6148" max="6148" width="12.44140625" style="605" customWidth="1"/>
    <col min="6149" max="6149" width="11" style="605" customWidth="1"/>
    <col min="6150" max="6150" width="10.5546875" style="605" customWidth="1"/>
    <col min="6151" max="6151" width="11.5546875" style="605" customWidth="1"/>
    <col min="6152" max="6389" width="7.5546875" style="605"/>
    <col min="6390" max="6390" width="6.6640625" style="605" customWidth="1"/>
    <col min="6391" max="6391" width="7.5546875" style="605"/>
    <col min="6392" max="6392" width="7.33203125" style="605" customWidth="1"/>
    <col min="6393" max="6393" width="50.88671875" style="605" customWidth="1"/>
    <col min="6394" max="6394" width="12.88671875" style="605" customWidth="1"/>
    <col min="6395" max="6395" width="13" style="605" customWidth="1"/>
    <col min="6396" max="6396" width="14.44140625" style="605" customWidth="1"/>
    <col min="6397" max="6397" width="13.6640625" style="605" customWidth="1"/>
    <col min="6398" max="6398" width="12.109375" style="605" customWidth="1"/>
    <col min="6399" max="6399" width="11.88671875" style="605" customWidth="1"/>
    <col min="6400" max="6400" width="3.88671875" style="605" customWidth="1"/>
    <col min="6401" max="6401" width="11.88671875" style="605" customWidth="1"/>
    <col min="6402" max="6402" width="12.33203125" style="605" customWidth="1"/>
    <col min="6403" max="6403" width="12.109375" style="605" customWidth="1"/>
    <col min="6404" max="6404" width="12.44140625" style="605" customWidth="1"/>
    <col min="6405" max="6405" width="11" style="605" customWidth="1"/>
    <col min="6406" max="6406" width="10.5546875" style="605" customWidth="1"/>
    <col min="6407" max="6407" width="11.5546875" style="605" customWidth="1"/>
    <col min="6408" max="6645" width="7.5546875" style="605"/>
    <col min="6646" max="6646" width="6.6640625" style="605" customWidth="1"/>
    <col min="6647" max="6647" width="7.5546875" style="605"/>
    <col min="6648" max="6648" width="7.33203125" style="605" customWidth="1"/>
    <col min="6649" max="6649" width="50.88671875" style="605" customWidth="1"/>
    <col min="6650" max="6650" width="12.88671875" style="605" customWidth="1"/>
    <col min="6651" max="6651" width="13" style="605" customWidth="1"/>
    <col min="6652" max="6652" width="14.44140625" style="605" customWidth="1"/>
    <col min="6653" max="6653" width="13.6640625" style="605" customWidth="1"/>
    <col min="6654" max="6654" width="12.109375" style="605" customWidth="1"/>
    <col min="6655" max="6655" width="11.88671875" style="605" customWidth="1"/>
    <col min="6656" max="6656" width="3.88671875" style="605" customWidth="1"/>
    <col min="6657" max="6657" width="11.88671875" style="605" customWidth="1"/>
    <col min="6658" max="6658" width="12.33203125" style="605" customWidth="1"/>
    <col min="6659" max="6659" width="12.109375" style="605" customWidth="1"/>
    <col min="6660" max="6660" width="12.44140625" style="605" customWidth="1"/>
    <col min="6661" max="6661" width="11" style="605" customWidth="1"/>
    <col min="6662" max="6662" width="10.5546875" style="605" customWidth="1"/>
    <col min="6663" max="6663" width="11.5546875" style="605" customWidth="1"/>
    <col min="6664" max="6901" width="7.5546875" style="605"/>
    <col min="6902" max="6902" width="6.6640625" style="605" customWidth="1"/>
    <col min="6903" max="6903" width="7.5546875" style="605"/>
    <col min="6904" max="6904" width="7.33203125" style="605" customWidth="1"/>
    <col min="6905" max="6905" width="50.88671875" style="605" customWidth="1"/>
    <col min="6906" max="6906" width="12.88671875" style="605" customWidth="1"/>
    <col min="6907" max="6907" width="13" style="605" customWidth="1"/>
    <col min="6908" max="6908" width="14.44140625" style="605" customWidth="1"/>
    <col min="6909" max="6909" width="13.6640625" style="605" customWidth="1"/>
    <col min="6910" max="6910" width="12.109375" style="605" customWidth="1"/>
    <col min="6911" max="6911" width="11.88671875" style="605" customWidth="1"/>
    <col min="6912" max="6912" width="3.88671875" style="605" customWidth="1"/>
    <col min="6913" max="6913" width="11.88671875" style="605" customWidth="1"/>
    <col min="6914" max="6914" width="12.33203125" style="605" customWidth="1"/>
    <col min="6915" max="6915" width="12.109375" style="605" customWidth="1"/>
    <col min="6916" max="6916" width="12.44140625" style="605" customWidth="1"/>
    <col min="6917" max="6917" width="11" style="605" customWidth="1"/>
    <col min="6918" max="6918" width="10.5546875" style="605" customWidth="1"/>
    <col min="6919" max="6919" width="11.5546875" style="605" customWidth="1"/>
    <col min="6920" max="7157" width="7.5546875" style="605"/>
    <col min="7158" max="7158" width="6.6640625" style="605" customWidth="1"/>
    <col min="7159" max="7159" width="7.5546875" style="605"/>
    <col min="7160" max="7160" width="7.33203125" style="605" customWidth="1"/>
    <col min="7161" max="7161" width="50.88671875" style="605" customWidth="1"/>
    <col min="7162" max="7162" width="12.88671875" style="605" customWidth="1"/>
    <col min="7163" max="7163" width="13" style="605" customWidth="1"/>
    <col min="7164" max="7164" width="14.44140625" style="605" customWidth="1"/>
    <col min="7165" max="7165" width="13.6640625" style="605" customWidth="1"/>
    <col min="7166" max="7166" width="12.109375" style="605" customWidth="1"/>
    <col min="7167" max="7167" width="11.88671875" style="605" customWidth="1"/>
    <col min="7168" max="7168" width="3.88671875" style="605" customWidth="1"/>
    <col min="7169" max="7169" width="11.88671875" style="605" customWidth="1"/>
    <col min="7170" max="7170" width="12.33203125" style="605" customWidth="1"/>
    <col min="7171" max="7171" width="12.109375" style="605" customWidth="1"/>
    <col min="7172" max="7172" width="12.44140625" style="605" customWidth="1"/>
    <col min="7173" max="7173" width="11" style="605" customWidth="1"/>
    <col min="7174" max="7174" width="10.5546875" style="605" customWidth="1"/>
    <col min="7175" max="7175" width="11.5546875" style="605" customWidth="1"/>
    <col min="7176" max="7413" width="7.5546875" style="605"/>
    <col min="7414" max="7414" width="6.6640625" style="605" customWidth="1"/>
    <col min="7415" max="7415" width="7.5546875" style="605"/>
    <col min="7416" max="7416" width="7.33203125" style="605" customWidth="1"/>
    <col min="7417" max="7417" width="50.88671875" style="605" customWidth="1"/>
    <col min="7418" max="7418" width="12.88671875" style="605" customWidth="1"/>
    <col min="7419" max="7419" width="13" style="605" customWidth="1"/>
    <col min="7420" max="7420" width="14.44140625" style="605" customWidth="1"/>
    <col min="7421" max="7421" width="13.6640625" style="605" customWidth="1"/>
    <col min="7422" max="7422" width="12.109375" style="605" customWidth="1"/>
    <col min="7423" max="7423" width="11.88671875" style="605" customWidth="1"/>
    <col min="7424" max="7424" width="3.88671875" style="605" customWidth="1"/>
    <col min="7425" max="7425" width="11.88671875" style="605" customWidth="1"/>
    <col min="7426" max="7426" width="12.33203125" style="605" customWidth="1"/>
    <col min="7427" max="7427" width="12.109375" style="605" customWidth="1"/>
    <col min="7428" max="7428" width="12.44140625" style="605" customWidth="1"/>
    <col min="7429" max="7429" width="11" style="605" customWidth="1"/>
    <col min="7430" max="7430" width="10.5546875" style="605" customWidth="1"/>
    <col min="7431" max="7431" width="11.5546875" style="605" customWidth="1"/>
    <col min="7432" max="7669" width="7.5546875" style="605"/>
    <col min="7670" max="7670" width="6.6640625" style="605" customWidth="1"/>
    <col min="7671" max="7671" width="7.5546875" style="605"/>
    <col min="7672" max="7672" width="7.33203125" style="605" customWidth="1"/>
    <col min="7673" max="7673" width="50.88671875" style="605" customWidth="1"/>
    <col min="7674" max="7674" width="12.88671875" style="605" customWidth="1"/>
    <col min="7675" max="7675" width="13" style="605" customWidth="1"/>
    <col min="7676" max="7676" width="14.44140625" style="605" customWidth="1"/>
    <col min="7677" max="7677" width="13.6640625" style="605" customWidth="1"/>
    <col min="7678" max="7678" width="12.109375" style="605" customWidth="1"/>
    <col min="7679" max="7679" width="11.88671875" style="605" customWidth="1"/>
    <col min="7680" max="7680" width="3.88671875" style="605" customWidth="1"/>
    <col min="7681" max="7681" width="11.88671875" style="605" customWidth="1"/>
    <col min="7682" max="7682" width="12.33203125" style="605" customWidth="1"/>
    <col min="7683" max="7683" width="12.109375" style="605" customWidth="1"/>
    <col min="7684" max="7684" width="12.44140625" style="605" customWidth="1"/>
    <col min="7685" max="7685" width="11" style="605" customWidth="1"/>
    <col min="7686" max="7686" width="10.5546875" style="605" customWidth="1"/>
    <col min="7687" max="7687" width="11.5546875" style="605" customWidth="1"/>
    <col min="7688" max="7925" width="7.5546875" style="605"/>
    <col min="7926" max="7926" width="6.6640625" style="605" customWidth="1"/>
    <col min="7927" max="7927" width="7.5546875" style="605"/>
    <col min="7928" max="7928" width="7.33203125" style="605" customWidth="1"/>
    <col min="7929" max="7929" width="50.88671875" style="605" customWidth="1"/>
    <col min="7930" max="7930" width="12.88671875" style="605" customWidth="1"/>
    <col min="7931" max="7931" width="13" style="605" customWidth="1"/>
    <col min="7932" max="7932" width="14.44140625" style="605" customWidth="1"/>
    <col min="7933" max="7933" width="13.6640625" style="605" customWidth="1"/>
    <col min="7934" max="7934" width="12.109375" style="605" customWidth="1"/>
    <col min="7935" max="7935" width="11.88671875" style="605" customWidth="1"/>
    <col min="7936" max="7936" width="3.88671875" style="605" customWidth="1"/>
    <col min="7937" max="7937" width="11.88671875" style="605" customWidth="1"/>
    <col min="7938" max="7938" width="12.33203125" style="605" customWidth="1"/>
    <col min="7939" max="7939" width="12.109375" style="605" customWidth="1"/>
    <col min="7940" max="7940" width="12.44140625" style="605" customWidth="1"/>
    <col min="7941" max="7941" width="11" style="605" customWidth="1"/>
    <col min="7942" max="7942" width="10.5546875" style="605" customWidth="1"/>
    <col min="7943" max="7943" width="11.5546875" style="605" customWidth="1"/>
    <col min="7944" max="8181" width="7.5546875" style="605"/>
    <col min="8182" max="8182" width="6.6640625" style="605" customWidth="1"/>
    <col min="8183" max="8183" width="7.5546875" style="605"/>
    <col min="8184" max="8184" width="7.33203125" style="605" customWidth="1"/>
    <col min="8185" max="8185" width="50.88671875" style="605" customWidth="1"/>
    <col min="8186" max="8186" width="12.88671875" style="605" customWidth="1"/>
    <col min="8187" max="8187" width="13" style="605" customWidth="1"/>
    <col min="8188" max="8188" width="14.44140625" style="605" customWidth="1"/>
    <col min="8189" max="8189" width="13.6640625" style="605" customWidth="1"/>
    <col min="8190" max="8190" width="12.109375" style="605" customWidth="1"/>
    <col min="8191" max="8191" width="11.88671875" style="605" customWidth="1"/>
    <col min="8192" max="8192" width="3.88671875" style="605" customWidth="1"/>
    <col min="8193" max="8193" width="11.88671875" style="605" customWidth="1"/>
    <col min="8194" max="8194" width="12.33203125" style="605" customWidth="1"/>
    <col min="8195" max="8195" width="12.109375" style="605" customWidth="1"/>
    <col min="8196" max="8196" width="12.44140625" style="605" customWidth="1"/>
    <col min="8197" max="8197" width="11" style="605" customWidth="1"/>
    <col min="8198" max="8198" width="10.5546875" style="605" customWidth="1"/>
    <col min="8199" max="8199" width="11.5546875" style="605" customWidth="1"/>
    <col min="8200" max="8437" width="7.5546875" style="605"/>
    <col min="8438" max="8438" width="6.6640625" style="605" customWidth="1"/>
    <col min="8439" max="8439" width="7.5546875" style="605"/>
    <col min="8440" max="8440" width="7.33203125" style="605" customWidth="1"/>
    <col min="8441" max="8441" width="50.88671875" style="605" customWidth="1"/>
    <col min="8442" max="8442" width="12.88671875" style="605" customWidth="1"/>
    <col min="8443" max="8443" width="13" style="605" customWidth="1"/>
    <col min="8444" max="8444" width="14.44140625" style="605" customWidth="1"/>
    <col min="8445" max="8445" width="13.6640625" style="605" customWidth="1"/>
    <col min="8446" max="8446" width="12.109375" style="605" customWidth="1"/>
    <col min="8447" max="8447" width="11.88671875" style="605" customWidth="1"/>
    <col min="8448" max="8448" width="3.88671875" style="605" customWidth="1"/>
    <col min="8449" max="8449" width="11.88671875" style="605" customWidth="1"/>
    <col min="8450" max="8450" width="12.33203125" style="605" customWidth="1"/>
    <col min="8451" max="8451" width="12.109375" style="605" customWidth="1"/>
    <col min="8452" max="8452" width="12.44140625" style="605" customWidth="1"/>
    <col min="8453" max="8453" width="11" style="605" customWidth="1"/>
    <col min="8454" max="8454" width="10.5546875" style="605" customWidth="1"/>
    <col min="8455" max="8455" width="11.5546875" style="605" customWidth="1"/>
    <col min="8456" max="8693" width="7.5546875" style="605"/>
    <col min="8694" max="8694" width="6.6640625" style="605" customWidth="1"/>
    <col min="8695" max="8695" width="7.5546875" style="605"/>
    <col min="8696" max="8696" width="7.33203125" style="605" customWidth="1"/>
    <col min="8697" max="8697" width="50.88671875" style="605" customWidth="1"/>
    <col min="8698" max="8698" width="12.88671875" style="605" customWidth="1"/>
    <col min="8699" max="8699" width="13" style="605" customWidth="1"/>
    <col min="8700" max="8700" width="14.44140625" style="605" customWidth="1"/>
    <col min="8701" max="8701" width="13.6640625" style="605" customWidth="1"/>
    <col min="8702" max="8702" width="12.109375" style="605" customWidth="1"/>
    <col min="8703" max="8703" width="11.88671875" style="605" customWidth="1"/>
    <col min="8704" max="8704" width="3.88671875" style="605" customWidth="1"/>
    <col min="8705" max="8705" width="11.88671875" style="605" customWidth="1"/>
    <col min="8706" max="8706" width="12.33203125" style="605" customWidth="1"/>
    <col min="8707" max="8707" width="12.109375" style="605" customWidth="1"/>
    <col min="8708" max="8708" width="12.44140625" style="605" customWidth="1"/>
    <col min="8709" max="8709" width="11" style="605" customWidth="1"/>
    <col min="8710" max="8710" width="10.5546875" style="605" customWidth="1"/>
    <col min="8711" max="8711" width="11.5546875" style="605" customWidth="1"/>
    <col min="8712" max="8949" width="7.5546875" style="605"/>
    <col min="8950" max="8950" width="6.6640625" style="605" customWidth="1"/>
    <col min="8951" max="8951" width="7.5546875" style="605"/>
    <col min="8952" max="8952" width="7.33203125" style="605" customWidth="1"/>
    <col min="8953" max="8953" width="50.88671875" style="605" customWidth="1"/>
    <col min="8954" max="8954" width="12.88671875" style="605" customWidth="1"/>
    <col min="8955" max="8955" width="13" style="605" customWidth="1"/>
    <col min="8956" max="8956" width="14.44140625" style="605" customWidth="1"/>
    <col min="8957" max="8957" width="13.6640625" style="605" customWidth="1"/>
    <col min="8958" max="8958" width="12.109375" style="605" customWidth="1"/>
    <col min="8959" max="8959" width="11.88671875" style="605" customWidth="1"/>
    <col min="8960" max="8960" width="3.88671875" style="605" customWidth="1"/>
    <col min="8961" max="8961" width="11.88671875" style="605" customWidth="1"/>
    <col min="8962" max="8962" width="12.33203125" style="605" customWidth="1"/>
    <col min="8963" max="8963" width="12.109375" style="605" customWidth="1"/>
    <col min="8964" max="8964" width="12.44140625" style="605" customWidth="1"/>
    <col min="8965" max="8965" width="11" style="605" customWidth="1"/>
    <col min="8966" max="8966" width="10.5546875" style="605" customWidth="1"/>
    <col min="8967" max="8967" width="11.5546875" style="605" customWidth="1"/>
    <col min="8968" max="9205" width="7.5546875" style="605"/>
    <col min="9206" max="9206" width="6.6640625" style="605" customWidth="1"/>
    <col min="9207" max="9207" width="7.5546875" style="605"/>
    <col min="9208" max="9208" width="7.33203125" style="605" customWidth="1"/>
    <col min="9209" max="9209" width="50.88671875" style="605" customWidth="1"/>
    <col min="9210" max="9210" width="12.88671875" style="605" customWidth="1"/>
    <col min="9211" max="9211" width="13" style="605" customWidth="1"/>
    <col min="9212" max="9212" width="14.44140625" style="605" customWidth="1"/>
    <col min="9213" max="9213" width="13.6640625" style="605" customWidth="1"/>
    <col min="9214" max="9214" width="12.109375" style="605" customWidth="1"/>
    <col min="9215" max="9215" width="11.88671875" style="605" customWidth="1"/>
    <col min="9216" max="9216" width="3.88671875" style="605" customWidth="1"/>
    <col min="9217" max="9217" width="11.88671875" style="605" customWidth="1"/>
    <col min="9218" max="9218" width="12.33203125" style="605" customWidth="1"/>
    <col min="9219" max="9219" width="12.109375" style="605" customWidth="1"/>
    <col min="9220" max="9220" width="12.44140625" style="605" customWidth="1"/>
    <col min="9221" max="9221" width="11" style="605" customWidth="1"/>
    <col min="9222" max="9222" width="10.5546875" style="605" customWidth="1"/>
    <col min="9223" max="9223" width="11.5546875" style="605" customWidth="1"/>
    <col min="9224" max="9461" width="7.5546875" style="605"/>
    <col min="9462" max="9462" width="6.6640625" style="605" customWidth="1"/>
    <col min="9463" max="9463" width="7.5546875" style="605"/>
    <col min="9464" max="9464" width="7.33203125" style="605" customWidth="1"/>
    <col min="9465" max="9465" width="50.88671875" style="605" customWidth="1"/>
    <col min="9466" max="9466" width="12.88671875" style="605" customWidth="1"/>
    <col min="9467" max="9467" width="13" style="605" customWidth="1"/>
    <col min="9468" max="9468" width="14.44140625" style="605" customWidth="1"/>
    <col min="9469" max="9469" width="13.6640625" style="605" customWidth="1"/>
    <col min="9470" max="9470" width="12.109375" style="605" customWidth="1"/>
    <col min="9471" max="9471" width="11.88671875" style="605" customWidth="1"/>
    <col min="9472" max="9472" width="3.88671875" style="605" customWidth="1"/>
    <col min="9473" max="9473" width="11.88671875" style="605" customWidth="1"/>
    <col min="9474" max="9474" width="12.33203125" style="605" customWidth="1"/>
    <col min="9475" max="9475" width="12.109375" style="605" customWidth="1"/>
    <col min="9476" max="9476" width="12.44140625" style="605" customWidth="1"/>
    <col min="9477" max="9477" width="11" style="605" customWidth="1"/>
    <col min="9478" max="9478" width="10.5546875" style="605" customWidth="1"/>
    <col min="9479" max="9479" width="11.5546875" style="605" customWidth="1"/>
    <col min="9480" max="9717" width="7.5546875" style="605"/>
    <col min="9718" max="9718" width="6.6640625" style="605" customWidth="1"/>
    <col min="9719" max="9719" width="7.5546875" style="605"/>
    <col min="9720" max="9720" width="7.33203125" style="605" customWidth="1"/>
    <col min="9721" max="9721" width="50.88671875" style="605" customWidth="1"/>
    <col min="9722" max="9722" width="12.88671875" style="605" customWidth="1"/>
    <col min="9723" max="9723" width="13" style="605" customWidth="1"/>
    <col min="9724" max="9724" width="14.44140625" style="605" customWidth="1"/>
    <col min="9725" max="9725" width="13.6640625" style="605" customWidth="1"/>
    <col min="9726" max="9726" width="12.109375" style="605" customWidth="1"/>
    <col min="9727" max="9727" width="11.88671875" style="605" customWidth="1"/>
    <col min="9728" max="9728" width="3.88671875" style="605" customWidth="1"/>
    <col min="9729" max="9729" width="11.88671875" style="605" customWidth="1"/>
    <col min="9730" max="9730" width="12.33203125" style="605" customWidth="1"/>
    <col min="9731" max="9731" width="12.109375" style="605" customWidth="1"/>
    <col min="9732" max="9732" width="12.44140625" style="605" customWidth="1"/>
    <col min="9733" max="9733" width="11" style="605" customWidth="1"/>
    <col min="9734" max="9734" width="10.5546875" style="605" customWidth="1"/>
    <col min="9735" max="9735" width="11.5546875" style="605" customWidth="1"/>
    <col min="9736" max="9973" width="7.5546875" style="605"/>
    <col min="9974" max="9974" width="6.6640625" style="605" customWidth="1"/>
    <col min="9975" max="9975" width="7.5546875" style="605"/>
    <col min="9976" max="9976" width="7.33203125" style="605" customWidth="1"/>
    <col min="9977" max="9977" width="50.88671875" style="605" customWidth="1"/>
    <col min="9978" max="9978" width="12.88671875" style="605" customWidth="1"/>
    <col min="9979" max="9979" width="13" style="605" customWidth="1"/>
    <col min="9980" max="9980" width="14.44140625" style="605" customWidth="1"/>
    <col min="9981" max="9981" width="13.6640625" style="605" customWidth="1"/>
    <col min="9982" max="9982" width="12.109375" style="605" customWidth="1"/>
    <col min="9983" max="9983" width="11.88671875" style="605" customWidth="1"/>
    <col min="9984" max="9984" width="3.88671875" style="605" customWidth="1"/>
    <col min="9985" max="9985" width="11.88671875" style="605" customWidth="1"/>
    <col min="9986" max="9986" width="12.33203125" style="605" customWidth="1"/>
    <col min="9987" max="9987" width="12.109375" style="605" customWidth="1"/>
    <col min="9988" max="9988" width="12.44140625" style="605" customWidth="1"/>
    <col min="9989" max="9989" width="11" style="605" customWidth="1"/>
    <col min="9990" max="9990" width="10.5546875" style="605" customWidth="1"/>
    <col min="9991" max="9991" width="11.5546875" style="605" customWidth="1"/>
    <col min="9992" max="10229" width="7.5546875" style="605"/>
    <col min="10230" max="10230" width="6.6640625" style="605" customWidth="1"/>
    <col min="10231" max="10231" width="7.5546875" style="605"/>
    <col min="10232" max="10232" width="7.33203125" style="605" customWidth="1"/>
    <col min="10233" max="10233" width="50.88671875" style="605" customWidth="1"/>
    <col min="10234" max="10234" width="12.88671875" style="605" customWidth="1"/>
    <col min="10235" max="10235" width="13" style="605" customWidth="1"/>
    <col min="10236" max="10236" width="14.44140625" style="605" customWidth="1"/>
    <col min="10237" max="10237" width="13.6640625" style="605" customWidth="1"/>
    <col min="10238" max="10238" width="12.109375" style="605" customWidth="1"/>
    <col min="10239" max="10239" width="11.88671875" style="605" customWidth="1"/>
    <col min="10240" max="10240" width="3.88671875" style="605" customWidth="1"/>
    <col min="10241" max="10241" width="11.88671875" style="605" customWidth="1"/>
    <col min="10242" max="10242" width="12.33203125" style="605" customWidth="1"/>
    <col min="10243" max="10243" width="12.109375" style="605" customWidth="1"/>
    <col min="10244" max="10244" width="12.44140625" style="605" customWidth="1"/>
    <col min="10245" max="10245" width="11" style="605" customWidth="1"/>
    <col min="10246" max="10246" width="10.5546875" style="605" customWidth="1"/>
    <col min="10247" max="10247" width="11.5546875" style="605" customWidth="1"/>
    <col min="10248" max="10485" width="7.5546875" style="605"/>
    <col min="10486" max="10486" width="6.6640625" style="605" customWidth="1"/>
    <col min="10487" max="10487" width="7.5546875" style="605"/>
    <col min="10488" max="10488" width="7.33203125" style="605" customWidth="1"/>
    <col min="10489" max="10489" width="50.88671875" style="605" customWidth="1"/>
    <col min="10490" max="10490" width="12.88671875" style="605" customWidth="1"/>
    <col min="10491" max="10491" width="13" style="605" customWidth="1"/>
    <col min="10492" max="10492" width="14.44140625" style="605" customWidth="1"/>
    <col min="10493" max="10493" width="13.6640625" style="605" customWidth="1"/>
    <col min="10494" max="10494" width="12.109375" style="605" customWidth="1"/>
    <col min="10495" max="10495" width="11.88671875" style="605" customWidth="1"/>
    <col min="10496" max="10496" width="3.88671875" style="605" customWidth="1"/>
    <col min="10497" max="10497" width="11.88671875" style="605" customWidth="1"/>
    <col min="10498" max="10498" width="12.33203125" style="605" customWidth="1"/>
    <col min="10499" max="10499" width="12.109375" style="605" customWidth="1"/>
    <col min="10500" max="10500" width="12.44140625" style="605" customWidth="1"/>
    <col min="10501" max="10501" width="11" style="605" customWidth="1"/>
    <col min="10502" max="10502" width="10.5546875" style="605" customWidth="1"/>
    <col min="10503" max="10503" width="11.5546875" style="605" customWidth="1"/>
    <col min="10504" max="10741" width="7.5546875" style="605"/>
    <col min="10742" max="10742" width="6.6640625" style="605" customWidth="1"/>
    <col min="10743" max="10743" width="7.5546875" style="605"/>
    <col min="10744" max="10744" width="7.33203125" style="605" customWidth="1"/>
    <col min="10745" max="10745" width="50.88671875" style="605" customWidth="1"/>
    <col min="10746" max="10746" width="12.88671875" style="605" customWidth="1"/>
    <col min="10747" max="10747" width="13" style="605" customWidth="1"/>
    <col min="10748" max="10748" width="14.44140625" style="605" customWidth="1"/>
    <col min="10749" max="10749" width="13.6640625" style="605" customWidth="1"/>
    <col min="10750" max="10750" width="12.109375" style="605" customWidth="1"/>
    <col min="10751" max="10751" width="11.88671875" style="605" customWidth="1"/>
    <col min="10752" max="10752" width="3.88671875" style="605" customWidth="1"/>
    <col min="10753" max="10753" width="11.88671875" style="605" customWidth="1"/>
    <col min="10754" max="10754" width="12.33203125" style="605" customWidth="1"/>
    <col min="10755" max="10755" width="12.109375" style="605" customWidth="1"/>
    <col min="10756" max="10756" width="12.44140625" style="605" customWidth="1"/>
    <col min="10757" max="10757" width="11" style="605" customWidth="1"/>
    <col min="10758" max="10758" width="10.5546875" style="605" customWidth="1"/>
    <col min="10759" max="10759" width="11.5546875" style="605" customWidth="1"/>
    <col min="10760" max="10997" width="7.5546875" style="605"/>
    <col min="10998" max="10998" width="6.6640625" style="605" customWidth="1"/>
    <col min="10999" max="10999" width="7.5546875" style="605"/>
    <col min="11000" max="11000" width="7.33203125" style="605" customWidth="1"/>
    <col min="11001" max="11001" width="50.88671875" style="605" customWidth="1"/>
    <col min="11002" max="11002" width="12.88671875" style="605" customWidth="1"/>
    <col min="11003" max="11003" width="13" style="605" customWidth="1"/>
    <col min="11004" max="11004" width="14.44140625" style="605" customWidth="1"/>
    <col min="11005" max="11005" width="13.6640625" style="605" customWidth="1"/>
    <col min="11006" max="11006" width="12.109375" style="605" customWidth="1"/>
    <col min="11007" max="11007" width="11.88671875" style="605" customWidth="1"/>
    <col min="11008" max="11008" width="3.88671875" style="605" customWidth="1"/>
    <col min="11009" max="11009" width="11.88671875" style="605" customWidth="1"/>
    <col min="11010" max="11010" width="12.33203125" style="605" customWidth="1"/>
    <col min="11011" max="11011" width="12.109375" style="605" customWidth="1"/>
    <col min="11012" max="11012" width="12.44140625" style="605" customWidth="1"/>
    <col min="11013" max="11013" width="11" style="605" customWidth="1"/>
    <col min="11014" max="11014" width="10.5546875" style="605" customWidth="1"/>
    <col min="11015" max="11015" width="11.5546875" style="605" customWidth="1"/>
    <col min="11016" max="11253" width="7.5546875" style="605"/>
    <col min="11254" max="11254" width="6.6640625" style="605" customWidth="1"/>
    <col min="11255" max="11255" width="7.5546875" style="605"/>
    <col min="11256" max="11256" width="7.33203125" style="605" customWidth="1"/>
    <col min="11257" max="11257" width="50.88671875" style="605" customWidth="1"/>
    <col min="11258" max="11258" width="12.88671875" style="605" customWidth="1"/>
    <col min="11259" max="11259" width="13" style="605" customWidth="1"/>
    <col min="11260" max="11260" width="14.44140625" style="605" customWidth="1"/>
    <col min="11261" max="11261" width="13.6640625" style="605" customWidth="1"/>
    <col min="11262" max="11262" width="12.109375" style="605" customWidth="1"/>
    <col min="11263" max="11263" width="11.88671875" style="605" customWidth="1"/>
    <col min="11264" max="11264" width="3.88671875" style="605" customWidth="1"/>
    <col min="11265" max="11265" width="11.88671875" style="605" customWidth="1"/>
    <col min="11266" max="11266" width="12.33203125" style="605" customWidth="1"/>
    <col min="11267" max="11267" width="12.109375" style="605" customWidth="1"/>
    <col min="11268" max="11268" width="12.44140625" style="605" customWidth="1"/>
    <col min="11269" max="11269" width="11" style="605" customWidth="1"/>
    <col min="11270" max="11270" width="10.5546875" style="605" customWidth="1"/>
    <col min="11271" max="11271" width="11.5546875" style="605" customWidth="1"/>
    <col min="11272" max="11509" width="7.5546875" style="605"/>
    <col min="11510" max="11510" width="6.6640625" style="605" customWidth="1"/>
    <col min="11511" max="11511" width="7.5546875" style="605"/>
    <col min="11512" max="11512" width="7.33203125" style="605" customWidth="1"/>
    <col min="11513" max="11513" width="50.88671875" style="605" customWidth="1"/>
    <col min="11514" max="11514" width="12.88671875" style="605" customWidth="1"/>
    <col min="11515" max="11515" width="13" style="605" customWidth="1"/>
    <col min="11516" max="11516" width="14.44140625" style="605" customWidth="1"/>
    <col min="11517" max="11517" width="13.6640625" style="605" customWidth="1"/>
    <col min="11518" max="11518" width="12.109375" style="605" customWidth="1"/>
    <col min="11519" max="11519" width="11.88671875" style="605" customWidth="1"/>
    <col min="11520" max="11520" width="3.88671875" style="605" customWidth="1"/>
    <col min="11521" max="11521" width="11.88671875" style="605" customWidth="1"/>
    <col min="11522" max="11522" width="12.33203125" style="605" customWidth="1"/>
    <col min="11523" max="11523" width="12.109375" style="605" customWidth="1"/>
    <col min="11524" max="11524" width="12.44140625" style="605" customWidth="1"/>
    <col min="11525" max="11525" width="11" style="605" customWidth="1"/>
    <col min="11526" max="11526" width="10.5546875" style="605" customWidth="1"/>
    <col min="11527" max="11527" width="11.5546875" style="605" customWidth="1"/>
    <col min="11528" max="11765" width="7.5546875" style="605"/>
    <col min="11766" max="11766" width="6.6640625" style="605" customWidth="1"/>
    <col min="11767" max="11767" width="7.5546875" style="605"/>
    <col min="11768" max="11768" width="7.33203125" style="605" customWidth="1"/>
    <col min="11769" max="11769" width="50.88671875" style="605" customWidth="1"/>
    <col min="11770" max="11770" width="12.88671875" style="605" customWidth="1"/>
    <col min="11771" max="11771" width="13" style="605" customWidth="1"/>
    <col min="11772" max="11772" width="14.44140625" style="605" customWidth="1"/>
    <col min="11773" max="11773" width="13.6640625" style="605" customWidth="1"/>
    <col min="11774" max="11774" width="12.109375" style="605" customWidth="1"/>
    <col min="11775" max="11775" width="11.88671875" style="605" customWidth="1"/>
    <col min="11776" max="11776" width="3.88671875" style="605" customWidth="1"/>
    <col min="11777" max="11777" width="11.88671875" style="605" customWidth="1"/>
    <col min="11778" max="11778" width="12.33203125" style="605" customWidth="1"/>
    <col min="11779" max="11779" width="12.109375" style="605" customWidth="1"/>
    <col min="11780" max="11780" width="12.44140625" style="605" customWidth="1"/>
    <col min="11781" max="11781" width="11" style="605" customWidth="1"/>
    <col min="11782" max="11782" width="10.5546875" style="605" customWidth="1"/>
    <col min="11783" max="11783" width="11.5546875" style="605" customWidth="1"/>
    <col min="11784" max="12021" width="7.5546875" style="605"/>
    <col min="12022" max="12022" width="6.6640625" style="605" customWidth="1"/>
    <col min="12023" max="12023" width="7.5546875" style="605"/>
    <col min="12024" max="12024" width="7.33203125" style="605" customWidth="1"/>
    <col min="12025" max="12025" width="50.88671875" style="605" customWidth="1"/>
    <col min="12026" max="12026" width="12.88671875" style="605" customWidth="1"/>
    <col min="12027" max="12027" width="13" style="605" customWidth="1"/>
    <col min="12028" max="12028" width="14.44140625" style="605" customWidth="1"/>
    <col min="12029" max="12029" width="13.6640625" style="605" customWidth="1"/>
    <col min="12030" max="12030" width="12.109375" style="605" customWidth="1"/>
    <col min="12031" max="12031" width="11.88671875" style="605" customWidth="1"/>
    <col min="12032" max="12032" width="3.88671875" style="605" customWidth="1"/>
    <col min="12033" max="12033" width="11.88671875" style="605" customWidth="1"/>
    <col min="12034" max="12034" width="12.33203125" style="605" customWidth="1"/>
    <col min="12035" max="12035" width="12.109375" style="605" customWidth="1"/>
    <col min="12036" max="12036" width="12.44140625" style="605" customWidth="1"/>
    <col min="12037" max="12037" width="11" style="605" customWidth="1"/>
    <col min="12038" max="12038" width="10.5546875" style="605" customWidth="1"/>
    <col min="12039" max="12039" width="11.5546875" style="605" customWidth="1"/>
    <col min="12040" max="12277" width="7.5546875" style="605"/>
    <col min="12278" max="12278" width="6.6640625" style="605" customWidth="1"/>
    <col min="12279" max="12279" width="7.5546875" style="605"/>
    <col min="12280" max="12280" width="7.33203125" style="605" customWidth="1"/>
    <col min="12281" max="12281" width="50.88671875" style="605" customWidth="1"/>
    <col min="12282" max="12282" width="12.88671875" style="605" customWidth="1"/>
    <col min="12283" max="12283" width="13" style="605" customWidth="1"/>
    <col min="12284" max="12284" width="14.44140625" style="605" customWidth="1"/>
    <col min="12285" max="12285" width="13.6640625" style="605" customWidth="1"/>
    <col min="12286" max="12286" width="12.109375" style="605" customWidth="1"/>
    <col min="12287" max="12287" width="11.88671875" style="605" customWidth="1"/>
    <col min="12288" max="12288" width="3.88671875" style="605" customWidth="1"/>
    <col min="12289" max="12289" width="11.88671875" style="605" customWidth="1"/>
    <col min="12290" max="12290" width="12.33203125" style="605" customWidth="1"/>
    <col min="12291" max="12291" width="12.109375" style="605" customWidth="1"/>
    <col min="12292" max="12292" width="12.44140625" style="605" customWidth="1"/>
    <col min="12293" max="12293" width="11" style="605" customWidth="1"/>
    <col min="12294" max="12294" width="10.5546875" style="605" customWidth="1"/>
    <col min="12295" max="12295" width="11.5546875" style="605" customWidth="1"/>
    <col min="12296" max="12533" width="7.5546875" style="605"/>
    <col min="12534" max="12534" width="6.6640625" style="605" customWidth="1"/>
    <col min="12535" max="12535" width="7.5546875" style="605"/>
    <col min="12536" max="12536" width="7.33203125" style="605" customWidth="1"/>
    <col min="12537" max="12537" width="50.88671875" style="605" customWidth="1"/>
    <col min="12538" max="12538" width="12.88671875" style="605" customWidth="1"/>
    <col min="12539" max="12539" width="13" style="605" customWidth="1"/>
    <col min="12540" max="12540" width="14.44140625" style="605" customWidth="1"/>
    <col min="12541" max="12541" width="13.6640625" style="605" customWidth="1"/>
    <col min="12542" max="12542" width="12.109375" style="605" customWidth="1"/>
    <col min="12543" max="12543" width="11.88671875" style="605" customWidth="1"/>
    <col min="12544" max="12544" width="3.88671875" style="605" customWidth="1"/>
    <col min="12545" max="12545" width="11.88671875" style="605" customWidth="1"/>
    <col min="12546" max="12546" width="12.33203125" style="605" customWidth="1"/>
    <col min="12547" max="12547" width="12.109375" style="605" customWidth="1"/>
    <col min="12548" max="12548" width="12.44140625" style="605" customWidth="1"/>
    <col min="12549" max="12549" width="11" style="605" customWidth="1"/>
    <col min="12550" max="12550" width="10.5546875" style="605" customWidth="1"/>
    <col min="12551" max="12551" width="11.5546875" style="605" customWidth="1"/>
    <col min="12552" max="12789" width="7.5546875" style="605"/>
    <col min="12790" max="12790" width="6.6640625" style="605" customWidth="1"/>
    <col min="12791" max="12791" width="7.5546875" style="605"/>
    <col min="12792" max="12792" width="7.33203125" style="605" customWidth="1"/>
    <col min="12793" max="12793" width="50.88671875" style="605" customWidth="1"/>
    <col min="12794" max="12794" width="12.88671875" style="605" customWidth="1"/>
    <col min="12795" max="12795" width="13" style="605" customWidth="1"/>
    <col min="12796" max="12796" width="14.44140625" style="605" customWidth="1"/>
    <col min="12797" max="12797" width="13.6640625" style="605" customWidth="1"/>
    <col min="12798" max="12798" width="12.109375" style="605" customWidth="1"/>
    <col min="12799" max="12799" width="11.88671875" style="605" customWidth="1"/>
    <col min="12800" max="12800" width="3.88671875" style="605" customWidth="1"/>
    <col min="12801" max="12801" width="11.88671875" style="605" customWidth="1"/>
    <col min="12802" max="12802" width="12.33203125" style="605" customWidth="1"/>
    <col min="12803" max="12803" width="12.109375" style="605" customWidth="1"/>
    <col min="12804" max="12804" width="12.44140625" style="605" customWidth="1"/>
    <col min="12805" max="12805" width="11" style="605" customWidth="1"/>
    <col min="12806" max="12806" width="10.5546875" style="605" customWidth="1"/>
    <col min="12807" max="12807" width="11.5546875" style="605" customWidth="1"/>
    <col min="12808" max="13045" width="7.5546875" style="605"/>
    <col min="13046" max="13046" width="6.6640625" style="605" customWidth="1"/>
    <col min="13047" max="13047" width="7.5546875" style="605"/>
    <col min="13048" max="13048" width="7.33203125" style="605" customWidth="1"/>
    <col min="13049" max="13049" width="50.88671875" style="605" customWidth="1"/>
    <col min="13050" max="13050" width="12.88671875" style="605" customWidth="1"/>
    <col min="13051" max="13051" width="13" style="605" customWidth="1"/>
    <col min="13052" max="13052" width="14.44140625" style="605" customWidth="1"/>
    <col min="13053" max="13053" width="13.6640625" style="605" customWidth="1"/>
    <col min="13054" max="13054" width="12.109375" style="605" customWidth="1"/>
    <col min="13055" max="13055" width="11.88671875" style="605" customWidth="1"/>
    <col min="13056" max="13056" width="3.88671875" style="605" customWidth="1"/>
    <col min="13057" max="13057" width="11.88671875" style="605" customWidth="1"/>
    <col min="13058" max="13058" width="12.33203125" style="605" customWidth="1"/>
    <col min="13059" max="13059" width="12.109375" style="605" customWidth="1"/>
    <col min="13060" max="13060" width="12.44140625" style="605" customWidth="1"/>
    <col min="13061" max="13061" width="11" style="605" customWidth="1"/>
    <col min="13062" max="13062" width="10.5546875" style="605" customWidth="1"/>
    <col min="13063" max="13063" width="11.5546875" style="605" customWidth="1"/>
    <col min="13064" max="13301" width="7.5546875" style="605"/>
    <col min="13302" max="13302" width="6.6640625" style="605" customWidth="1"/>
    <col min="13303" max="13303" width="7.5546875" style="605"/>
    <col min="13304" max="13304" width="7.33203125" style="605" customWidth="1"/>
    <col min="13305" max="13305" width="50.88671875" style="605" customWidth="1"/>
    <col min="13306" max="13306" width="12.88671875" style="605" customWidth="1"/>
    <col min="13307" max="13307" width="13" style="605" customWidth="1"/>
    <col min="13308" max="13308" width="14.44140625" style="605" customWidth="1"/>
    <col min="13309" max="13309" width="13.6640625" style="605" customWidth="1"/>
    <col min="13310" max="13310" width="12.109375" style="605" customWidth="1"/>
    <col min="13311" max="13311" width="11.88671875" style="605" customWidth="1"/>
    <col min="13312" max="13312" width="3.88671875" style="605" customWidth="1"/>
    <col min="13313" max="13313" width="11.88671875" style="605" customWidth="1"/>
    <col min="13314" max="13314" width="12.33203125" style="605" customWidth="1"/>
    <col min="13315" max="13315" width="12.109375" style="605" customWidth="1"/>
    <col min="13316" max="13316" width="12.44140625" style="605" customWidth="1"/>
    <col min="13317" max="13317" width="11" style="605" customWidth="1"/>
    <col min="13318" max="13318" width="10.5546875" style="605" customWidth="1"/>
    <col min="13319" max="13319" width="11.5546875" style="605" customWidth="1"/>
    <col min="13320" max="13557" width="7.5546875" style="605"/>
    <col min="13558" max="13558" width="6.6640625" style="605" customWidth="1"/>
    <col min="13559" max="13559" width="7.5546875" style="605"/>
    <col min="13560" max="13560" width="7.33203125" style="605" customWidth="1"/>
    <col min="13561" max="13561" width="50.88671875" style="605" customWidth="1"/>
    <col min="13562" max="13562" width="12.88671875" style="605" customWidth="1"/>
    <col min="13563" max="13563" width="13" style="605" customWidth="1"/>
    <col min="13564" max="13564" width="14.44140625" style="605" customWidth="1"/>
    <col min="13565" max="13565" width="13.6640625" style="605" customWidth="1"/>
    <col min="13566" max="13566" width="12.109375" style="605" customWidth="1"/>
    <col min="13567" max="13567" width="11.88671875" style="605" customWidth="1"/>
    <col min="13568" max="13568" width="3.88671875" style="605" customWidth="1"/>
    <col min="13569" max="13569" width="11.88671875" style="605" customWidth="1"/>
    <col min="13570" max="13570" width="12.33203125" style="605" customWidth="1"/>
    <col min="13571" max="13571" width="12.109375" style="605" customWidth="1"/>
    <col min="13572" max="13572" width="12.44140625" style="605" customWidth="1"/>
    <col min="13573" max="13573" width="11" style="605" customWidth="1"/>
    <col min="13574" max="13574" width="10.5546875" style="605" customWidth="1"/>
    <col min="13575" max="13575" width="11.5546875" style="605" customWidth="1"/>
    <col min="13576" max="13813" width="7.5546875" style="605"/>
    <col min="13814" max="13814" width="6.6640625" style="605" customWidth="1"/>
    <col min="13815" max="13815" width="7.5546875" style="605"/>
    <col min="13816" max="13816" width="7.33203125" style="605" customWidth="1"/>
    <col min="13817" max="13817" width="50.88671875" style="605" customWidth="1"/>
    <col min="13818" max="13818" width="12.88671875" style="605" customWidth="1"/>
    <col min="13819" max="13819" width="13" style="605" customWidth="1"/>
    <col min="13820" max="13820" width="14.44140625" style="605" customWidth="1"/>
    <col min="13821" max="13821" width="13.6640625" style="605" customWidth="1"/>
    <col min="13822" max="13822" width="12.109375" style="605" customWidth="1"/>
    <col min="13823" max="13823" width="11.88671875" style="605" customWidth="1"/>
    <col min="13824" max="13824" width="3.88671875" style="605" customWidth="1"/>
    <col min="13825" max="13825" width="11.88671875" style="605" customWidth="1"/>
    <col min="13826" max="13826" width="12.33203125" style="605" customWidth="1"/>
    <col min="13827" max="13827" width="12.109375" style="605" customWidth="1"/>
    <col min="13828" max="13828" width="12.44140625" style="605" customWidth="1"/>
    <col min="13829" max="13829" width="11" style="605" customWidth="1"/>
    <col min="13830" max="13830" width="10.5546875" style="605" customWidth="1"/>
    <col min="13831" max="13831" width="11.5546875" style="605" customWidth="1"/>
    <col min="13832" max="14069" width="7.5546875" style="605"/>
    <col min="14070" max="14070" width="6.6640625" style="605" customWidth="1"/>
    <col min="14071" max="14071" width="7.5546875" style="605"/>
    <col min="14072" max="14072" width="7.33203125" style="605" customWidth="1"/>
    <col min="14073" max="14073" width="50.88671875" style="605" customWidth="1"/>
    <col min="14074" max="14074" width="12.88671875" style="605" customWidth="1"/>
    <col min="14075" max="14075" width="13" style="605" customWidth="1"/>
    <col min="14076" max="14076" width="14.44140625" style="605" customWidth="1"/>
    <col min="14077" max="14077" width="13.6640625" style="605" customWidth="1"/>
    <col min="14078" max="14078" width="12.109375" style="605" customWidth="1"/>
    <col min="14079" max="14079" width="11.88671875" style="605" customWidth="1"/>
    <col min="14080" max="14080" width="3.88671875" style="605" customWidth="1"/>
    <col min="14081" max="14081" width="11.88671875" style="605" customWidth="1"/>
    <col min="14082" max="14082" width="12.33203125" style="605" customWidth="1"/>
    <col min="14083" max="14083" width="12.109375" style="605" customWidth="1"/>
    <col min="14084" max="14084" width="12.44140625" style="605" customWidth="1"/>
    <col min="14085" max="14085" width="11" style="605" customWidth="1"/>
    <col min="14086" max="14086" width="10.5546875" style="605" customWidth="1"/>
    <col min="14087" max="14087" width="11.5546875" style="605" customWidth="1"/>
    <col min="14088" max="14325" width="7.5546875" style="605"/>
    <col min="14326" max="14326" width="6.6640625" style="605" customWidth="1"/>
    <col min="14327" max="14327" width="7.5546875" style="605"/>
    <col min="14328" max="14328" width="7.33203125" style="605" customWidth="1"/>
    <col min="14329" max="14329" width="50.88671875" style="605" customWidth="1"/>
    <col min="14330" max="14330" width="12.88671875" style="605" customWidth="1"/>
    <col min="14331" max="14331" width="13" style="605" customWidth="1"/>
    <col min="14332" max="14332" width="14.44140625" style="605" customWidth="1"/>
    <col min="14333" max="14333" width="13.6640625" style="605" customWidth="1"/>
    <col min="14334" max="14334" width="12.109375" style="605" customWidth="1"/>
    <col min="14335" max="14335" width="11.88671875" style="605" customWidth="1"/>
    <col min="14336" max="14336" width="3.88671875" style="605" customWidth="1"/>
    <col min="14337" max="14337" width="11.88671875" style="605" customWidth="1"/>
    <col min="14338" max="14338" width="12.33203125" style="605" customWidth="1"/>
    <col min="14339" max="14339" width="12.109375" style="605" customWidth="1"/>
    <col min="14340" max="14340" width="12.44140625" style="605" customWidth="1"/>
    <col min="14341" max="14341" width="11" style="605" customWidth="1"/>
    <col min="14342" max="14342" width="10.5546875" style="605" customWidth="1"/>
    <col min="14343" max="14343" width="11.5546875" style="605" customWidth="1"/>
    <col min="14344" max="14581" width="7.5546875" style="605"/>
    <col min="14582" max="14582" width="6.6640625" style="605" customWidth="1"/>
    <col min="14583" max="14583" width="7.5546875" style="605"/>
    <col min="14584" max="14584" width="7.33203125" style="605" customWidth="1"/>
    <col min="14585" max="14585" width="50.88671875" style="605" customWidth="1"/>
    <col min="14586" max="14586" width="12.88671875" style="605" customWidth="1"/>
    <col min="14587" max="14587" width="13" style="605" customWidth="1"/>
    <col min="14588" max="14588" width="14.44140625" style="605" customWidth="1"/>
    <col min="14589" max="14589" width="13.6640625" style="605" customWidth="1"/>
    <col min="14590" max="14590" width="12.109375" style="605" customWidth="1"/>
    <col min="14591" max="14591" width="11.88671875" style="605" customWidth="1"/>
    <col min="14592" max="14592" width="3.88671875" style="605" customWidth="1"/>
    <col min="14593" max="14593" width="11.88671875" style="605" customWidth="1"/>
    <col min="14594" max="14594" width="12.33203125" style="605" customWidth="1"/>
    <col min="14595" max="14595" width="12.109375" style="605" customWidth="1"/>
    <col min="14596" max="14596" width="12.44140625" style="605" customWidth="1"/>
    <col min="14597" max="14597" width="11" style="605" customWidth="1"/>
    <col min="14598" max="14598" width="10.5546875" style="605" customWidth="1"/>
    <col min="14599" max="14599" width="11.5546875" style="605" customWidth="1"/>
    <col min="14600" max="14837" width="7.5546875" style="605"/>
    <col min="14838" max="14838" width="6.6640625" style="605" customWidth="1"/>
    <col min="14839" max="14839" width="7.5546875" style="605"/>
    <col min="14840" max="14840" width="7.33203125" style="605" customWidth="1"/>
    <col min="14841" max="14841" width="50.88671875" style="605" customWidth="1"/>
    <col min="14842" max="14842" width="12.88671875" style="605" customWidth="1"/>
    <col min="14843" max="14843" width="13" style="605" customWidth="1"/>
    <col min="14844" max="14844" width="14.44140625" style="605" customWidth="1"/>
    <col min="14845" max="14845" width="13.6640625" style="605" customWidth="1"/>
    <col min="14846" max="14846" width="12.109375" style="605" customWidth="1"/>
    <col min="14847" max="14847" width="11.88671875" style="605" customWidth="1"/>
    <col min="14848" max="14848" width="3.88671875" style="605" customWidth="1"/>
    <col min="14849" max="14849" width="11.88671875" style="605" customWidth="1"/>
    <col min="14850" max="14850" width="12.33203125" style="605" customWidth="1"/>
    <col min="14851" max="14851" width="12.109375" style="605" customWidth="1"/>
    <col min="14852" max="14852" width="12.44140625" style="605" customWidth="1"/>
    <col min="14853" max="14853" width="11" style="605" customWidth="1"/>
    <col min="14854" max="14854" width="10.5546875" style="605" customWidth="1"/>
    <col min="14855" max="14855" width="11.5546875" style="605" customWidth="1"/>
    <col min="14856" max="15093" width="7.5546875" style="605"/>
    <col min="15094" max="15094" width="6.6640625" style="605" customWidth="1"/>
    <col min="15095" max="15095" width="7.5546875" style="605"/>
    <col min="15096" max="15096" width="7.33203125" style="605" customWidth="1"/>
    <col min="15097" max="15097" width="50.88671875" style="605" customWidth="1"/>
    <col min="15098" max="15098" width="12.88671875" style="605" customWidth="1"/>
    <col min="15099" max="15099" width="13" style="605" customWidth="1"/>
    <col min="15100" max="15100" width="14.44140625" style="605" customWidth="1"/>
    <col min="15101" max="15101" width="13.6640625" style="605" customWidth="1"/>
    <col min="15102" max="15102" width="12.109375" style="605" customWidth="1"/>
    <col min="15103" max="15103" width="11.88671875" style="605" customWidth="1"/>
    <col min="15104" max="15104" width="3.88671875" style="605" customWidth="1"/>
    <col min="15105" max="15105" width="11.88671875" style="605" customWidth="1"/>
    <col min="15106" max="15106" width="12.33203125" style="605" customWidth="1"/>
    <col min="15107" max="15107" width="12.109375" style="605" customWidth="1"/>
    <col min="15108" max="15108" width="12.44140625" style="605" customWidth="1"/>
    <col min="15109" max="15109" width="11" style="605" customWidth="1"/>
    <col min="15110" max="15110" width="10.5546875" style="605" customWidth="1"/>
    <col min="15111" max="15111" width="11.5546875" style="605" customWidth="1"/>
    <col min="15112" max="15349" width="7.5546875" style="605"/>
    <col min="15350" max="15350" width="6.6640625" style="605" customWidth="1"/>
    <col min="15351" max="15351" width="7.5546875" style="605"/>
    <col min="15352" max="15352" width="7.33203125" style="605" customWidth="1"/>
    <col min="15353" max="15353" width="50.88671875" style="605" customWidth="1"/>
    <col min="15354" max="15354" width="12.88671875" style="605" customWidth="1"/>
    <col min="15355" max="15355" width="13" style="605" customWidth="1"/>
    <col min="15356" max="15356" width="14.44140625" style="605" customWidth="1"/>
    <col min="15357" max="15357" width="13.6640625" style="605" customWidth="1"/>
    <col min="15358" max="15358" width="12.109375" style="605" customWidth="1"/>
    <col min="15359" max="15359" width="11.88671875" style="605" customWidth="1"/>
    <col min="15360" max="15360" width="3.88671875" style="605" customWidth="1"/>
    <col min="15361" max="15361" width="11.88671875" style="605" customWidth="1"/>
    <col min="15362" max="15362" width="12.33203125" style="605" customWidth="1"/>
    <col min="15363" max="15363" width="12.109375" style="605" customWidth="1"/>
    <col min="15364" max="15364" width="12.44140625" style="605" customWidth="1"/>
    <col min="15365" max="15365" width="11" style="605" customWidth="1"/>
    <col min="15366" max="15366" width="10.5546875" style="605" customWidth="1"/>
    <col min="15367" max="15367" width="11.5546875" style="605" customWidth="1"/>
    <col min="15368" max="15605" width="7.5546875" style="605"/>
    <col min="15606" max="15606" width="6.6640625" style="605" customWidth="1"/>
    <col min="15607" max="15607" width="7.5546875" style="605"/>
    <col min="15608" max="15608" width="7.33203125" style="605" customWidth="1"/>
    <col min="15609" max="15609" width="50.88671875" style="605" customWidth="1"/>
    <col min="15610" max="15610" width="12.88671875" style="605" customWidth="1"/>
    <col min="15611" max="15611" width="13" style="605" customWidth="1"/>
    <col min="15612" max="15612" width="14.44140625" style="605" customWidth="1"/>
    <col min="15613" max="15613" width="13.6640625" style="605" customWidth="1"/>
    <col min="15614" max="15614" width="12.109375" style="605" customWidth="1"/>
    <col min="15615" max="15615" width="11.88671875" style="605" customWidth="1"/>
    <col min="15616" max="15616" width="3.88671875" style="605" customWidth="1"/>
    <col min="15617" max="15617" width="11.88671875" style="605" customWidth="1"/>
    <col min="15618" max="15618" width="12.33203125" style="605" customWidth="1"/>
    <col min="15619" max="15619" width="12.109375" style="605" customWidth="1"/>
    <col min="15620" max="15620" width="12.44140625" style="605" customWidth="1"/>
    <col min="15621" max="15621" width="11" style="605" customWidth="1"/>
    <col min="15622" max="15622" width="10.5546875" style="605" customWidth="1"/>
    <col min="15623" max="15623" width="11.5546875" style="605" customWidth="1"/>
    <col min="15624" max="15861" width="7.5546875" style="605"/>
    <col min="15862" max="15862" width="6.6640625" style="605" customWidth="1"/>
    <col min="15863" max="15863" width="7.5546875" style="605"/>
    <col min="15864" max="15864" width="7.33203125" style="605" customWidth="1"/>
    <col min="15865" max="15865" width="50.88671875" style="605" customWidth="1"/>
    <col min="15866" max="15866" width="12.88671875" style="605" customWidth="1"/>
    <col min="15867" max="15867" width="13" style="605" customWidth="1"/>
    <col min="15868" max="15868" width="14.44140625" style="605" customWidth="1"/>
    <col min="15869" max="15869" width="13.6640625" style="605" customWidth="1"/>
    <col min="15870" max="15870" width="12.109375" style="605" customWidth="1"/>
    <col min="15871" max="15871" width="11.88671875" style="605" customWidth="1"/>
    <col min="15872" max="15872" width="3.88671875" style="605" customWidth="1"/>
    <col min="15873" max="15873" width="11.88671875" style="605" customWidth="1"/>
    <col min="15874" max="15874" width="12.33203125" style="605" customWidth="1"/>
    <col min="15875" max="15875" width="12.109375" style="605" customWidth="1"/>
    <col min="15876" max="15876" width="12.44140625" style="605" customWidth="1"/>
    <col min="15877" max="15877" width="11" style="605" customWidth="1"/>
    <col min="15878" max="15878" width="10.5546875" style="605" customWidth="1"/>
    <col min="15879" max="15879" width="11.5546875" style="605" customWidth="1"/>
    <col min="15880" max="16117" width="7.5546875" style="605"/>
    <col min="16118" max="16118" width="6.6640625" style="605" customWidth="1"/>
    <col min="16119" max="16119" width="7.5546875" style="605"/>
    <col min="16120" max="16120" width="7.33203125" style="605" customWidth="1"/>
    <col min="16121" max="16121" width="50.88671875" style="605" customWidth="1"/>
    <col min="16122" max="16122" width="12.88671875" style="605" customWidth="1"/>
    <col min="16123" max="16123" width="13" style="605" customWidth="1"/>
    <col min="16124" max="16124" width="14.44140625" style="605" customWidth="1"/>
    <col min="16125" max="16125" width="13.6640625" style="605" customWidth="1"/>
    <col min="16126" max="16126" width="12.109375" style="605" customWidth="1"/>
    <col min="16127" max="16127" width="11.88671875" style="605" customWidth="1"/>
    <col min="16128" max="16128" width="3.88671875" style="605" customWidth="1"/>
    <col min="16129" max="16129" width="11.88671875" style="605" customWidth="1"/>
    <col min="16130" max="16130" width="12.33203125" style="605" customWidth="1"/>
    <col min="16131" max="16131" width="12.109375" style="605" customWidth="1"/>
    <col min="16132" max="16132" width="12.44140625" style="605" customWidth="1"/>
    <col min="16133" max="16133" width="11" style="605" customWidth="1"/>
    <col min="16134" max="16134" width="10.5546875" style="605" customWidth="1"/>
    <col min="16135" max="16135" width="11.5546875" style="605" customWidth="1"/>
    <col min="16136" max="16384" width="7.5546875" style="605"/>
  </cols>
  <sheetData>
    <row r="1" spans="1:10" ht="15.6" customHeight="1">
      <c r="F1" s="671"/>
      <c r="G1" s="763" t="s">
        <v>633</v>
      </c>
      <c r="H1" s="764"/>
      <c r="I1" s="674"/>
      <c r="J1" s="674"/>
    </row>
    <row r="2" spans="1:10" ht="15.75" customHeight="1">
      <c r="F2" s="671"/>
      <c r="G2" s="763" t="s">
        <v>632</v>
      </c>
      <c r="H2" s="764"/>
      <c r="I2" s="764"/>
      <c r="J2" s="764"/>
    </row>
    <row r="3" spans="1:10" ht="15.75" customHeight="1">
      <c r="F3" s="671"/>
      <c r="G3" s="763" t="s">
        <v>631</v>
      </c>
      <c r="H3" s="764"/>
      <c r="I3" s="764"/>
      <c r="J3" s="764"/>
    </row>
    <row r="4" spans="1:10" ht="15" customHeight="1">
      <c r="F4" s="671"/>
      <c r="G4" s="763" t="s">
        <v>630</v>
      </c>
      <c r="H4" s="764"/>
      <c r="I4" s="764"/>
      <c r="J4" s="764"/>
    </row>
    <row r="5" spans="1:10" ht="15" customHeight="1">
      <c r="F5" s="671"/>
      <c r="G5" s="763" t="s">
        <v>6</v>
      </c>
      <c r="H5" s="764"/>
      <c r="I5" s="764"/>
      <c r="J5" s="671"/>
    </row>
    <row r="6" spans="1:10" ht="15" customHeight="1">
      <c r="F6" s="671"/>
      <c r="G6" s="763" t="s">
        <v>629</v>
      </c>
      <c r="H6" s="764"/>
      <c r="I6" s="764"/>
      <c r="J6" s="671"/>
    </row>
    <row r="7" spans="1:10" ht="15" customHeight="1">
      <c r="F7" s="671"/>
      <c r="G7" s="763" t="s">
        <v>628</v>
      </c>
      <c r="H7" s="765"/>
      <c r="I7" s="671"/>
      <c r="J7" s="671"/>
    </row>
    <row r="8" spans="1:10" ht="15" customHeight="1">
      <c r="F8" s="671"/>
      <c r="G8" s="671"/>
      <c r="H8" s="673"/>
      <c r="I8" s="671"/>
      <c r="J8" s="671"/>
    </row>
    <row r="9" spans="1:10" ht="20.399999999999999" customHeight="1">
      <c r="A9" s="766" t="s">
        <v>7</v>
      </c>
      <c r="B9" s="766"/>
      <c r="C9" s="766"/>
      <c r="D9" s="766"/>
      <c r="E9" s="766"/>
      <c r="F9" s="766"/>
      <c r="G9" s="766"/>
      <c r="H9" s="766"/>
      <c r="I9" s="766"/>
      <c r="J9" s="672"/>
    </row>
    <row r="10" spans="1:10" ht="14.25" customHeight="1">
      <c r="A10" s="767" t="s">
        <v>449</v>
      </c>
      <c r="B10" s="767"/>
      <c r="C10" s="767"/>
      <c r="D10" s="767"/>
      <c r="E10" s="767"/>
      <c r="F10" s="767"/>
      <c r="G10" s="767"/>
      <c r="H10" s="767"/>
      <c r="I10" s="767"/>
      <c r="J10" s="672"/>
    </row>
    <row r="11" spans="1:10" ht="14.25" customHeight="1">
      <c r="F11" s="671"/>
      <c r="G11" s="670"/>
      <c r="H11" s="670"/>
      <c r="I11" s="669"/>
      <c r="J11" s="669"/>
    </row>
    <row r="12" spans="1:10" s="667" customFormat="1" ht="22.8">
      <c r="A12" s="768" t="s">
        <v>634</v>
      </c>
      <c r="B12" s="760"/>
      <c r="C12" s="760"/>
      <c r="D12" s="760"/>
      <c r="E12" s="760"/>
      <c r="F12" s="760"/>
      <c r="G12" s="760"/>
      <c r="H12" s="760"/>
      <c r="I12" s="760"/>
      <c r="J12" s="668"/>
    </row>
    <row r="13" spans="1:10" s="485" customFormat="1" ht="21" customHeight="1">
      <c r="A13" s="759" t="s">
        <v>635</v>
      </c>
      <c r="B13" s="760"/>
      <c r="C13" s="760"/>
      <c r="D13" s="760"/>
      <c r="E13" s="760"/>
      <c r="F13" s="760"/>
      <c r="G13" s="760"/>
      <c r="H13" s="760"/>
      <c r="I13" s="760"/>
      <c r="J13" s="599"/>
    </row>
    <row r="14" spans="1:10" s="663" customFormat="1" ht="14.25" customHeight="1">
      <c r="A14" s="761"/>
      <c r="B14" s="761"/>
      <c r="C14" s="761"/>
      <c r="D14" s="761"/>
      <c r="E14" s="761"/>
      <c r="F14" s="761"/>
      <c r="G14" s="761"/>
      <c r="H14" s="761"/>
      <c r="I14" s="761"/>
      <c r="J14" s="761"/>
    </row>
    <row r="15" spans="1:10" s="663" customFormat="1" ht="14.25" customHeight="1">
      <c r="A15" s="761" t="s">
        <v>78</v>
      </c>
      <c r="B15" s="745"/>
      <c r="C15" s="745"/>
      <c r="D15" s="745"/>
      <c r="E15" s="745"/>
      <c r="F15" s="745"/>
      <c r="G15" s="745"/>
      <c r="H15" s="745"/>
      <c r="I15" s="745"/>
      <c r="J15" s="599"/>
    </row>
    <row r="16" spans="1:10" s="663" customFormat="1" ht="14.25" customHeight="1">
      <c r="A16" s="762" t="s">
        <v>79</v>
      </c>
      <c r="B16" s="745"/>
      <c r="C16" s="745"/>
      <c r="D16" s="745"/>
      <c r="E16" s="745"/>
      <c r="F16" s="745"/>
      <c r="G16" s="745"/>
      <c r="H16" s="745"/>
      <c r="I16" s="745"/>
      <c r="J16" s="599"/>
    </row>
    <row r="17" spans="1:10" s="663" customFormat="1" ht="14.25" customHeight="1">
      <c r="A17" s="599"/>
      <c r="B17" s="599"/>
      <c r="C17" s="599"/>
      <c r="D17" s="599"/>
      <c r="E17" s="666"/>
      <c r="F17" s="599"/>
      <c r="G17" s="599"/>
      <c r="H17" s="599"/>
      <c r="I17" s="599"/>
      <c r="J17" s="599"/>
    </row>
    <row r="18" spans="1:10" s="663" customFormat="1" ht="14.25" customHeight="1">
      <c r="A18" s="744" t="s">
        <v>66</v>
      </c>
      <c r="B18" s="745"/>
      <c r="C18" s="745"/>
      <c r="D18" s="745"/>
      <c r="E18" s="745"/>
      <c r="F18" s="745"/>
      <c r="G18" s="745"/>
      <c r="H18" s="745"/>
      <c r="I18" s="745"/>
      <c r="J18" s="599"/>
    </row>
    <row r="19" spans="1:10" s="607" customFormat="1" ht="15.6" customHeight="1">
      <c r="A19" s="746" t="s">
        <v>568</v>
      </c>
      <c r="B19" s="746"/>
      <c r="C19" s="746"/>
      <c r="D19" s="746"/>
      <c r="E19" s="665"/>
      <c r="G19" s="665"/>
      <c r="J19" s="664"/>
    </row>
    <row r="20" spans="1:10" s="663" customFormat="1" ht="29.25" customHeight="1">
      <c r="A20" s="756" t="s">
        <v>627</v>
      </c>
      <c r="B20" s="757"/>
      <c r="C20" s="757"/>
      <c r="D20" s="757"/>
      <c r="E20" s="757"/>
      <c r="F20" s="757"/>
      <c r="G20" s="757"/>
      <c r="H20" s="757"/>
      <c r="I20" s="757"/>
      <c r="J20" s="632"/>
    </row>
    <row r="21" spans="1:10" s="662" customFormat="1" ht="36.75" customHeight="1">
      <c r="A21" s="741" t="s">
        <v>626</v>
      </c>
      <c r="B21" s="747"/>
      <c r="C21" s="748" t="s">
        <v>609</v>
      </c>
      <c r="D21" s="749"/>
      <c r="E21" s="749"/>
      <c r="F21" s="750"/>
      <c r="G21" s="751" t="s">
        <v>625</v>
      </c>
      <c r="H21" s="751"/>
      <c r="I21" s="751"/>
      <c r="J21" s="648"/>
    </row>
    <row r="22" spans="1:10" s="657" customFormat="1" ht="60" customHeight="1">
      <c r="A22" s="724" t="s">
        <v>67</v>
      </c>
      <c r="B22" s="741" t="s">
        <v>68</v>
      </c>
      <c r="C22" s="752" t="s">
        <v>624</v>
      </c>
      <c r="D22" s="753"/>
      <c r="E22" s="741" t="s">
        <v>623</v>
      </c>
      <c r="F22" s="741" t="s">
        <v>622</v>
      </c>
      <c r="G22" s="661" t="s">
        <v>621</v>
      </c>
      <c r="H22" s="660" t="s">
        <v>620</v>
      </c>
      <c r="I22" s="659" t="s">
        <v>619</v>
      </c>
      <c r="J22" s="658"/>
    </row>
    <row r="23" spans="1:10" s="657" customFormat="1" ht="20.25" customHeight="1">
      <c r="A23" s="724"/>
      <c r="B23" s="741"/>
      <c r="C23" s="754"/>
      <c r="D23" s="755"/>
      <c r="E23" s="741"/>
      <c r="F23" s="741"/>
      <c r="G23" s="627" t="s">
        <v>618</v>
      </c>
      <c r="H23" s="627" t="s">
        <v>617</v>
      </c>
      <c r="I23" s="627" t="s">
        <v>616</v>
      </c>
      <c r="J23" s="626"/>
    </row>
    <row r="24" spans="1:10" ht="15.6">
      <c r="A24" s="656">
        <v>1</v>
      </c>
      <c r="B24" s="656">
        <v>2</v>
      </c>
      <c r="C24" s="758">
        <v>3</v>
      </c>
      <c r="D24" s="750"/>
      <c r="E24" s="627">
        <v>4</v>
      </c>
      <c r="F24" s="627">
        <v>5</v>
      </c>
      <c r="G24" s="656">
        <v>6</v>
      </c>
      <c r="H24" s="656">
        <v>7</v>
      </c>
      <c r="I24" s="627">
        <v>8</v>
      </c>
      <c r="J24" s="626"/>
    </row>
    <row r="25" spans="1:10" ht="33.6">
      <c r="A25" s="642" t="s">
        <v>22</v>
      </c>
      <c r="B25" s="653" t="s">
        <v>615</v>
      </c>
      <c r="C25" s="735">
        <f>C26+C27</f>
        <v>2232085</v>
      </c>
      <c r="D25" s="736"/>
      <c r="E25" s="655">
        <f>E26+E27</f>
        <v>2192188</v>
      </c>
      <c r="F25" s="652">
        <f>F26+F27</f>
        <v>2120235</v>
      </c>
      <c r="G25" s="651">
        <f t="shared" ref="G25:G31" si="0">E25-C25</f>
        <v>-39897</v>
      </c>
      <c r="H25" s="651">
        <f t="shared" ref="H25:H31" si="1">F25-E25</f>
        <v>-71953</v>
      </c>
      <c r="I25" s="655">
        <f t="shared" ref="I25:I31" si="2">F25-C25</f>
        <v>-111850</v>
      </c>
      <c r="J25" s="626"/>
    </row>
    <row r="26" spans="1:10" ht="50.4">
      <c r="A26" s="642" t="s">
        <v>28</v>
      </c>
      <c r="B26" s="653" t="s">
        <v>614</v>
      </c>
      <c r="C26" s="735">
        <v>1582032</v>
      </c>
      <c r="D26" s="736"/>
      <c r="E26" s="651">
        <f>1541893+237</f>
        <v>1542130</v>
      </c>
      <c r="F26" s="652">
        <f>1469937+240</f>
        <v>1470177</v>
      </c>
      <c r="G26" s="651">
        <f t="shared" si="0"/>
        <v>-39902</v>
      </c>
      <c r="H26" s="651">
        <f t="shared" si="1"/>
        <v>-71953</v>
      </c>
      <c r="I26" s="655">
        <f t="shared" si="2"/>
        <v>-111855</v>
      </c>
      <c r="J26" s="654"/>
    </row>
    <row r="27" spans="1:10" ht="37.799999999999997" customHeight="1">
      <c r="A27" s="642" t="s">
        <v>29</v>
      </c>
      <c r="B27" s="653" t="s">
        <v>30</v>
      </c>
      <c r="C27" s="735">
        <f>650053</f>
        <v>650053</v>
      </c>
      <c r="D27" s="736"/>
      <c r="E27" s="651">
        <v>650058</v>
      </c>
      <c r="F27" s="652">
        <v>650058</v>
      </c>
      <c r="G27" s="651">
        <f t="shared" si="0"/>
        <v>5</v>
      </c>
      <c r="H27" s="651">
        <f t="shared" si="1"/>
        <v>0</v>
      </c>
      <c r="I27" s="655">
        <f t="shared" si="2"/>
        <v>5</v>
      </c>
      <c r="J27" s="654"/>
    </row>
    <row r="28" spans="1:10" ht="33.6">
      <c r="A28" s="642" t="s">
        <v>32</v>
      </c>
      <c r="B28" s="653" t="s">
        <v>613</v>
      </c>
      <c r="C28" s="735">
        <v>40108</v>
      </c>
      <c r="D28" s="736"/>
      <c r="E28" s="651">
        <v>40108</v>
      </c>
      <c r="F28" s="652">
        <v>40108</v>
      </c>
      <c r="G28" s="651">
        <f t="shared" si="0"/>
        <v>0</v>
      </c>
      <c r="H28" s="651">
        <f t="shared" si="1"/>
        <v>0</v>
      </c>
      <c r="I28" s="655">
        <f t="shared" si="2"/>
        <v>0</v>
      </c>
      <c r="J28" s="654"/>
    </row>
    <row r="29" spans="1:10" ht="33.6">
      <c r="A29" s="642" t="s">
        <v>34</v>
      </c>
      <c r="B29" s="653" t="s">
        <v>35</v>
      </c>
      <c r="C29" s="735">
        <v>24692</v>
      </c>
      <c r="D29" s="736"/>
      <c r="E29" s="651">
        <v>28984</v>
      </c>
      <c r="F29" s="652">
        <v>27768</v>
      </c>
      <c r="G29" s="651">
        <f t="shared" si="0"/>
        <v>4292</v>
      </c>
      <c r="H29" s="651">
        <f t="shared" si="1"/>
        <v>-1216</v>
      </c>
      <c r="I29" s="655">
        <f t="shared" si="2"/>
        <v>3076</v>
      </c>
      <c r="J29" s="626"/>
    </row>
    <row r="30" spans="1:10" ht="16.8">
      <c r="A30" s="642" t="s">
        <v>36</v>
      </c>
      <c r="B30" s="653" t="s">
        <v>612</v>
      </c>
      <c r="C30" s="735">
        <v>7773</v>
      </c>
      <c r="D30" s="736"/>
      <c r="E30" s="651">
        <v>10724</v>
      </c>
      <c r="F30" s="652">
        <v>9094</v>
      </c>
      <c r="G30" s="651">
        <f t="shared" si="0"/>
        <v>2951</v>
      </c>
      <c r="H30" s="651">
        <f t="shared" si="1"/>
        <v>-1630</v>
      </c>
      <c r="I30" s="655">
        <f t="shared" si="2"/>
        <v>1321</v>
      </c>
      <c r="J30" s="626"/>
    </row>
    <row r="31" spans="1:10" ht="36" customHeight="1">
      <c r="A31" s="738" t="s">
        <v>611</v>
      </c>
      <c r="B31" s="738"/>
      <c r="C31" s="739">
        <f>C25+C28+C29+C30</f>
        <v>2304658</v>
      </c>
      <c r="D31" s="740"/>
      <c r="E31" s="650">
        <f>E25+E28+E29+E30+1</f>
        <v>2272005</v>
      </c>
      <c r="F31" s="650">
        <f>F25+F28+F29+F30+1</f>
        <v>2197206</v>
      </c>
      <c r="G31" s="650">
        <f t="shared" si="0"/>
        <v>-32653</v>
      </c>
      <c r="H31" s="650">
        <f t="shared" si="1"/>
        <v>-74799</v>
      </c>
      <c r="I31" s="686">
        <f t="shared" si="2"/>
        <v>-107452</v>
      </c>
      <c r="J31" s="626"/>
    </row>
    <row r="32" spans="1:10" s="631" customFormat="1" ht="24.75" customHeight="1">
      <c r="A32" s="722" t="s">
        <v>76</v>
      </c>
      <c r="B32" s="723"/>
      <c r="C32" s="723"/>
      <c r="D32" s="723"/>
      <c r="E32" s="723"/>
      <c r="F32" s="723"/>
      <c r="G32" s="723"/>
      <c r="H32" s="723"/>
      <c r="I32" s="723"/>
      <c r="J32" s="632"/>
    </row>
    <row r="33" spans="1:15" ht="34.5" customHeight="1">
      <c r="A33" s="741" t="s">
        <v>610</v>
      </c>
      <c r="B33" s="741"/>
      <c r="C33" s="741" t="s">
        <v>609</v>
      </c>
      <c r="D33" s="741"/>
      <c r="E33" s="741"/>
      <c r="F33" s="741"/>
      <c r="G33" s="741"/>
      <c r="H33" s="741" t="s">
        <v>608</v>
      </c>
      <c r="I33" s="728"/>
      <c r="J33" s="648"/>
    </row>
    <row r="34" spans="1:15" ht="53.25" customHeight="1">
      <c r="A34" s="741"/>
      <c r="B34" s="741"/>
      <c r="C34" s="741" t="s">
        <v>607</v>
      </c>
      <c r="D34" s="742" t="s">
        <v>77</v>
      </c>
      <c r="E34" s="742"/>
      <c r="F34" s="741" t="s">
        <v>606</v>
      </c>
      <c r="G34" s="741" t="s">
        <v>605</v>
      </c>
      <c r="H34" s="728"/>
      <c r="I34" s="728"/>
      <c r="J34" s="648"/>
    </row>
    <row r="35" spans="1:15" ht="33.75" customHeight="1">
      <c r="A35" s="742" t="s">
        <v>67</v>
      </c>
      <c r="B35" s="741" t="s">
        <v>68</v>
      </c>
      <c r="C35" s="741"/>
      <c r="D35" s="743" t="s">
        <v>604</v>
      </c>
      <c r="E35" s="719" t="s">
        <v>603</v>
      </c>
      <c r="F35" s="741"/>
      <c r="G35" s="741"/>
      <c r="H35" s="649" t="s">
        <v>602</v>
      </c>
      <c r="I35" s="649" t="s">
        <v>601</v>
      </c>
      <c r="J35" s="648"/>
    </row>
    <row r="36" spans="1:15" ht="18" customHeight="1">
      <c r="A36" s="742"/>
      <c r="B36" s="741"/>
      <c r="C36" s="645" t="s">
        <v>600</v>
      </c>
      <c r="D36" s="743"/>
      <c r="E36" s="719"/>
      <c r="F36" s="741"/>
      <c r="G36" s="741"/>
      <c r="H36" s="645" t="s">
        <v>599</v>
      </c>
      <c r="I36" s="645" t="s">
        <v>598</v>
      </c>
      <c r="J36" s="643"/>
      <c r="L36" s="647"/>
      <c r="M36" s="646"/>
      <c r="N36" s="646"/>
      <c r="O36" s="646"/>
    </row>
    <row r="37" spans="1:15" ht="15.6">
      <c r="A37" s="644">
        <v>1</v>
      </c>
      <c r="B37" s="644">
        <v>2</v>
      </c>
      <c r="C37" s="645">
        <v>3</v>
      </c>
      <c r="D37" s="645">
        <v>4</v>
      </c>
      <c r="E37" s="645">
        <v>5</v>
      </c>
      <c r="F37" s="645">
        <v>6</v>
      </c>
      <c r="G37" s="645">
        <v>7</v>
      </c>
      <c r="H37" s="645">
        <v>8</v>
      </c>
      <c r="I37" s="644">
        <v>9</v>
      </c>
      <c r="J37" s="643"/>
    </row>
    <row r="38" spans="1:15" ht="18">
      <c r="A38" s="642" t="s">
        <v>22</v>
      </c>
      <c r="B38" s="641" t="s">
        <v>597</v>
      </c>
      <c r="C38" s="639">
        <f>D38+E38</f>
        <v>1627626</v>
      </c>
      <c r="D38" s="640">
        <v>1509768</v>
      </c>
      <c r="E38" s="638">
        <v>117858</v>
      </c>
      <c r="F38" s="639">
        <v>1568270</v>
      </c>
      <c r="G38" s="635">
        <v>1583411</v>
      </c>
      <c r="H38" s="638">
        <f t="shared" ref="H38:H46" si="3">F38-C38</f>
        <v>-59356</v>
      </c>
      <c r="I38" s="637">
        <f t="shared" ref="I38:I45" si="4">F38/C38*100</f>
        <v>96.353216279415548</v>
      </c>
      <c r="J38" s="636"/>
    </row>
    <row r="39" spans="1:15" ht="33.6">
      <c r="A39" s="642" t="s">
        <v>32</v>
      </c>
      <c r="B39" s="641" t="s">
        <v>596</v>
      </c>
      <c r="C39" s="639">
        <f>D39+E39</f>
        <v>423192</v>
      </c>
      <c r="D39" s="640">
        <v>359489</v>
      </c>
      <c r="E39" s="638">
        <v>63703</v>
      </c>
      <c r="F39" s="639">
        <v>417491</v>
      </c>
      <c r="G39" s="635">
        <v>413192</v>
      </c>
      <c r="H39" s="638">
        <f t="shared" si="3"/>
        <v>-5701</v>
      </c>
      <c r="I39" s="637">
        <f t="shared" si="4"/>
        <v>98.652857331896641</v>
      </c>
      <c r="J39" s="636"/>
    </row>
    <row r="40" spans="1:15" ht="33.6">
      <c r="A40" s="642" t="s">
        <v>34</v>
      </c>
      <c r="B40" s="641" t="s">
        <v>595</v>
      </c>
      <c r="C40" s="639">
        <f>D40+E40</f>
        <v>68790</v>
      </c>
      <c r="D40" s="640">
        <v>63959</v>
      </c>
      <c r="E40" s="638">
        <v>4831</v>
      </c>
      <c r="F40" s="639">
        <v>63233</v>
      </c>
      <c r="G40" s="635">
        <v>62568</v>
      </c>
      <c r="H40" s="638">
        <f t="shared" si="3"/>
        <v>-5557</v>
      </c>
      <c r="I40" s="637">
        <f t="shared" si="4"/>
        <v>91.92179095798808</v>
      </c>
      <c r="J40" s="636"/>
    </row>
    <row r="41" spans="1:15" ht="18">
      <c r="A41" s="642" t="s">
        <v>36</v>
      </c>
      <c r="B41" s="641" t="s">
        <v>594</v>
      </c>
      <c r="C41" s="639">
        <f>D41+E41</f>
        <v>13560</v>
      </c>
      <c r="D41" s="640">
        <v>13560</v>
      </c>
      <c r="E41" s="638">
        <v>0</v>
      </c>
      <c r="F41" s="639">
        <v>10743</v>
      </c>
      <c r="G41" s="635">
        <v>10357</v>
      </c>
      <c r="H41" s="638">
        <f t="shared" si="3"/>
        <v>-2817</v>
      </c>
      <c r="I41" s="637">
        <f t="shared" si="4"/>
        <v>79.225663716814154</v>
      </c>
      <c r="J41" s="636"/>
    </row>
    <row r="42" spans="1:15" ht="33.6">
      <c r="A42" s="642" t="s">
        <v>69</v>
      </c>
      <c r="B42" s="641" t="s">
        <v>593</v>
      </c>
      <c r="C42" s="639">
        <f>D42+E42</f>
        <v>174367</v>
      </c>
      <c r="D42" s="640">
        <v>132486</v>
      </c>
      <c r="E42" s="638">
        <v>41881</v>
      </c>
      <c r="F42" s="639">
        <v>155394</v>
      </c>
      <c r="G42" s="635">
        <v>148428</v>
      </c>
      <c r="H42" s="638">
        <f t="shared" si="3"/>
        <v>-18973</v>
      </c>
      <c r="I42" s="637">
        <f t="shared" si="4"/>
        <v>89.118927319963063</v>
      </c>
      <c r="J42" s="636"/>
    </row>
    <row r="43" spans="1:15" ht="50.4">
      <c r="A43" s="642" t="s">
        <v>70</v>
      </c>
      <c r="B43" s="641" t="s">
        <v>592</v>
      </c>
      <c r="C43" s="639">
        <f t="shared" ref="C43:C45" si="5">D43+E43</f>
        <v>22597</v>
      </c>
      <c r="D43" s="640">
        <v>22597</v>
      </c>
      <c r="E43" s="638">
        <v>0</v>
      </c>
      <c r="F43" s="639">
        <v>20643</v>
      </c>
      <c r="G43" s="635">
        <v>20584</v>
      </c>
      <c r="H43" s="638">
        <f t="shared" si="3"/>
        <v>-1954</v>
      </c>
      <c r="I43" s="637">
        <f t="shared" si="4"/>
        <v>91.352834447050498</v>
      </c>
      <c r="J43" s="636"/>
    </row>
    <row r="44" spans="1:15" ht="76.2" customHeight="1">
      <c r="A44" s="642" t="s">
        <v>71</v>
      </c>
      <c r="B44" s="641" t="s">
        <v>591</v>
      </c>
      <c r="C44" s="639">
        <f t="shared" si="5"/>
        <v>1999</v>
      </c>
      <c r="D44" s="640">
        <v>1999</v>
      </c>
      <c r="E44" s="638">
        <v>0</v>
      </c>
      <c r="F44" s="639">
        <v>1911</v>
      </c>
      <c r="G44" s="635">
        <v>1880</v>
      </c>
      <c r="H44" s="638">
        <f t="shared" si="3"/>
        <v>-88</v>
      </c>
      <c r="I44" s="637">
        <f t="shared" si="4"/>
        <v>95.597798899449728</v>
      </c>
      <c r="J44" s="636"/>
    </row>
    <row r="45" spans="1:15" ht="33.6">
      <c r="A45" s="642" t="s">
        <v>72</v>
      </c>
      <c r="B45" s="641" t="s">
        <v>73</v>
      </c>
      <c r="C45" s="639">
        <f t="shared" si="5"/>
        <v>200800</v>
      </c>
      <c r="D45" s="640">
        <v>200800</v>
      </c>
      <c r="E45" s="638">
        <v>0</v>
      </c>
      <c r="F45" s="639">
        <v>93126</v>
      </c>
      <c r="G45" s="635">
        <v>93126</v>
      </c>
      <c r="H45" s="635">
        <f t="shared" si="3"/>
        <v>-107674</v>
      </c>
      <c r="I45" s="637">
        <f t="shared" si="4"/>
        <v>46.377490039840637</v>
      </c>
      <c r="J45" s="636"/>
    </row>
    <row r="46" spans="1:15" ht="28.5" customHeight="1">
      <c r="A46" s="737" t="s">
        <v>590</v>
      </c>
      <c r="B46" s="737"/>
      <c r="C46" s="635">
        <f>C38+C39+C40+C41+C42+C43+C44+C45</f>
        <v>2532931</v>
      </c>
      <c r="D46" s="635">
        <f>SUM(D38:D45)</f>
        <v>2304658</v>
      </c>
      <c r="E46" s="635">
        <f>SUM(E38:E45)</f>
        <v>228273</v>
      </c>
      <c r="F46" s="635">
        <f>F38+F39+F40+F41+F42+F43+F44+F45-1</f>
        <v>2330810</v>
      </c>
      <c r="G46" s="635">
        <f>G38+G39+G40+G41+G42+G43+G44+G45</f>
        <v>2333546</v>
      </c>
      <c r="H46" s="635">
        <f t="shared" si="3"/>
        <v>-202121</v>
      </c>
      <c r="I46" s="634">
        <f>F46/C46*100</f>
        <v>92.020272166908612</v>
      </c>
      <c r="J46" s="633"/>
    </row>
    <row r="47" spans="1:15" s="631" customFormat="1" ht="20.399999999999999">
      <c r="A47" s="722" t="s">
        <v>589</v>
      </c>
      <c r="B47" s="723"/>
      <c r="C47" s="723"/>
      <c r="D47" s="723"/>
      <c r="E47" s="723"/>
      <c r="F47" s="723"/>
      <c r="G47" s="723"/>
      <c r="H47" s="723"/>
      <c r="I47" s="723"/>
      <c r="J47" s="632"/>
    </row>
    <row r="48" spans="1:15" ht="15.75" customHeight="1">
      <c r="A48" s="724" t="s">
        <v>588</v>
      </c>
      <c r="B48" s="724"/>
      <c r="C48" s="725" t="s">
        <v>587</v>
      </c>
      <c r="D48" s="726" t="s">
        <v>77</v>
      </c>
      <c r="E48" s="726"/>
      <c r="F48" s="726"/>
      <c r="G48" s="727" t="s">
        <v>586</v>
      </c>
      <c r="H48" s="729" t="s">
        <v>585</v>
      </c>
      <c r="I48" s="730"/>
      <c r="J48" s="630"/>
    </row>
    <row r="49" spans="1:10" ht="53.25" customHeight="1">
      <c r="A49" s="724"/>
      <c r="B49" s="724"/>
      <c r="C49" s="725"/>
      <c r="D49" s="731" t="s">
        <v>584</v>
      </c>
      <c r="E49" s="732" t="s">
        <v>583</v>
      </c>
      <c r="F49" s="732"/>
      <c r="G49" s="728"/>
      <c r="H49" s="733" t="s">
        <v>538</v>
      </c>
      <c r="I49" s="731" t="s">
        <v>537</v>
      </c>
      <c r="J49" s="702"/>
    </row>
    <row r="50" spans="1:10" ht="31.5" customHeight="1">
      <c r="A50" s="724"/>
      <c r="B50" s="724"/>
      <c r="C50" s="629" t="s">
        <v>582</v>
      </c>
      <c r="D50" s="731"/>
      <c r="E50" s="732"/>
      <c r="F50" s="732"/>
      <c r="G50" s="628" t="s">
        <v>581</v>
      </c>
      <c r="H50" s="734"/>
      <c r="I50" s="731"/>
      <c r="J50" s="702"/>
    </row>
    <row r="51" spans="1:10" ht="15" customHeight="1">
      <c r="A51" s="703">
        <v>1</v>
      </c>
      <c r="B51" s="703"/>
      <c r="C51" s="627" t="s">
        <v>580</v>
      </c>
      <c r="D51" s="627" t="s">
        <v>579</v>
      </c>
      <c r="E51" s="703">
        <v>4</v>
      </c>
      <c r="F51" s="703"/>
      <c r="G51" s="627" t="s">
        <v>75</v>
      </c>
      <c r="H51" s="627" t="s">
        <v>578</v>
      </c>
      <c r="I51" s="627">
        <v>7</v>
      </c>
      <c r="J51" s="626"/>
    </row>
    <row r="52" spans="1:10" ht="18">
      <c r="A52" s="720" t="s">
        <v>577</v>
      </c>
      <c r="B52" s="720"/>
      <c r="C52" s="625">
        <f>D52+E52</f>
        <v>5868</v>
      </c>
      <c r="D52" s="623">
        <v>5792</v>
      </c>
      <c r="E52" s="721">
        <v>76</v>
      </c>
      <c r="F52" s="721"/>
      <c r="G52" s="624">
        <f>H52+I52</f>
        <v>341076</v>
      </c>
      <c r="H52" s="623">
        <v>30897</v>
      </c>
      <c r="I52" s="623">
        <v>310179</v>
      </c>
      <c r="J52" s="615"/>
    </row>
    <row r="53" spans="1:10" ht="18">
      <c r="A53" s="720" t="s">
        <v>576</v>
      </c>
      <c r="B53" s="720"/>
      <c r="C53" s="625">
        <f>D53+E53</f>
        <v>88112</v>
      </c>
      <c r="D53" s="623">
        <v>5792</v>
      </c>
      <c r="E53" s="721">
        <f>E52+F31-G46+218661-76-1</f>
        <v>82320</v>
      </c>
      <c r="F53" s="721"/>
      <c r="G53" s="624">
        <f>H53+I53</f>
        <v>215617</v>
      </c>
      <c r="H53" s="623">
        <v>0</v>
      </c>
      <c r="I53" s="623">
        <v>215617</v>
      </c>
      <c r="J53" s="615"/>
    </row>
    <row r="54" spans="1:10" ht="10.199999999999999" customHeight="1">
      <c r="A54" s="622"/>
      <c r="B54" s="622"/>
      <c r="C54" s="621"/>
      <c r="D54" s="615"/>
      <c r="E54" s="620"/>
      <c r="F54" s="619"/>
      <c r="G54" s="616"/>
      <c r="H54" s="615"/>
      <c r="I54" s="615"/>
      <c r="J54" s="615"/>
    </row>
    <row r="55" spans="1:10" ht="18">
      <c r="A55" s="708" t="s">
        <v>62</v>
      </c>
      <c r="B55" s="709"/>
      <c r="C55" s="618"/>
      <c r="D55" s="615"/>
      <c r="E55" s="617"/>
      <c r="F55" s="617"/>
      <c r="G55" s="616"/>
      <c r="H55" s="710" t="s">
        <v>63</v>
      </c>
      <c r="I55" s="711"/>
      <c r="J55" s="615"/>
    </row>
    <row r="56" spans="1:10" s="607" customFormat="1" ht="16.2" customHeight="1">
      <c r="A56" s="611"/>
      <c r="B56" s="611"/>
      <c r="C56" s="611"/>
      <c r="D56" s="614"/>
      <c r="E56" s="712" t="s">
        <v>74</v>
      </c>
      <c r="F56" s="713"/>
      <c r="H56" s="714"/>
      <c r="I56" s="715"/>
      <c r="J56" s="613"/>
    </row>
    <row r="57" spans="1:10" s="607" customFormat="1" ht="16.2" customHeight="1">
      <c r="A57" s="611"/>
      <c r="B57" s="611"/>
      <c r="C57" s="611"/>
      <c r="D57" s="614"/>
      <c r="E57" s="613"/>
      <c r="F57" s="613"/>
      <c r="H57" s="687"/>
      <c r="I57" s="687"/>
      <c r="J57" s="613"/>
    </row>
    <row r="58" spans="1:10" s="607" customFormat="1" ht="15.6">
      <c r="A58" s="716" t="s">
        <v>575</v>
      </c>
      <c r="B58" s="717"/>
      <c r="C58" s="717"/>
      <c r="D58" s="717"/>
      <c r="E58" s="718"/>
      <c r="F58" s="718"/>
      <c r="H58" s="714" t="s">
        <v>65</v>
      </c>
      <c r="I58" s="715"/>
      <c r="J58" s="612"/>
    </row>
    <row r="59" spans="1:10" s="608" customFormat="1" ht="18" customHeight="1">
      <c r="A59" s="607"/>
      <c r="B59" s="611"/>
      <c r="C59" s="611"/>
      <c r="D59" s="611"/>
      <c r="E59" s="704" t="s">
        <v>74</v>
      </c>
      <c r="F59" s="705"/>
      <c r="G59" s="610"/>
      <c r="H59" s="706"/>
      <c r="I59" s="707"/>
      <c r="J59" s="609"/>
    </row>
    <row r="60" spans="1:10" ht="15.6">
      <c r="A60" s="607"/>
      <c r="I60" s="697"/>
    </row>
  </sheetData>
  <mergeCells count="73">
    <mergeCell ref="G1:H1"/>
    <mergeCell ref="G2:J2"/>
    <mergeCell ref="G3:J3"/>
    <mergeCell ref="G4:J4"/>
    <mergeCell ref="A13:I13"/>
    <mergeCell ref="A14:J14"/>
    <mergeCell ref="A15:I15"/>
    <mergeCell ref="A16:I16"/>
    <mergeCell ref="G5:I5"/>
    <mergeCell ref="G6:I6"/>
    <mergeCell ref="G7:H7"/>
    <mergeCell ref="A9:I9"/>
    <mergeCell ref="A10:I10"/>
    <mergeCell ref="A12:I12"/>
    <mergeCell ref="C28:D28"/>
    <mergeCell ref="A18:I18"/>
    <mergeCell ref="A19:D19"/>
    <mergeCell ref="C29:D29"/>
    <mergeCell ref="A21:B21"/>
    <mergeCell ref="C21:F21"/>
    <mergeCell ref="G21:I21"/>
    <mergeCell ref="A22:A23"/>
    <mergeCell ref="B22:B23"/>
    <mergeCell ref="C22:D23"/>
    <mergeCell ref="E22:E23"/>
    <mergeCell ref="A20:I20"/>
    <mergeCell ref="F22:F23"/>
    <mergeCell ref="C24:D24"/>
    <mergeCell ref="C25:D25"/>
    <mergeCell ref="C26:D26"/>
    <mergeCell ref="C27:D27"/>
    <mergeCell ref="A46:B46"/>
    <mergeCell ref="C30:D30"/>
    <mergeCell ref="A31:B31"/>
    <mergeCell ref="C31:D31"/>
    <mergeCell ref="A32:I32"/>
    <mergeCell ref="A33:B34"/>
    <mergeCell ref="C33:G33"/>
    <mergeCell ref="H33:I34"/>
    <mergeCell ref="C34:C35"/>
    <mergeCell ref="D34:E34"/>
    <mergeCell ref="F34:F36"/>
    <mergeCell ref="G34:G36"/>
    <mergeCell ref="A35:A36"/>
    <mergeCell ref="B35:B36"/>
    <mergeCell ref="D35:D36"/>
    <mergeCell ref="E35:E36"/>
    <mergeCell ref="A52:B52"/>
    <mergeCell ref="E52:F52"/>
    <mergeCell ref="A53:B53"/>
    <mergeCell ref="E53:F53"/>
    <mergeCell ref="A47:I47"/>
    <mergeCell ref="A48:B50"/>
    <mergeCell ref="C48:C49"/>
    <mergeCell ref="D48:F48"/>
    <mergeCell ref="G48:G49"/>
    <mergeCell ref="H48:I48"/>
    <mergeCell ref="D49:D50"/>
    <mergeCell ref="E49:F50"/>
    <mergeCell ref="H49:H50"/>
    <mergeCell ref="I49:I50"/>
    <mergeCell ref="J49:J50"/>
    <mergeCell ref="A51:B51"/>
    <mergeCell ref="E51:F51"/>
    <mergeCell ref="E59:F59"/>
    <mergeCell ref="H59:I59"/>
    <mergeCell ref="A55:B55"/>
    <mergeCell ref="H55:I55"/>
    <mergeCell ref="E56:F56"/>
    <mergeCell ref="H56:I56"/>
    <mergeCell ref="A58:D58"/>
    <mergeCell ref="E58:F58"/>
    <mergeCell ref="H58:I58"/>
  </mergeCells>
  <printOptions horizontalCentered="1"/>
  <pageMargins left="0.70866141732283472" right="0.70866141732283472" top="0.74803149606299213" bottom="0.74803149606299213" header="0.31496062992125984" footer="0.31496062992125984"/>
  <pageSetup paperSize="9" scale="48" orientation="portrait" r:id="rId1"/>
  <headerFooter>
    <oddHeader>&amp;C3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A1E0-BE51-4885-96C6-C3DFFBDA1A65}">
  <sheetPr>
    <pageSetUpPr fitToPage="1"/>
  </sheetPr>
  <dimension ref="A1:I88"/>
  <sheetViews>
    <sheetView showGridLines="0" view="pageBreakPreview" topLeftCell="A14" zoomScale="60" zoomScaleNormal="50" workbookViewId="0">
      <selection sqref="A1:I1"/>
    </sheetView>
  </sheetViews>
  <sheetFormatPr defaultColWidth="9.21875" defaultRowHeight="15.6"/>
  <cols>
    <col min="1" max="1" width="16.77734375" style="234" customWidth="1"/>
    <col min="2" max="2" width="84.77734375" style="234" customWidth="1"/>
    <col min="3" max="4" width="30.5546875" style="235" customWidth="1"/>
    <col min="5" max="5" width="30.5546875" style="236" customWidth="1"/>
    <col min="6" max="9" width="30.5546875" style="235" customWidth="1"/>
    <col min="10" max="10" width="9.21875" style="234"/>
    <col min="11" max="11" width="42.77734375" style="234" customWidth="1"/>
    <col min="12" max="16384" width="9.21875" style="234"/>
  </cols>
  <sheetData>
    <row r="1" spans="1:9">
      <c r="A1" s="769"/>
      <c r="B1" s="769"/>
      <c r="C1" s="769"/>
      <c r="D1" s="769"/>
      <c r="E1" s="769"/>
      <c r="F1" s="769"/>
      <c r="G1" s="769"/>
      <c r="H1" s="769"/>
      <c r="I1" s="769"/>
    </row>
    <row r="2" spans="1:9" s="241" customFormat="1">
      <c r="C2" s="236"/>
      <c r="D2" s="236"/>
      <c r="H2" s="770" t="s">
        <v>1</v>
      </c>
      <c r="I2" s="770"/>
    </row>
    <row r="3" spans="1:9" s="241" customFormat="1">
      <c r="C3" s="236"/>
      <c r="D3" s="236"/>
      <c r="H3" s="770" t="s">
        <v>2</v>
      </c>
      <c r="I3" s="770"/>
    </row>
    <row r="4" spans="1:9" s="241" customFormat="1">
      <c r="C4" s="236"/>
      <c r="D4" s="236"/>
      <c r="H4" s="770" t="s">
        <v>3</v>
      </c>
      <c r="I4" s="770"/>
    </row>
    <row r="5" spans="1:9" s="241" customFormat="1">
      <c r="C5" s="236"/>
      <c r="D5" s="236"/>
      <c r="H5" s="770" t="s">
        <v>4</v>
      </c>
      <c r="I5" s="770"/>
    </row>
    <row r="6" spans="1:9" s="241" customFormat="1">
      <c r="C6" s="236"/>
      <c r="D6" s="236"/>
      <c r="H6" s="770" t="s">
        <v>5</v>
      </c>
      <c r="I6" s="770"/>
    </row>
    <row r="7" spans="1:9" s="241" customFormat="1">
      <c r="C7" s="236"/>
      <c r="D7" s="236"/>
      <c r="H7" s="770" t="s">
        <v>6</v>
      </c>
      <c r="I7" s="770"/>
    </row>
    <row r="8" spans="1:9" s="241" customFormat="1">
      <c r="C8" s="236"/>
      <c r="D8" s="236"/>
      <c r="H8" s="770" t="s">
        <v>636</v>
      </c>
      <c r="I8" s="770"/>
    </row>
    <row r="9" spans="1:9" s="241" customFormat="1">
      <c r="C9" s="236"/>
      <c r="D9" s="236"/>
      <c r="H9" s="770" t="s">
        <v>80</v>
      </c>
      <c r="I9" s="770"/>
    </row>
    <row r="10" spans="1:9" s="241" customFormat="1" hidden="1">
      <c r="C10" s="236"/>
      <c r="D10" s="236"/>
      <c r="H10" s="770"/>
      <c r="I10" s="770"/>
    </row>
    <row r="11" spans="1:9" s="241" customFormat="1" hidden="1">
      <c r="C11" s="236"/>
      <c r="D11" s="236"/>
      <c r="H11" s="770"/>
      <c r="I11" s="770"/>
    </row>
    <row r="12" spans="1:9" s="241" customFormat="1" hidden="1">
      <c r="C12" s="236"/>
      <c r="D12" s="236"/>
      <c r="H12" s="770"/>
      <c r="I12" s="770"/>
    </row>
    <row r="13" spans="1:9" s="241" customFormat="1" hidden="1">
      <c r="C13" s="236"/>
      <c r="D13" s="236"/>
      <c r="H13" s="770"/>
      <c r="I13" s="770"/>
    </row>
    <row r="14" spans="1:9" s="241" customFormat="1">
      <c r="C14" s="236"/>
      <c r="D14" s="236"/>
      <c r="E14" s="236"/>
      <c r="F14" s="236"/>
      <c r="G14" s="236"/>
      <c r="H14" s="236"/>
      <c r="I14" s="236"/>
    </row>
    <row r="15" spans="1:9" s="241" customFormat="1" ht="17.399999999999999">
      <c r="A15" s="771" t="s">
        <v>7</v>
      </c>
      <c r="B15" s="771"/>
      <c r="C15" s="771"/>
      <c r="D15" s="771"/>
      <c r="E15" s="771"/>
      <c r="F15" s="771"/>
      <c r="G15" s="771"/>
      <c r="H15" s="771"/>
      <c r="I15" s="771"/>
    </row>
    <row r="16" spans="1:9" s="241" customFormat="1">
      <c r="A16" s="773"/>
      <c r="B16" s="773"/>
      <c r="C16" s="773"/>
      <c r="D16" s="773"/>
      <c r="E16" s="773"/>
      <c r="F16" s="773"/>
      <c r="G16" s="773"/>
      <c r="H16" s="773"/>
      <c r="I16" s="773"/>
    </row>
    <row r="17" spans="1:9" s="241" customFormat="1" ht="17.399999999999999">
      <c r="A17" s="771" t="s">
        <v>81</v>
      </c>
      <c r="B17" s="771"/>
      <c r="C17" s="771"/>
      <c r="D17" s="771"/>
      <c r="E17" s="771"/>
      <c r="F17" s="771"/>
      <c r="G17" s="771"/>
      <c r="H17" s="771"/>
      <c r="I17" s="771"/>
    </row>
    <row r="18" spans="1:9" s="241" customFormat="1">
      <c r="A18" s="773"/>
      <c r="B18" s="773"/>
      <c r="C18" s="773"/>
      <c r="D18" s="773"/>
      <c r="E18" s="773"/>
      <c r="F18" s="773"/>
      <c r="G18" s="773"/>
      <c r="H18" s="773"/>
      <c r="I18" s="773"/>
    </row>
    <row r="19" spans="1:9" s="241" customFormat="1">
      <c r="A19" s="773" t="s">
        <v>637</v>
      </c>
      <c r="B19" s="773"/>
      <c r="C19" s="773"/>
      <c r="D19" s="773"/>
      <c r="E19" s="773"/>
      <c r="F19" s="773"/>
      <c r="G19" s="773"/>
      <c r="H19" s="773"/>
      <c r="I19" s="773"/>
    </row>
    <row r="20" spans="1:9" s="241" customFormat="1">
      <c r="A20" s="261"/>
      <c r="B20" s="261"/>
      <c r="C20" s="261"/>
      <c r="D20" s="261"/>
      <c r="E20" s="261"/>
      <c r="F20" s="261"/>
      <c r="G20" s="261"/>
      <c r="H20" s="261"/>
      <c r="I20" s="261"/>
    </row>
    <row r="21" spans="1:9" s="241" customFormat="1">
      <c r="A21" s="779" t="s">
        <v>648</v>
      </c>
      <c r="B21" s="779"/>
      <c r="C21" s="779"/>
      <c r="D21" s="779"/>
      <c r="E21" s="779"/>
      <c r="F21" s="779"/>
      <c r="G21" s="779"/>
      <c r="H21" s="779"/>
      <c r="I21" s="779"/>
    </row>
    <row r="22" spans="1:9" s="241" customFormat="1">
      <c r="A22" s="778" t="s">
        <v>82</v>
      </c>
      <c r="B22" s="778"/>
      <c r="C22" s="778"/>
      <c r="D22" s="778"/>
      <c r="E22" s="778"/>
      <c r="F22" s="778"/>
      <c r="G22" s="778"/>
      <c r="H22" s="778"/>
      <c r="I22" s="778"/>
    </row>
    <row r="23" spans="1:9" s="241" customFormat="1">
      <c r="C23" s="236"/>
      <c r="D23" s="236"/>
      <c r="E23" s="236"/>
      <c r="F23" s="236"/>
      <c r="G23" s="236"/>
      <c r="H23" s="236"/>
      <c r="I23" s="236"/>
    </row>
    <row r="24" spans="1:9" s="241" customFormat="1">
      <c r="A24" s="774" t="s">
        <v>8</v>
      </c>
      <c r="B24" s="774"/>
      <c r="C24" s="774"/>
      <c r="D24" s="774"/>
      <c r="E24" s="774"/>
      <c r="F24" s="774"/>
      <c r="G24" s="774"/>
      <c r="H24" s="774"/>
      <c r="I24" s="774"/>
    </row>
    <row r="25" spans="1:9" s="241" customFormat="1">
      <c r="A25" s="778" t="s">
        <v>9</v>
      </c>
      <c r="B25" s="778"/>
      <c r="C25" s="778"/>
      <c r="D25" s="778"/>
      <c r="E25" s="778"/>
      <c r="F25" s="778"/>
      <c r="G25" s="778"/>
      <c r="H25" s="778"/>
      <c r="I25" s="778"/>
    </row>
    <row r="26" spans="1:9" s="241" customFormat="1">
      <c r="A26" s="788"/>
      <c r="B26" s="788"/>
      <c r="C26" s="236"/>
      <c r="D26" s="236"/>
      <c r="E26" s="236"/>
      <c r="F26" s="236"/>
      <c r="G26" s="236"/>
      <c r="H26" s="236"/>
      <c r="I26" s="236"/>
    </row>
    <row r="27" spans="1:9" s="241" customFormat="1">
      <c r="C27" s="236"/>
      <c r="D27" s="236"/>
      <c r="E27" s="236"/>
      <c r="F27" s="236"/>
      <c r="G27" s="236"/>
      <c r="H27" s="236"/>
      <c r="I27" s="236"/>
    </row>
    <row r="28" spans="1:9" s="241" customFormat="1">
      <c r="A28" s="790" t="s">
        <v>638</v>
      </c>
      <c r="B28" s="790"/>
      <c r="C28" s="790"/>
      <c r="D28" s="236"/>
      <c r="E28" s="236"/>
      <c r="F28" s="236"/>
      <c r="G28" s="236"/>
      <c r="H28" s="236"/>
      <c r="I28" s="260" t="s">
        <v>10</v>
      </c>
    </row>
    <row r="29" spans="1:9" s="241" customFormat="1">
      <c r="A29" s="791" t="s">
        <v>11</v>
      </c>
      <c r="B29" s="791"/>
      <c r="C29" s="772" t="s">
        <v>12</v>
      </c>
      <c r="D29" s="772"/>
      <c r="E29" s="772" t="s">
        <v>13</v>
      </c>
      <c r="F29" s="772"/>
      <c r="G29" s="772"/>
      <c r="H29" s="772" t="s">
        <v>14</v>
      </c>
      <c r="I29" s="772"/>
    </row>
    <row r="30" spans="1:9" s="241" customFormat="1">
      <c r="A30" s="259" t="s">
        <v>67</v>
      </c>
      <c r="B30" s="259" t="s">
        <v>16</v>
      </c>
      <c r="C30" s="258" t="s">
        <v>17</v>
      </c>
      <c r="D30" s="258" t="s">
        <v>18</v>
      </c>
      <c r="E30" s="258" t="s">
        <v>19</v>
      </c>
      <c r="F30" s="252" t="s">
        <v>20</v>
      </c>
      <c r="G30" s="252" t="s">
        <v>21</v>
      </c>
      <c r="H30" s="258" t="s">
        <v>17</v>
      </c>
      <c r="I30" s="258" t="s">
        <v>18</v>
      </c>
    </row>
    <row r="31" spans="1:9" s="240" customFormat="1">
      <c r="A31" s="250">
        <v>1</v>
      </c>
      <c r="B31" s="250">
        <v>2</v>
      </c>
      <c r="C31" s="250">
        <v>3</v>
      </c>
      <c r="D31" s="250">
        <v>4</v>
      </c>
      <c r="E31" s="250">
        <v>5</v>
      </c>
      <c r="F31" s="250">
        <v>6</v>
      </c>
      <c r="G31" s="250">
        <v>7</v>
      </c>
      <c r="H31" s="250">
        <v>8</v>
      </c>
      <c r="I31" s="250">
        <v>9</v>
      </c>
    </row>
    <row r="32" spans="1:9" s="257" customFormat="1" ht="31.2">
      <c r="A32" s="793" t="s">
        <v>22</v>
      </c>
      <c r="B32" s="253" t="s">
        <v>519</v>
      </c>
      <c r="C32" s="252">
        <f>SUM(C33:C36)</f>
        <v>282359374.16999996</v>
      </c>
      <c r="D32" s="252">
        <f>SUM(D33:D35)</f>
        <v>0</v>
      </c>
      <c r="E32" s="252">
        <v>2232085000</v>
      </c>
      <c r="F32" s="252">
        <f>SUM(F33:F36)</f>
        <v>2192188340.2500005</v>
      </c>
      <c r="G32" s="252">
        <f>SUM(G33:G36)</f>
        <v>2120235610.23</v>
      </c>
      <c r="H32" s="252">
        <f>C32-D32+F32-G32+I32</f>
        <v>354312104.19000053</v>
      </c>
      <c r="I32" s="252">
        <f>SUM(I33:I36)</f>
        <v>0</v>
      </c>
    </row>
    <row r="33" spans="1:9" s="240" customFormat="1">
      <c r="A33" s="794"/>
      <c r="B33" s="255" t="s">
        <v>23</v>
      </c>
      <c r="C33" s="256">
        <v>281501889.21999997</v>
      </c>
      <c r="D33" s="256">
        <v>0</v>
      </c>
      <c r="E33" s="256" t="s">
        <v>24</v>
      </c>
      <c r="F33" s="256">
        <v>2192040669.96</v>
      </c>
      <c r="G33" s="256">
        <v>2120025333.1900001</v>
      </c>
      <c r="H33" s="256">
        <v>353517225.98999977</v>
      </c>
      <c r="I33" s="256">
        <v>0</v>
      </c>
    </row>
    <row r="34" spans="1:9" s="240" customFormat="1">
      <c r="A34" s="794"/>
      <c r="B34" s="255" t="s">
        <v>25</v>
      </c>
      <c r="C34" s="256">
        <v>75231.89</v>
      </c>
      <c r="D34" s="256">
        <v>0</v>
      </c>
      <c r="E34" s="256" t="s">
        <v>24</v>
      </c>
      <c r="F34" s="256">
        <v>10558.32</v>
      </c>
      <c r="G34" s="256">
        <v>24277.61</v>
      </c>
      <c r="H34" s="256">
        <v>61512.599999999991</v>
      </c>
      <c r="I34" s="256">
        <v>0</v>
      </c>
    </row>
    <row r="35" spans="1:9" s="240" customFormat="1">
      <c r="A35" s="794"/>
      <c r="B35" s="255" t="s">
        <v>26</v>
      </c>
      <c r="C35" s="256">
        <v>773871.15</v>
      </c>
      <c r="D35" s="256">
        <v>0</v>
      </c>
      <c r="E35" s="256" t="s">
        <v>24</v>
      </c>
      <c r="F35" s="256">
        <v>77542.070000000007</v>
      </c>
      <c r="G35" s="256">
        <v>164436.4</v>
      </c>
      <c r="H35" s="256">
        <v>686976.82</v>
      </c>
      <c r="I35" s="256">
        <v>0</v>
      </c>
    </row>
    <row r="36" spans="1:9" s="240" customFormat="1">
      <c r="A36" s="795"/>
      <c r="B36" s="255" t="s">
        <v>27</v>
      </c>
      <c r="C36" s="256">
        <v>8381.91</v>
      </c>
      <c r="D36" s="256">
        <v>0</v>
      </c>
      <c r="E36" s="256" t="s">
        <v>24</v>
      </c>
      <c r="F36" s="256">
        <v>59569.9</v>
      </c>
      <c r="G36" s="256">
        <v>21563.03</v>
      </c>
      <c r="H36" s="256">
        <v>46388.78</v>
      </c>
      <c r="I36" s="256">
        <v>0</v>
      </c>
    </row>
    <row r="37" spans="1:9" s="240" customFormat="1" ht="31.2">
      <c r="A37" s="780" t="s">
        <v>28</v>
      </c>
      <c r="B37" s="251" t="s">
        <v>518</v>
      </c>
      <c r="C37" s="248">
        <f>SUM(C38:C41)</f>
        <v>282348530.71000004</v>
      </c>
      <c r="D37" s="248">
        <f>SUM(D38:D41)</f>
        <v>0</v>
      </c>
      <c r="E37" s="248">
        <v>1582032000</v>
      </c>
      <c r="F37" s="248">
        <f>SUM(F38:F41)</f>
        <v>1541893487.1200001</v>
      </c>
      <c r="G37" s="248">
        <f>SUM(G38:G41)</f>
        <v>1469936770.1799998</v>
      </c>
      <c r="H37" s="248">
        <f>C37-D37+F37-G37+I37</f>
        <v>354305247.65000033</v>
      </c>
      <c r="I37" s="248">
        <f>SUM(I38:I41)</f>
        <v>0</v>
      </c>
    </row>
    <row r="38" spans="1:9" s="240" customFormat="1">
      <c r="A38" s="781"/>
      <c r="B38" s="255" t="s">
        <v>23</v>
      </c>
      <c r="C38" s="248">
        <v>281495920.08999997</v>
      </c>
      <c r="D38" s="248">
        <v>0</v>
      </c>
      <c r="E38" s="248" t="s">
        <v>24</v>
      </c>
      <c r="F38" s="248">
        <v>1541774634.9000001</v>
      </c>
      <c r="G38" s="248">
        <v>1469759920.05</v>
      </c>
      <c r="H38" s="248">
        <f>C38+F38-G38+I38-D38</f>
        <v>353510634.94000006</v>
      </c>
      <c r="I38" s="248">
        <v>0</v>
      </c>
    </row>
    <row r="39" spans="1:9" s="240" customFormat="1">
      <c r="A39" s="781"/>
      <c r="B39" s="255" t="s">
        <v>25</v>
      </c>
      <c r="C39" s="248">
        <v>74566.240000000005</v>
      </c>
      <c r="D39" s="248">
        <v>0</v>
      </c>
      <c r="E39" s="248" t="s">
        <v>24</v>
      </c>
      <c r="F39" s="248">
        <v>8669.82</v>
      </c>
      <c r="G39" s="248">
        <v>21789.83</v>
      </c>
      <c r="H39" s="248">
        <f>C39+F39-G39+I39-D39</f>
        <v>61446.229999999996</v>
      </c>
      <c r="I39" s="248">
        <v>0</v>
      </c>
    </row>
    <row r="40" spans="1:9" s="240" customFormat="1">
      <c r="A40" s="781"/>
      <c r="B40" s="255" t="s">
        <v>26</v>
      </c>
      <c r="C40" s="248">
        <v>769662.47</v>
      </c>
      <c r="D40" s="248">
        <v>0</v>
      </c>
      <c r="E40" s="248" t="s">
        <v>24</v>
      </c>
      <c r="F40" s="248">
        <v>50612.5</v>
      </c>
      <c r="G40" s="248">
        <v>133497.26999999999</v>
      </c>
      <c r="H40" s="248">
        <f>C40+F40-G40+I40-D40</f>
        <v>686777.7</v>
      </c>
      <c r="I40" s="248">
        <v>0</v>
      </c>
    </row>
    <row r="41" spans="1:9" s="240" customFormat="1">
      <c r="A41" s="782"/>
      <c r="B41" s="255" t="s">
        <v>27</v>
      </c>
      <c r="C41" s="248">
        <v>8381.91</v>
      </c>
      <c r="D41" s="248">
        <v>0</v>
      </c>
      <c r="E41" s="248" t="s">
        <v>24</v>
      </c>
      <c r="F41" s="248">
        <v>59569.9</v>
      </c>
      <c r="G41" s="248">
        <v>21563.03</v>
      </c>
      <c r="H41" s="248">
        <f>C41+F41-G41+I41-D41</f>
        <v>46388.78</v>
      </c>
      <c r="I41" s="248">
        <v>0</v>
      </c>
    </row>
    <row r="42" spans="1:9" s="239" customFormat="1" ht="31.2">
      <c r="A42" s="250" t="s">
        <v>29</v>
      </c>
      <c r="B42" s="251" t="s">
        <v>30</v>
      </c>
      <c r="C42" s="248">
        <v>0</v>
      </c>
      <c r="D42" s="248">
        <v>0</v>
      </c>
      <c r="E42" s="248">
        <v>650053000</v>
      </c>
      <c r="F42" s="248">
        <v>650058352</v>
      </c>
      <c r="G42" s="248">
        <v>650058352</v>
      </c>
      <c r="H42" s="248">
        <f>C42-D42+F42-G42+I42</f>
        <v>0</v>
      </c>
      <c r="I42" s="248">
        <v>0</v>
      </c>
    </row>
    <row r="43" spans="1:9" s="240" customFormat="1" ht="46.8">
      <c r="A43" s="250" t="s">
        <v>31</v>
      </c>
      <c r="B43" s="251" t="s">
        <v>517</v>
      </c>
      <c r="C43" s="248">
        <f>SUM(C44:C46)</f>
        <v>10843.46</v>
      </c>
      <c r="D43" s="248">
        <f>SUM(D44:D46)</f>
        <v>0</v>
      </c>
      <c r="E43" s="248">
        <v>0</v>
      </c>
      <c r="F43" s="248">
        <f>SUM(F44:F46)</f>
        <v>236501.13</v>
      </c>
      <c r="G43" s="248">
        <f>SUM(G44:G46)</f>
        <v>240488.05000000002</v>
      </c>
      <c r="H43" s="248">
        <f>C43-D43+F43-G43+I43</f>
        <v>6856.539999999979</v>
      </c>
      <c r="I43" s="248">
        <f>SUM(I44:I46)</f>
        <v>0</v>
      </c>
    </row>
    <row r="44" spans="1:9" s="240" customFormat="1">
      <c r="A44" s="783"/>
      <c r="B44" s="255" t="s">
        <v>23</v>
      </c>
      <c r="C44" s="248">
        <v>5969.13</v>
      </c>
      <c r="D44" s="248">
        <v>0</v>
      </c>
      <c r="E44" s="248" t="s">
        <v>24</v>
      </c>
      <c r="F44" s="248">
        <v>207683.06</v>
      </c>
      <c r="G44" s="248">
        <v>207061.14</v>
      </c>
      <c r="H44" s="248">
        <f>C44+F44-G44+I44-D44</f>
        <v>6591.0499999999884</v>
      </c>
      <c r="I44" s="248">
        <v>0</v>
      </c>
    </row>
    <row r="45" spans="1:9" s="240" customFormat="1">
      <c r="A45" s="783"/>
      <c r="B45" s="255" t="s">
        <v>25</v>
      </c>
      <c r="C45" s="248">
        <v>665.65</v>
      </c>
      <c r="D45" s="248">
        <v>0</v>
      </c>
      <c r="E45" s="248" t="s">
        <v>24</v>
      </c>
      <c r="F45" s="248">
        <v>1888.5</v>
      </c>
      <c r="G45" s="248">
        <v>2487.7800000000002</v>
      </c>
      <c r="H45" s="248">
        <f>C45+F45-G45+I45-D45</f>
        <v>66.369999999999891</v>
      </c>
      <c r="I45" s="248">
        <v>0</v>
      </c>
    </row>
    <row r="46" spans="1:9" s="240" customFormat="1">
      <c r="A46" s="783"/>
      <c r="B46" s="255" t="s">
        <v>26</v>
      </c>
      <c r="C46" s="248">
        <v>4208.68</v>
      </c>
      <c r="D46" s="248">
        <v>0</v>
      </c>
      <c r="E46" s="248" t="s">
        <v>24</v>
      </c>
      <c r="F46" s="248">
        <v>26929.57</v>
      </c>
      <c r="G46" s="248">
        <v>30939.13</v>
      </c>
      <c r="H46" s="248">
        <f>C46+F46-G46+I46-D46</f>
        <v>199.11999999999898</v>
      </c>
      <c r="I46" s="248">
        <v>0</v>
      </c>
    </row>
    <row r="47" spans="1:9" s="242" customFormat="1">
      <c r="A47" s="254" t="s">
        <v>32</v>
      </c>
      <c r="B47" s="253" t="s">
        <v>33</v>
      </c>
      <c r="C47" s="252">
        <v>0</v>
      </c>
      <c r="D47" s="252">
        <v>0</v>
      </c>
      <c r="E47" s="252">
        <v>40108000</v>
      </c>
      <c r="F47" s="252">
        <v>40108000</v>
      </c>
      <c r="G47" s="252">
        <v>40108000</v>
      </c>
      <c r="H47" s="248">
        <f>C47-D47+F47-G47+I47</f>
        <v>0</v>
      </c>
      <c r="I47" s="252">
        <v>0</v>
      </c>
    </row>
    <row r="48" spans="1:9" s="242" customFormat="1">
      <c r="A48" s="254" t="s">
        <v>34</v>
      </c>
      <c r="B48" s="253" t="s">
        <v>35</v>
      </c>
      <c r="C48" s="252">
        <v>13633311.67</v>
      </c>
      <c r="D48" s="252">
        <v>0</v>
      </c>
      <c r="E48" s="252">
        <v>24692000</v>
      </c>
      <c r="F48" s="252">
        <v>28984275.48</v>
      </c>
      <c r="G48" s="252">
        <v>27768457.690000001</v>
      </c>
      <c r="H48" s="252">
        <f>C48+F48-G48+I48</f>
        <v>14849129.489999996</v>
      </c>
      <c r="I48" s="252">
        <v>0.03</v>
      </c>
    </row>
    <row r="49" spans="1:9" s="242" customFormat="1">
      <c r="A49" s="254" t="s">
        <v>36</v>
      </c>
      <c r="B49" s="253" t="s">
        <v>37</v>
      </c>
      <c r="C49" s="252">
        <f>SUM(C50:C51)+SUM(C57:C61)+C64</f>
        <v>13093139.960000001</v>
      </c>
      <c r="D49" s="252">
        <f>SUM(D50:D51)+SUM(D57:D61)+D64</f>
        <v>6</v>
      </c>
      <c r="E49" s="252">
        <v>7773000</v>
      </c>
      <c r="F49" s="252">
        <f>SUM(F50:F51)+SUM(F57:F61)+F64</f>
        <v>10723938.149999999</v>
      </c>
      <c r="G49" s="252">
        <f>SUM(G50:G51)+SUM(G57:G61)+G64</f>
        <v>9093609.290000001</v>
      </c>
      <c r="H49" s="252">
        <f>C49-D49+F49-G49+I49</f>
        <v>14723462.819999998</v>
      </c>
      <c r="I49" s="252">
        <f>SUM(I50:I51)+SUM(I57:I61)+I64</f>
        <v>0</v>
      </c>
    </row>
    <row r="50" spans="1:9" s="242" customFormat="1" ht="31.2">
      <c r="A50" s="679" t="s">
        <v>38</v>
      </c>
      <c r="B50" s="251" t="s">
        <v>39</v>
      </c>
      <c r="C50" s="248">
        <v>0</v>
      </c>
      <c r="D50" s="248">
        <v>0</v>
      </c>
      <c r="E50" s="248" t="s">
        <v>24</v>
      </c>
      <c r="F50" s="248">
        <v>2665850.5</v>
      </c>
      <c r="G50" s="248">
        <v>2665850.5</v>
      </c>
      <c r="H50" s="248">
        <f>C50-D50+F50-G50+I50</f>
        <v>0</v>
      </c>
      <c r="I50" s="248">
        <v>0</v>
      </c>
    </row>
    <row r="51" spans="1:9" s="240" customFormat="1" ht="31.2">
      <c r="A51" s="679" t="s">
        <v>40</v>
      </c>
      <c r="B51" s="251" t="s">
        <v>41</v>
      </c>
      <c r="C51" s="248">
        <f>SUM(C52:C56)</f>
        <v>7613402.6500000004</v>
      </c>
      <c r="D51" s="248">
        <f>SUM(D52:D56)</f>
        <v>0</v>
      </c>
      <c r="E51" s="248" t="s">
        <v>24</v>
      </c>
      <c r="F51" s="248">
        <f>SUM(F52:F56)</f>
        <v>3030638.86</v>
      </c>
      <c r="G51" s="248">
        <f>SUM(G52:G56)</f>
        <v>2769612.0999999996</v>
      </c>
      <c r="H51" s="248">
        <f>C51-D51+F51-G51+I51</f>
        <v>7874429.4100000001</v>
      </c>
      <c r="I51" s="248">
        <f>SUM(I52:I56)</f>
        <v>0</v>
      </c>
    </row>
    <row r="52" spans="1:9" s="247" customFormat="1" ht="46.8">
      <c r="A52" s="679" t="s">
        <v>42</v>
      </c>
      <c r="B52" s="251" t="s">
        <v>83</v>
      </c>
      <c r="C52" s="248">
        <v>105873.42</v>
      </c>
      <c r="D52" s="248">
        <v>0</v>
      </c>
      <c r="E52" s="248" t="s">
        <v>24</v>
      </c>
      <c r="F52" s="248">
        <v>542401.73</v>
      </c>
      <c r="G52" s="248">
        <v>270935.95</v>
      </c>
      <c r="H52" s="248">
        <f>C52+F52-G52+I52-D52</f>
        <v>377339.2</v>
      </c>
      <c r="I52" s="248">
        <v>0</v>
      </c>
    </row>
    <row r="53" spans="1:9" s="247" customFormat="1" ht="31.2">
      <c r="A53" s="679" t="s">
        <v>43</v>
      </c>
      <c r="B53" s="251" t="s">
        <v>84</v>
      </c>
      <c r="C53" s="248">
        <v>31353.68</v>
      </c>
      <c r="D53" s="248">
        <v>0</v>
      </c>
      <c r="E53" s="248" t="s">
        <v>24</v>
      </c>
      <c r="F53" s="248">
        <v>4955.26</v>
      </c>
      <c r="G53" s="248">
        <v>7105.41</v>
      </c>
      <c r="H53" s="248">
        <f>C53+F53-G53+I53-D53</f>
        <v>29203.530000000002</v>
      </c>
      <c r="I53" s="248">
        <v>0</v>
      </c>
    </row>
    <row r="54" spans="1:9" s="247" customFormat="1" ht="31.2">
      <c r="A54" s="679" t="s">
        <v>44</v>
      </c>
      <c r="B54" s="251" t="s">
        <v>85</v>
      </c>
      <c r="C54" s="248">
        <v>21.15</v>
      </c>
      <c r="D54" s="248">
        <v>0</v>
      </c>
      <c r="E54" s="248" t="s">
        <v>24</v>
      </c>
      <c r="F54" s="248">
        <v>631.61</v>
      </c>
      <c r="G54" s="248">
        <v>631.61</v>
      </c>
      <c r="H54" s="248">
        <f>C54+F54-G54+I54-D54</f>
        <v>21.149999999999977</v>
      </c>
      <c r="I54" s="248">
        <v>0</v>
      </c>
    </row>
    <row r="55" spans="1:9" s="247" customFormat="1" ht="46.8">
      <c r="A55" s="679" t="s">
        <v>45</v>
      </c>
      <c r="B55" s="251" t="s">
        <v>46</v>
      </c>
      <c r="C55" s="248">
        <v>0</v>
      </c>
      <c r="D55" s="248">
        <v>0</v>
      </c>
      <c r="E55" s="248" t="s">
        <v>24</v>
      </c>
      <c r="F55" s="248">
        <v>0</v>
      </c>
      <c r="G55" s="248">
        <v>0</v>
      </c>
      <c r="H55" s="248">
        <f>C55+F55-G55+I55-D55</f>
        <v>0</v>
      </c>
      <c r="I55" s="248">
        <v>0</v>
      </c>
    </row>
    <row r="56" spans="1:9" s="247" customFormat="1" ht="46.8">
      <c r="A56" s="679" t="s">
        <v>47</v>
      </c>
      <c r="B56" s="251" t="s">
        <v>48</v>
      </c>
      <c r="C56" s="248">
        <v>7476154.4000000004</v>
      </c>
      <c r="D56" s="248">
        <v>0</v>
      </c>
      <c r="E56" s="248" t="s">
        <v>24</v>
      </c>
      <c r="F56" s="248">
        <v>2482650.2599999998</v>
      </c>
      <c r="G56" s="248">
        <v>2490939.13</v>
      </c>
      <c r="H56" s="248">
        <f>C56+F56-G56+I56-D56</f>
        <v>7467865.5300000003</v>
      </c>
      <c r="I56" s="248">
        <v>0</v>
      </c>
    </row>
    <row r="57" spans="1:9" s="247" customFormat="1" ht="31.2">
      <c r="A57" s="679" t="s">
        <v>49</v>
      </c>
      <c r="B57" s="251" t="s">
        <v>50</v>
      </c>
      <c r="C57" s="248">
        <v>5406516.54</v>
      </c>
      <c r="D57" s="248">
        <v>0</v>
      </c>
      <c r="E57" s="248" t="s">
        <v>24</v>
      </c>
      <c r="F57" s="248">
        <v>4566510.18</v>
      </c>
      <c r="G57" s="248">
        <v>3134335.73</v>
      </c>
      <c r="H57" s="248">
        <f t="shared" ref="H57:H64" si="0">C57-D57+F57-G57+I57</f>
        <v>6838690.9899999984</v>
      </c>
      <c r="I57" s="248">
        <v>0</v>
      </c>
    </row>
    <row r="58" spans="1:9" s="247" customFormat="1">
      <c r="A58" s="679" t="s">
        <v>51</v>
      </c>
      <c r="B58" s="251" t="s">
        <v>52</v>
      </c>
      <c r="C58" s="248">
        <v>0</v>
      </c>
      <c r="D58" s="248">
        <v>0</v>
      </c>
      <c r="E58" s="248" t="s">
        <v>24</v>
      </c>
      <c r="F58" s="248">
        <v>7703.9</v>
      </c>
      <c r="G58" s="248">
        <v>7703.9</v>
      </c>
      <c r="H58" s="248">
        <f t="shared" si="0"/>
        <v>0</v>
      </c>
      <c r="I58" s="248">
        <v>0</v>
      </c>
    </row>
    <row r="59" spans="1:9" s="247" customFormat="1">
      <c r="A59" s="679" t="s">
        <v>53</v>
      </c>
      <c r="B59" s="251" t="s">
        <v>86</v>
      </c>
      <c r="C59" s="248">
        <v>1225.2</v>
      </c>
      <c r="D59" s="248">
        <v>6</v>
      </c>
      <c r="E59" s="248" t="s">
        <v>24</v>
      </c>
      <c r="F59" s="248">
        <v>5990</v>
      </c>
      <c r="G59" s="248">
        <v>6989.22</v>
      </c>
      <c r="H59" s="248">
        <f t="shared" si="0"/>
        <v>219.97999999999956</v>
      </c>
      <c r="I59" s="248">
        <v>0</v>
      </c>
    </row>
    <row r="60" spans="1:9" s="247" customFormat="1">
      <c r="A60" s="679" t="s">
        <v>54</v>
      </c>
      <c r="B60" s="251" t="s">
        <v>55</v>
      </c>
      <c r="C60" s="248">
        <v>0</v>
      </c>
      <c r="D60" s="248">
        <v>0</v>
      </c>
      <c r="E60" s="248" t="s">
        <v>24</v>
      </c>
      <c r="F60" s="248">
        <v>242188</v>
      </c>
      <c r="G60" s="248">
        <v>242188</v>
      </c>
      <c r="H60" s="248">
        <f t="shared" si="0"/>
        <v>0</v>
      </c>
      <c r="I60" s="248">
        <v>0</v>
      </c>
    </row>
    <row r="61" spans="1:9" s="247" customFormat="1">
      <c r="A61" s="679" t="s">
        <v>56</v>
      </c>
      <c r="B61" s="251" t="s">
        <v>57</v>
      </c>
      <c r="C61" s="248">
        <f>SUM(C62:C63)</f>
        <v>0</v>
      </c>
      <c r="D61" s="248">
        <f>SUM(D62:D63)</f>
        <v>0</v>
      </c>
      <c r="E61" s="248" t="s">
        <v>24</v>
      </c>
      <c r="F61" s="248">
        <f>SUM(F62:F63)</f>
        <v>9538.3700000000008</v>
      </c>
      <c r="G61" s="248">
        <f>SUM(G62:G63)</f>
        <v>9538.3700000000008</v>
      </c>
      <c r="H61" s="248">
        <f t="shared" si="0"/>
        <v>0</v>
      </c>
      <c r="I61" s="248">
        <f>SUM(I62:I63)</f>
        <v>0</v>
      </c>
    </row>
    <row r="62" spans="1:9" s="247" customFormat="1">
      <c r="A62" s="679" t="s">
        <v>58</v>
      </c>
      <c r="B62" s="251" t="s">
        <v>27</v>
      </c>
      <c r="C62" s="248">
        <v>0</v>
      </c>
      <c r="D62" s="248">
        <v>0</v>
      </c>
      <c r="E62" s="248" t="s">
        <v>24</v>
      </c>
      <c r="F62" s="248">
        <v>0</v>
      </c>
      <c r="G62" s="248">
        <v>0</v>
      </c>
      <c r="H62" s="248">
        <f t="shared" si="0"/>
        <v>0</v>
      </c>
      <c r="I62" s="248">
        <v>0</v>
      </c>
    </row>
    <row r="63" spans="1:9" s="240" customFormat="1">
      <c r="A63" s="679" t="s">
        <v>59</v>
      </c>
      <c r="B63" s="251" t="s">
        <v>87</v>
      </c>
      <c r="C63" s="248">
        <v>0</v>
      </c>
      <c r="D63" s="248">
        <v>0</v>
      </c>
      <c r="E63" s="248" t="s">
        <v>24</v>
      </c>
      <c r="F63" s="248">
        <v>9538.3700000000008</v>
      </c>
      <c r="G63" s="248">
        <v>9538.3700000000008</v>
      </c>
      <c r="H63" s="248">
        <f t="shared" si="0"/>
        <v>0</v>
      </c>
      <c r="I63" s="248">
        <v>0</v>
      </c>
    </row>
    <row r="64" spans="1:9" s="247" customFormat="1" ht="16.2" thickBot="1">
      <c r="A64" s="679" t="s">
        <v>60</v>
      </c>
      <c r="B64" s="249" t="s">
        <v>88</v>
      </c>
      <c r="C64" s="248">
        <v>71995.570000000007</v>
      </c>
      <c r="D64" s="248">
        <v>0</v>
      </c>
      <c r="E64" s="248" t="s">
        <v>24</v>
      </c>
      <c r="F64" s="248">
        <v>195518.34</v>
      </c>
      <c r="G64" s="248">
        <v>257391.47</v>
      </c>
      <c r="H64" s="248">
        <f t="shared" si="0"/>
        <v>10122.440000000031</v>
      </c>
      <c r="I64" s="248">
        <v>0</v>
      </c>
    </row>
    <row r="65" spans="1:9" s="242" customFormat="1" ht="16.2" thickBot="1">
      <c r="A65" s="786" t="s">
        <v>61</v>
      </c>
      <c r="B65" s="787"/>
      <c r="C65" s="246">
        <f t="shared" ref="C65:I65" si="1">C32+C47+C48+C49</f>
        <v>309085825.79999995</v>
      </c>
      <c r="D65" s="246">
        <f t="shared" si="1"/>
        <v>6</v>
      </c>
      <c r="E65" s="246">
        <f t="shared" si="1"/>
        <v>2304658000</v>
      </c>
      <c r="F65" s="246">
        <f t="shared" si="1"/>
        <v>2272004553.8800006</v>
      </c>
      <c r="G65" s="246">
        <f t="shared" si="1"/>
        <v>2197205677.21</v>
      </c>
      <c r="H65" s="246">
        <f t="shared" si="1"/>
        <v>383884696.50000054</v>
      </c>
      <c r="I65" s="246">
        <f t="shared" si="1"/>
        <v>0.03</v>
      </c>
    </row>
    <row r="66" spans="1:9" s="241" customFormat="1">
      <c r="C66" s="236"/>
      <c r="D66" s="236"/>
      <c r="E66" s="236"/>
      <c r="F66" s="236"/>
      <c r="G66" s="236"/>
      <c r="H66" s="236"/>
      <c r="I66" s="236"/>
    </row>
    <row r="67" spans="1:9" s="241" customFormat="1">
      <c r="A67" s="245"/>
      <c r="B67" s="245"/>
      <c r="C67" s="244"/>
      <c r="D67" s="244"/>
      <c r="E67" s="244"/>
      <c r="F67" s="244"/>
      <c r="G67" s="244"/>
      <c r="H67" s="244"/>
      <c r="I67" s="244"/>
    </row>
    <row r="68" spans="1:9" s="240" customFormat="1" ht="15.75" customHeight="1">
      <c r="A68" s="789" t="s">
        <v>62</v>
      </c>
      <c r="B68" s="789"/>
      <c r="C68" s="243"/>
      <c r="D68" s="776"/>
      <c r="E68" s="776"/>
      <c r="F68" s="236"/>
      <c r="H68" s="777" t="s">
        <v>63</v>
      </c>
      <c r="I68" s="777"/>
    </row>
    <row r="69" spans="1:9" s="242" customFormat="1">
      <c r="A69" s="241"/>
      <c r="B69" s="241"/>
      <c r="C69" s="236"/>
      <c r="D69" s="775" t="s">
        <v>64</v>
      </c>
      <c r="E69" s="775"/>
      <c r="F69" s="236"/>
      <c r="H69" s="236"/>
      <c r="I69" s="236"/>
    </row>
    <row r="70" spans="1:9" s="242" customFormat="1">
      <c r="A70" s="241"/>
      <c r="B70" s="241"/>
      <c r="C70" s="236"/>
      <c r="D70" s="236"/>
      <c r="E70" s="236"/>
      <c r="F70" s="236"/>
      <c r="H70" s="236"/>
      <c r="I70" s="236"/>
    </row>
    <row r="71" spans="1:9" s="242" customFormat="1">
      <c r="A71" s="785" t="s">
        <v>128</v>
      </c>
      <c r="B71" s="785"/>
      <c r="C71" s="236"/>
      <c r="D71" s="776"/>
      <c r="E71" s="776"/>
      <c r="F71" s="236"/>
      <c r="H71" s="792" t="s">
        <v>65</v>
      </c>
      <c r="I71" s="792"/>
    </row>
    <row r="72" spans="1:9" s="240" customFormat="1">
      <c r="A72" s="241"/>
      <c r="B72" s="241"/>
      <c r="C72" s="236"/>
      <c r="D72" s="784" t="s">
        <v>64</v>
      </c>
      <c r="E72" s="784"/>
      <c r="F72" s="236"/>
      <c r="G72" s="236"/>
      <c r="H72" s="236"/>
      <c r="I72" s="236"/>
    </row>
    <row r="73" spans="1:9" s="240" customFormat="1">
      <c r="A73" s="241"/>
      <c r="B73" s="241"/>
      <c r="C73" s="236"/>
      <c r="D73" s="236"/>
      <c r="E73" s="236"/>
      <c r="F73" s="236"/>
      <c r="G73" s="236"/>
      <c r="H73" s="236"/>
      <c r="I73" s="236"/>
    </row>
    <row r="74" spans="1:9" s="242" customFormat="1">
      <c r="A74" s="241"/>
      <c r="B74" s="241"/>
      <c r="C74" s="236"/>
      <c r="D74" s="236"/>
      <c r="E74" s="236"/>
      <c r="F74" s="236"/>
      <c r="G74" s="236"/>
    </row>
    <row r="75" spans="1:9" s="240" customFormat="1">
      <c r="A75" s="241"/>
      <c r="B75" s="241"/>
      <c r="C75" s="236"/>
      <c r="D75" s="236"/>
      <c r="E75" s="236"/>
      <c r="F75" s="236"/>
      <c r="G75" s="236"/>
    </row>
    <row r="76" spans="1:9" s="240" customFormat="1">
      <c r="A76" s="241"/>
      <c r="B76" s="241"/>
      <c r="C76" s="236"/>
      <c r="D76" s="236"/>
      <c r="E76" s="236"/>
      <c r="F76" s="236"/>
      <c r="G76" s="236"/>
    </row>
    <row r="77" spans="1:9" s="238" customFormat="1">
      <c r="A77" s="234"/>
      <c r="B77" s="234"/>
      <c r="C77" s="235"/>
      <c r="D77" s="235"/>
      <c r="E77" s="236"/>
      <c r="F77" s="235"/>
      <c r="G77" s="235"/>
    </row>
    <row r="78" spans="1:9" s="238" customFormat="1">
      <c r="A78" s="234"/>
      <c r="B78" s="234"/>
      <c r="C78" s="235"/>
      <c r="D78" s="235"/>
      <c r="E78" s="236"/>
      <c r="F78" s="235"/>
      <c r="G78" s="235"/>
      <c r="H78" s="235"/>
      <c r="I78" s="235"/>
    </row>
    <row r="79" spans="1:9" s="239" customFormat="1">
      <c r="A79" s="234"/>
      <c r="B79" s="234"/>
      <c r="C79" s="235"/>
      <c r="D79" s="235"/>
      <c r="E79" s="236"/>
      <c r="F79" s="235"/>
      <c r="G79" s="235"/>
      <c r="H79" s="235"/>
      <c r="I79" s="235"/>
    </row>
    <row r="80" spans="1:9" s="239" customFormat="1">
      <c r="A80" s="234"/>
      <c r="B80" s="234"/>
      <c r="C80" s="235"/>
      <c r="D80" s="235"/>
      <c r="E80" s="236"/>
      <c r="F80" s="235"/>
      <c r="G80" s="235"/>
      <c r="H80" s="235"/>
      <c r="I80" s="235"/>
    </row>
    <row r="81" spans="1:9" s="239" customFormat="1">
      <c r="A81" s="234"/>
      <c r="B81" s="234"/>
      <c r="C81" s="235"/>
      <c r="D81" s="235"/>
      <c r="E81" s="236"/>
      <c r="F81" s="235"/>
      <c r="G81" s="235"/>
      <c r="H81" s="235"/>
      <c r="I81" s="235"/>
    </row>
    <row r="82" spans="1:9" s="238" customFormat="1">
      <c r="A82" s="234"/>
      <c r="B82" s="234"/>
      <c r="C82" s="235"/>
      <c r="D82" s="235"/>
      <c r="E82" s="236"/>
      <c r="F82" s="235"/>
      <c r="G82" s="235"/>
      <c r="H82" s="235"/>
      <c r="I82" s="235"/>
    </row>
    <row r="83" spans="1:9" s="239" customFormat="1">
      <c r="A83" s="234"/>
      <c r="B83" s="234"/>
      <c r="C83" s="235"/>
      <c r="D83" s="235"/>
      <c r="E83" s="236"/>
      <c r="F83" s="235"/>
      <c r="G83" s="235"/>
      <c r="H83" s="235"/>
      <c r="I83" s="235"/>
    </row>
    <row r="84" spans="1:9" s="239" customFormat="1">
      <c r="A84" s="234"/>
      <c r="B84" s="234"/>
      <c r="C84" s="235"/>
      <c r="D84" s="235"/>
      <c r="E84" s="236"/>
      <c r="F84" s="235"/>
      <c r="G84" s="235"/>
      <c r="H84" s="235"/>
      <c r="I84" s="235"/>
    </row>
    <row r="85" spans="1:9" s="239" customFormat="1">
      <c r="A85" s="234"/>
      <c r="B85" s="234"/>
      <c r="C85" s="235"/>
      <c r="D85" s="235"/>
      <c r="E85" s="236"/>
      <c r="F85" s="235"/>
      <c r="G85" s="235"/>
      <c r="H85" s="235"/>
      <c r="I85" s="235"/>
    </row>
    <row r="86" spans="1:9" s="239" customFormat="1">
      <c r="A86" s="234"/>
      <c r="B86" s="234"/>
      <c r="C86" s="235"/>
      <c r="D86" s="235"/>
      <c r="E86" s="236"/>
      <c r="F86" s="235"/>
      <c r="G86" s="235"/>
      <c r="H86" s="235"/>
      <c r="I86" s="235"/>
    </row>
    <row r="87" spans="1:9" s="238" customFormat="1">
      <c r="A87" s="234"/>
      <c r="B87" s="234"/>
      <c r="C87" s="235"/>
      <c r="D87" s="235"/>
      <c r="E87" s="236"/>
      <c r="F87" s="235"/>
      <c r="G87" s="235"/>
      <c r="H87" s="235"/>
      <c r="I87" s="235"/>
    </row>
    <row r="88" spans="1:9" s="237" customFormat="1">
      <c r="A88" s="234"/>
      <c r="B88" s="234"/>
      <c r="C88" s="235"/>
      <c r="D88" s="235"/>
      <c r="E88" s="236"/>
      <c r="F88" s="235"/>
      <c r="G88" s="235"/>
      <c r="H88" s="235"/>
      <c r="I88" s="235"/>
    </row>
  </sheetData>
  <mergeCells count="40">
    <mergeCell ref="D72:E72"/>
    <mergeCell ref="A71:B71"/>
    <mergeCell ref="A65:B65"/>
    <mergeCell ref="A26:B26"/>
    <mergeCell ref="A25:I25"/>
    <mergeCell ref="D71:E71"/>
    <mergeCell ref="A68:B68"/>
    <mergeCell ref="A28:C28"/>
    <mergeCell ref="A29:B29"/>
    <mergeCell ref="H71:I71"/>
    <mergeCell ref="A32:A36"/>
    <mergeCell ref="D69:E69"/>
    <mergeCell ref="D68:E68"/>
    <mergeCell ref="A17:I17"/>
    <mergeCell ref="H68:I68"/>
    <mergeCell ref="A22:I22"/>
    <mergeCell ref="A18:I18"/>
    <mergeCell ref="A21:I21"/>
    <mergeCell ref="A19:I19"/>
    <mergeCell ref="E29:G29"/>
    <mergeCell ref="H29:I29"/>
    <mergeCell ref="A37:A41"/>
    <mergeCell ref="A44:A46"/>
    <mergeCell ref="C29:D29"/>
    <mergeCell ref="A16:I16"/>
    <mergeCell ref="A24:I24"/>
    <mergeCell ref="H10:I10"/>
    <mergeCell ref="H4:I4"/>
    <mergeCell ref="H5:I5"/>
    <mergeCell ref="H6:I6"/>
    <mergeCell ref="H7:I7"/>
    <mergeCell ref="H8:I8"/>
    <mergeCell ref="H9:I9"/>
    <mergeCell ref="A1:I1"/>
    <mergeCell ref="H11:I11"/>
    <mergeCell ref="H12:I12"/>
    <mergeCell ref="H13:I13"/>
    <mergeCell ref="A15:I15"/>
    <mergeCell ref="H2:I2"/>
    <mergeCell ref="H3:I3"/>
  </mergeCells>
  <pageMargins left="0.51181102362204722" right="0.31496062992125984" top="0.55118110236220474" bottom="0.15748031496062992" header="0.31496062992125984" footer="0.31496062992125984"/>
  <pageSetup paperSize="9" scale="30" orientation="landscape" r:id="rId1"/>
  <headerFooter>
    <oddHeader>&amp;C4</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2A5A-56FF-4AC6-BB57-C56BF2745A98}">
  <sheetPr>
    <pageSetUpPr fitToPage="1"/>
  </sheetPr>
  <dimension ref="A1:W189"/>
  <sheetViews>
    <sheetView tabSelected="1" topLeftCell="A76" zoomScale="65" zoomScaleNormal="65" zoomScaleSheetLayoutView="40" workbookViewId="0">
      <selection activeCell="F82" sqref="F82"/>
    </sheetView>
  </sheetViews>
  <sheetFormatPr defaultRowHeight="22.8"/>
  <cols>
    <col min="1" max="1" width="9.33203125" style="265" customWidth="1"/>
    <col min="2" max="2" width="49.44140625" style="262" customWidth="1"/>
    <col min="3" max="3" width="22.88671875" style="262" customWidth="1"/>
    <col min="4" max="4" width="24.88671875" style="262" customWidth="1"/>
    <col min="5" max="5" width="27.33203125" style="262" customWidth="1"/>
    <col min="6" max="6" width="28.6640625" style="262" bestFit="1" customWidth="1"/>
    <col min="7" max="7" width="15.44140625" style="262" customWidth="1"/>
    <col min="8" max="8" width="26.5546875" style="262" customWidth="1"/>
    <col min="9" max="10" width="28.33203125" style="262" customWidth="1"/>
    <col min="11" max="11" width="28.88671875" style="262" customWidth="1"/>
    <col min="12" max="12" width="29" style="262" customWidth="1"/>
    <col min="13" max="13" width="25.44140625" style="262" customWidth="1"/>
    <col min="14" max="14" width="19.6640625" style="262" customWidth="1"/>
    <col min="15" max="15" width="26.109375" style="262" customWidth="1"/>
    <col min="16" max="16" width="41.33203125" style="262" customWidth="1"/>
    <col min="17" max="17" width="21.5546875" style="263" bestFit="1" customWidth="1"/>
    <col min="18" max="18" width="21.5546875" style="264" bestFit="1" customWidth="1"/>
    <col min="19" max="19" width="15" style="263" customWidth="1"/>
    <col min="20" max="20" width="14.6640625" style="262" customWidth="1"/>
    <col min="21" max="255" width="8.88671875" style="262"/>
    <col min="256" max="256" width="9.33203125" style="262" customWidth="1"/>
    <col min="257" max="257" width="49.44140625" style="262" customWidth="1"/>
    <col min="258" max="258" width="22.88671875" style="262" customWidth="1"/>
    <col min="259" max="259" width="24.88671875" style="262" customWidth="1"/>
    <col min="260" max="260" width="27.33203125" style="262" customWidth="1"/>
    <col min="261" max="261" width="28.6640625" style="262" bestFit="1" customWidth="1"/>
    <col min="262" max="262" width="15.44140625" style="262" customWidth="1"/>
    <col min="263" max="263" width="22.6640625" style="262" customWidth="1"/>
    <col min="264" max="265" width="28.33203125" style="262" customWidth="1"/>
    <col min="266" max="266" width="28.88671875" style="262" customWidth="1"/>
    <col min="267" max="267" width="29" style="262" customWidth="1"/>
    <col min="268" max="268" width="22.5546875" style="262" customWidth="1"/>
    <col min="269" max="269" width="19.6640625" style="262" customWidth="1"/>
    <col min="270" max="270" width="26.109375" style="262" customWidth="1"/>
    <col min="271" max="271" width="42.6640625" style="262" customWidth="1"/>
    <col min="272" max="272" width="41.33203125" style="262" customWidth="1"/>
    <col min="273" max="274" width="21.5546875" style="262" bestFit="1" customWidth="1"/>
    <col min="275" max="275" width="15" style="262" customWidth="1"/>
    <col min="276" max="276" width="14.6640625" style="262" customWidth="1"/>
    <col min="277" max="511" width="8.88671875" style="262"/>
    <col min="512" max="512" width="9.33203125" style="262" customWidth="1"/>
    <col min="513" max="513" width="49.44140625" style="262" customWidth="1"/>
    <col min="514" max="514" width="22.88671875" style="262" customWidth="1"/>
    <col min="515" max="515" width="24.88671875" style="262" customWidth="1"/>
    <col min="516" max="516" width="27.33203125" style="262" customWidth="1"/>
    <col min="517" max="517" width="28.6640625" style="262" bestFit="1" customWidth="1"/>
    <col min="518" max="518" width="15.44140625" style="262" customWidth="1"/>
    <col min="519" max="519" width="22.6640625" style="262" customWidth="1"/>
    <col min="520" max="521" width="28.33203125" style="262" customWidth="1"/>
    <col min="522" max="522" width="28.88671875" style="262" customWidth="1"/>
    <col min="523" max="523" width="29" style="262" customWidth="1"/>
    <col min="524" max="524" width="22.5546875" style="262" customWidth="1"/>
    <col min="525" max="525" width="19.6640625" style="262" customWidth="1"/>
    <col min="526" max="526" width="26.109375" style="262" customWidth="1"/>
    <col min="527" max="527" width="42.6640625" style="262" customWidth="1"/>
    <col min="528" max="528" width="41.33203125" style="262" customWidth="1"/>
    <col min="529" max="530" width="21.5546875" style="262" bestFit="1" customWidth="1"/>
    <col min="531" max="531" width="15" style="262" customWidth="1"/>
    <col min="532" max="532" width="14.6640625" style="262" customWidth="1"/>
    <col min="533" max="767" width="8.88671875" style="262"/>
    <col min="768" max="768" width="9.33203125" style="262" customWidth="1"/>
    <col min="769" max="769" width="49.44140625" style="262" customWidth="1"/>
    <col min="770" max="770" width="22.88671875" style="262" customWidth="1"/>
    <col min="771" max="771" width="24.88671875" style="262" customWidth="1"/>
    <col min="772" max="772" width="27.33203125" style="262" customWidth="1"/>
    <col min="773" max="773" width="28.6640625" style="262" bestFit="1" customWidth="1"/>
    <col min="774" max="774" width="15.44140625" style="262" customWidth="1"/>
    <col min="775" max="775" width="22.6640625" style="262" customWidth="1"/>
    <col min="776" max="777" width="28.33203125" style="262" customWidth="1"/>
    <col min="778" max="778" width="28.88671875" style="262" customWidth="1"/>
    <col min="779" max="779" width="29" style="262" customWidth="1"/>
    <col min="780" max="780" width="22.5546875" style="262" customWidth="1"/>
    <col min="781" max="781" width="19.6640625" style="262" customWidth="1"/>
    <col min="782" max="782" width="26.109375" style="262" customWidth="1"/>
    <col min="783" max="783" width="42.6640625" style="262" customWidth="1"/>
    <col min="784" max="784" width="41.33203125" style="262" customWidth="1"/>
    <col min="785" max="786" width="21.5546875" style="262" bestFit="1" customWidth="1"/>
    <col min="787" max="787" width="15" style="262" customWidth="1"/>
    <col min="788" max="788" width="14.6640625" style="262" customWidth="1"/>
    <col min="789" max="1023" width="8.88671875" style="262"/>
    <col min="1024" max="1024" width="9.33203125" style="262" customWidth="1"/>
    <col min="1025" max="1025" width="49.44140625" style="262" customWidth="1"/>
    <col min="1026" max="1026" width="22.88671875" style="262" customWidth="1"/>
    <col min="1027" max="1027" width="24.88671875" style="262" customWidth="1"/>
    <col min="1028" max="1028" width="27.33203125" style="262" customWidth="1"/>
    <col min="1029" max="1029" width="28.6640625" style="262" bestFit="1" customWidth="1"/>
    <col min="1030" max="1030" width="15.44140625" style="262" customWidth="1"/>
    <col min="1031" max="1031" width="22.6640625" style="262" customWidth="1"/>
    <col min="1032" max="1033" width="28.33203125" style="262" customWidth="1"/>
    <col min="1034" max="1034" width="28.88671875" style="262" customWidth="1"/>
    <col min="1035" max="1035" width="29" style="262" customWidth="1"/>
    <col min="1036" max="1036" width="22.5546875" style="262" customWidth="1"/>
    <col min="1037" max="1037" width="19.6640625" style="262" customWidth="1"/>
    <col min="1038" max="1038" width="26.109375" style="262" customWidth="1"/>
    <col min="1039" max="1039" width="42.6640625" style="262" customWidth="1"/>
    <col min="1040" max="1040" width="41.33203125" style="262" customWidth="1"/>
    <col min="1041" max="1042" width="21.5546875" style="262" bestFit="1" customWidth="1"/>
    <col min="1043" max="1043" width="15" style="262" customWidth="1"/>
    <col min="1044" max="1044" width="14.6640625" style="262" customWidth="1"/>
    <col min="1045" max="1279" width="8.88671875" style="262"/>
    <col min="1280" max="1280" width="9.33203125" style="262" customWidth="1"/>
    <col min="1281" max="1281" width="49.44140625" style="262" customWidth="1"/>
    <col min="1282" max="1282" width="22.88671875" style="262" customWidth="1"/>
    <col min="1283" max="1283" width="24.88671875" style="262" customWidth="1"/>
    <col min="1284" max="1284" width="27.33203125" style="262" customWidth="1"/>
    <col min="1285" max="1285" width="28.6640625" style="262" bestFit="1" customWidth="1"/>
    <col min="1286" max="1286" width="15.44140625" style="262" customWidth="1"/>
    <col min="1287" max="1287" width="22.6640625" style="262" customWidth="1"/>
    <col min="1288" max="1289" width="28.33203125" style="262" customWidth="1"/>
    <col min="1290" max="1290" width="28.88671875" style="262" customWidth="1"/>
    <col min="1291" max="1291" width="29" style="262" customWidth="1"/>
    <col min="1292" max="1292" width="22.5546875" style="262" customWidth="1"/>
    <col min="1293" max="1293" width="19.6640625" style="262" customWidth="1"/>
    <col min="1294" max="1294" width="26.109375" style="262" customWidth="1"/>
    <col min="1295" max="1295" width="42.6640625" style="262" customWidth="1"/>
    <col min="1296" max="1296" width="41.33203125" style="262" customWidth="1"/>
    <col min="1297" max="1298" width="21.5546875" style="262" bestFit="1" customWidth="1"/>
    <col min="1299" max="1299" width="15" style="262" customWidth="1"/>
    <col min="1300" max="1300" width="14.6640625" style="262" customWidth="1"/>
    <col min="1301" max="1535" width="8.88671875" style="262"/>
    <col min="1536" max="1536" width="9.33203125" style="262" customWidth="1"/>
    <col min="1537" max="1537" width="49.44140625" style="262" customWidth="1"/>
    <col min="1538" max="1538" width="22.88671875" style="262" customWidth="1"/>
    <col min="1539" max="1539" width="24.88671875" style="262" customWidth="1"/>
    <col min="1540" max="1540" width="27.33203125" style="262" customWidth="1"/>
    <col min="1541" max="1541" width="28.6640625" style="262" bestFit="1" customWidth="1"/>
    <col min="1542" max="1542" width="15.44140625" style="262" customWidth="1"/>
    <col min="1543" max="1543" width="22.6640625" style="262" customWidth="1"/>
    <col min="1544" max="1545" width="28.33203125" style="262" customWidth="1"/>
    <col min="1546" max="1546" width="28.88671875" style="262" customWidth="1"/>
    <col min="1547" max="1547" width="29" style="262" customWidth="1"/>
    <col min="1548" max="1548" width="22.5546875" style="262" customWidth="1"/>
    <col min="1549" max="1549" width="19.6640625" style="262" customWidth="1"/>
    <col min="1550" max="1550" width="26.109375" style="262" customWidth="1"/>
    <col min="1551" max="1551" width="42.6640625" style="262" customWidth="1"/>
    <col min="1552" max="1552" width="41.33203125" style="262" customWidth="1"/>
    <col min="1553" max="1554" width="21.5546875" style="262" bestFit="1" customWidth="1"/>
    <col min="1555" max="1555" width="15" style="262" customWidth="1"/>
    <col min="1556" max="1556" width="14.6640625" style="262" customWidth="1"/>
    <col min="1557" max="1791" width="8.88671875" style="262"/>
    <col min="1792" max="1792" width="9.33203125" style="262" customWidth="1"/>
    <col min="1793" max="1793" width="49.44140625" style="262" customWidth="1"/>
    <col min="1794" max="1794" width="22.88671875" style="262" customWidth="1"/>
    <col min="1795" max="1795" width="24.88671875" style="262" customWidth="1"/>
    <col min="1796" max="1796" width="27.33203125" style="262" customWidth="1"/>
    <col min="1797" max="1797" width="28.6640625" style="262" bestFit="1" customWidth="1"/>
    <col min="1798" max="1798" width="15.44140625" style="262" customWidth="1"/>
    <col min="1799" max="1799" width="22.6640625" style="262" customWidth="1"/>
    <col min="1800" max="1801" width="28.33203125" style="262" customWidth="1"/>
    <col min="1802" max="1802" width="28.88671875" style="262" customWidth="1"/>
    <col min="1803" max="1803" width="29" style="262" customWidth="1"/>
    <col min="1804" max="1804" width="22.5546875" style="262" customWidth="1"/>
    <col min="1805" max="1805" width="19.6640625" style="262" customWidth="1"/>
    <col min="1806" max="1806" width="26.109375" style="262" customWidth="1"/>
    <col min="1807" max="1807" width="42.6640625" style="262" customWidth="1"/>
    <col min="1808" max="1808" width="41.33203125" style="262" customWidth="1"/>
    <col min="1809" max="1810" width="21.5546875" style="262" bestFit="1" customWidth="1"/>
    <col min="1811" max="1811" width="15" style="262" customWidth="1"/>
    <col min="1812" max="1812" width="14.6640625" style="262" customWidth="1"/>
    <col min="1813" max="2047" width="8.88671875" style="262"/>
    <col min="2048" max="2048" width="9.33203125" style="262" customWidth="1"/>
    <col min="2049" max="2049" width="49.44140625" style="262" customWidth="1"/>
    <col min="2050" max="2050" width="22.88671875" style="262" customWidth="1"/>
    <col min="2051" max="2051" width="24.88671875" style="262" customWidth="1"/>
    <col min="2052" max="2052" width="27.33203125" style="262" customWidth="1"/>
    <col min="2053" max="2053" width="28.6640625" style="262" bestFit="1" customWidth="1"/>
    <col min="2054" max="2054" width="15.44140625" style="262" customWidth="1"/>
    <col min="2055" max="2055" width="22.6640625" style="262" customWidth="1"/>
    <col min="2056" max="2057" width="28.33203125" style="262" customWidth="1"/>
    <col min="2058" max="2058" width="28.88671875" style="262" customWidth="1"/>
    <col min="2059" max="2059" width="29" style="262" customWidth="1"/>
    <col min="2060" max="2060" width="22.5546875" style="262" customWidth="1"/>
    <col min="2061" max="2061" width="19.6640625" style="262" customWidth="1"/>
    <col min="2062" max="2062" width="26.109375" style="262" customWidth="1"/>
    <col min="2063" max="2063" width="42.6640625" style="262" customWidth="1"/>
    <col min="2064" max="2064" width="41.33203125" style="262" customWidth="1"/>
    <col min="2065" max="2066" width="21.5546875" style="262" bestFit="1" customWidth="1"/>
    <col min="2067" max="2067" width="15" style="262" customWidth="1"/>
    <col min="2068" max="2068" width="14.6640625" style="262" customWidth="1"/>
    <col min="2069" max="2303" width="8.88671875" style="262"/>
    <col min="2304" max="2304" width="9.33203125" style="262" customWidth="1"/>
    <col min="2305" max="2305" width="49.44140625" style="262" customWidth="1"/>
    <col min="2306" max="2306" width="22.88671875" style="262" customWidth="1"/>
    <col min="2307" max="2307" width="24.88671875" style="262" customWidth="1"/>
    <col min="2308" max="2308" width="27.33203125" style="262" customWidth="1"/>
    <col min="2309" max="2309" width="28.6640625" style="262" bestFit="1" customWidth="1"/>
    <col min="2310" max="2310" width="15.44140625" style="262" customWidth="1"/>
    <col min="2311" max="2311" width="22.6640625" style="262" customWidth="1"/>
    <col min="2312" max="2313" width="28.33203125" style="262" customWidth="1"/>
    <col min="2314" max="2314" width="28.88671875" style="262" customWidth="1"/>
    <col min="2315" max="2315" width="29" style="262" customWidth="1"/>
    <col min="2316" max="2316" width="22.5546875" style="262" customWidth="1"/>
    <col min="2317" max="2317" width="19.6640625" style="262" customWidth="1"/>
    <col min="2318" max="2318" width="26.109375" style="262" customWidth="1"/>
    <col min="2319" max="2319" width="42.6640625" style="262" customWidth="1"/>
    <col min="2320" max="2320" width="41.33203125" style="262" customWidth="1"/>
    <col min="2321" max="2322" width="21.5546875" style="262" bestFit="1" customWidth="1"/>
    <col min="2323" max="2323" width="15" style="262" customWidth="1"/>
    <col min="2324" max="2324" width="14.6640625" style="262" customWidth="1"/>
    <col min="2325" max="2559" width="8.88671875" style="262"/>
    <col min="2560" max="2560" width="9.33203125" style="262" customWidth="1"/>
    <col min="2561" max="2561" width="49.44140625" style="262" customWidth="1"/>
    <col min="2562" max="2562" width="22.88671875" style="262" customWidth="1"/>
    <col min="2563" max="2563" width="24.88671875" style="262" customWidth="1"/>
    <col min="2564" max="2564" width="27.33203125" style="262" customWidth="1"/>
    <col min="2565" max="2565" width="28.6640625" style="262" bestFit="1" customWidth="1"/>
    <col min="2566" max="2566" width="15.44140625" style="262" customWidth="1"/>
    <col min="2567" max="2567" width="22.6640625" style="262" customWidth="1"/>
    <col min="2568" max="2569" width="28.33203125" style="262" customWidth="1"/>
    <col min="2570" max="2570" width="28.88671875" style="262" customWidth="1"/>
    <col min="2571" max="2571" width="29" style="262" customWidth="1"/>
    <col min="2572" max="2572" width="22.5546875" style="262" customWidth="1"/>
    <col min="2573" max="2573" width="19.6640625" style="262" customWidth="1"/>
    <col min="2574" max="2574" width="26.109375" style="262" customWidth="1"/>
    <col min="2575" max="2575" width="42.6640625" style="262" customWidth="1"/>
    <col min="2576" max="2576" width="41.33203125" style="262" customWidth="1"/>
    <col min="2577" max="2578" width="21.5546875" style="262" bestFit="1" customWidth="1"/>
    <col min="2579" max="2579" width="15" style="262" customWidth="1"/>
    <col min="2580" max="2580" width="14.6640625" style="262" customWidth="1"/>
    <col min="2581" max="2815" width="8.88671875" style="262"/>
    <col min="2816" max="2816" width="9.33203125" style="262" customWidth="1"/>
    <col min="2817" max="2817" width="49.44140625" style="262" customWidth="1"/>
    <col min="2818" max="2818" width="22.88671875" style="262" customWidth="1"/>
    <col min="2819" max="2819" width="24.88671875" style="262" customWidth="1"/>
    <col min="2820" max="2820" width="27.33203125" style="262" customWidth="1"/>
    <col min="2821" max="2821" width="28.6640625" style="262" bestFit="1" customWidth="1"/>
    <col min="2822" max="2822" width="15.44140625" style="262" customWidth="1"/>
    <col min="2823" max="2823" width="22.6640625" style="262" customWidth="1"/>
    <col min="2824" max="2825" width="28.33203125" style="262" customWidth="1"/>
    <col min="2826" max="2826" width="28.88671875" style="262" customWidth="1"/>
    <col min="2827" max="2827" width="29" style="262" customWidth="1"/>
    <col min="2828" max="2828" width="22.5546875" style="262" customWidth="1"/>
    <col min="2829" max="2829" width="19.6640625" style="262" customWidth="1"/>
    <col min="2830" max="2830" width="26.109375" style="262" customWidth="1"/>
    <col min="2831" max="2831" width="42.6640625" style="262" customWidth="1"/>
    <col min="2832" max="2832" width="41.33203125" style="262" customWidth="1"/>
    <col min="2833" max="2834" width="21.5546875" style="262" bestFit="1" customWidth="1"/>
    <col min="2835" max="2835" width="15" style="262" customWidth="1"/>
    <col min="2836" max="2836" width="14.6640625" style="262" customWidth="1"/>
    <col min="2837" max="3071" width="8.88671875" style="262"/>
    <col min="3072" max="3072" width="9.33203125" style="262" customWidth="1"/>
    <col min="3073" max="3073" width="49.44140625" style="262" customWidth="1"/>
    <col min="3074" max="3074" width="22.88671875" style="262" customWidth="1"/>
    <col min="3075" max="3075" width="24.88671875" style="262" customWidth="1"/>
    <col min="3076" max="3076" width="27.33203125" style="262" customWidth="1"/>
    <col min="3077" max="3077" width="28.6640625" style="262" bestFit="1" customWidth="1"/>
    <col min="3078" max="3078" width="15.44140625" style="262" customWidth="1"/>
    <col min="3079" max="3079" width="22.6640625" style="262" customWidth="1"/>
    <col min="3080" max="3081" width="28.33203125" style="262" customWidth="1"/>
    <col min="3082" max="3082" width="28.88671875" style="262" customWidth="1"/>
    <col min="3083" max="3083" width="29" style="262" customWidth="1"/>
    <col min="3084" max="3084" width="22.5546875" style="262" customWidth="1"/>
    <col min="3085" max="3085" width="19.6640625" style="262" customWidth="1"/>
    <col min="3086" max="3086" width="26.109375" style="262" customWidth="1"/>
    <col min="3087" max="3087" width="42.6640625" style="262" customWidth="1"/>
    <col min="3088" max="3088" width="41.33203125" style="262" customWidth="1"/>
    <col min="3089" max="3090" width="21.5546875" style="262" bestFit="1" customWidth="1"/>
    <col min="3091" max="3091" width="15" style="262" customWidth="1"/>
    <col min="3092" max="3092" width="14.6640625" style="262" customWidth="1"/>
    <col min="3093" max="3327" width="8.88671875" style="262"/>
    <col min="3328" max="3328" width="9.33203125" style="262" customWidth="1"/>
    <col min="3329" max="3329" width="49.44140625" style="262" customWidth="1"/>
    <col min="3330" max="3330" width="22.88671875" style="262" customWidth="1"/>
    <col min="3331" max="3331" width="24.88671875" style="262" customWidth="1"/>
    <col min="3332" max="3332" width="27.33203125" style="262" customWidth="1"/>
    <col min="3333" max="3333" width="28.6640625" style="262" bestFit="1" customWidth="1"/>
    <col min="3334" max="3334" width="15.44140625" style="262" customWidth="1"/>
    <col min="3335" max="3335" width="22.6640625" style="262" customWidth="1"/>
    <col min="3336" max="3337" width="28.33203125" style="262" customWidth="1"/>
    <col min="3338" max="3338" width="28.88671875" style="262" customWidth="1"/>
    <col min="3339" max="3339" width="29" style="262" customWidth="1"/>
    <col min="3340" max="3340" width="22.5546875" style="262" customWidth="1"/>
    <col min="3341" max="3341" width="19.6640625" style="262" customWidth="1"/>
    <col min="3342" max="3342" width="26.109375" style="262" customWidth="1"/>
    <col min="3343" max="3343" width="42.6640625" style="262" customWidth="1"/>
    <col min="3344" max="3344" width="41.33203125" style="262" customWidth="1"/>
    <col min="3345" max="3346" width="21.5546875" style="262" bestFit="1" customWidth="1"/>
    <col min="3347" max="3347" width="15" style="262" customWidth="1"/>
    <col min="3348" max="3348" width="14.6640625" style="262" customWidth="1"/>
    <col min="3349" max="3583" width="8.88671875" style="262"/>
    <col min="3584" max="3584" width="9.33203125" style="262" customWidth="1"/>
    <col min="3585" max="3585" width="49.44140625" style="262" customWidth="1"/>
    <col min="3586" max="3586" width="22.88671875" style="262" customWidth="1"/>
    <col min="3587" max="3587" width="24.88671875" style="262" customWidth="1"/>
    <col min="3588" max="3588" width="27.33203125" style="262" customWidth="1"/>
    <col min="3589" max="3589" width="28.6640625" style="262" bestFit="1" customWidth="1"/>
    <col min="3590" max="3590" width="15.44140625" style="262" customWidth="1"/>
    <col min="3591" max="3591" width="22.6640625" style="262" customWidth="1"/>
    <col min="3592" max="3593" width="28.33203125" style="262" customWidth="1"/>
    <col min="3594" max="3594" width="28.88671875" style="262" customWidth="1"/>
    <col min="3595" max="3595" width="29" style="262" customWidth="1"/>
    <col min="3596" max="3596" width="22.5546875" style="262" customWidth="1"/>
    <col min="3597" max="3597" width="19.6640625" style="262" customWidth="1"/>
    <col min="3598" max="3598" width="26.109375" style="262" customWidth="1"/>
    <col min="3599" max="3599" width="42.6640625" style="262" customWidth="1"/>
    <col min="3600" max="3600" width="41.33203125" style="262" customWidth="1"/>
    <col min="3601" max="3602" width="21.5546875" style="262" bestFit="1" customWidth="1"/>
    <col min="3603" max="3603" width="15" style="262" customWidth="1"/>
    <col min="3604" max="3604" width="14.6640625" style="262" customWidth="1"/>
    <col min="3605" max="3839" width="8.88671875" style="262"/>
    <col min="3840" max="3840" width="9.33203125" style="262" customWidth="1"/>
    <col min="3841" max="3841" width="49.44140625" style="262" customWidth="1"/>
    <col min="3842" max="3842" width="22.88671875" style="262" customWidth="1"/>
    <col min="3843" max="3843" width="24.88671875" style="262" customWidth="1"/>
    <col min="3844" max="3844" width="27.33203125" style="262" customWidth="1"/>
    <col min="3845" max="3845" width="28.6640625" style="262" bestFit="1" customWidth="1"/>
    <col min="3846" max="3846" width="15.44140625" style="262" customWidth="1"/>
    <col min="3847" max="3847" width="22.6640625" style="262" customWidth="1"/>
    <col min="3848" max="3849" width="28.33203125" style="262" customWidth="1"/>
    <col min="3850" max="3850" width="28.88671875" style="262" customWidth="1"/>
    <col min="3851" max="3851" width="29" style="262" customWidth="1"/>
    <col min="3852" max="3852" width="22.5546875" style="262" customWidth="1"/>
    <col min="3853" max="3853" width="19.6640625" style="262" customWidth="1"/>
    <col min="3854" max="3854" width="26.109375" style="262" customWidth="1"/>
    <col min="3855" max="3855" width="42.6640625" style="262" customWidth="1"/>
    <col min="3856" max="3856" width="41.33203125" style="262" customWidth="1"/>
    <col min="3857" max="3858" width="21.5546875" style="262" bestFit="1" customWidth="1"/>
    <col min="3859" max="3859" width="15" style="262" customWidth="1"/>
    <col min="3860" max="3860" width="14.6640625" style="262" customWidth="1"/>
    <col min="3861" max="4095" width="8.88671875" style="262"/>
    <col min="4096" max="4096" width="9.33203125" style="262" customWidth="1"/>
    <col min="4097" max="4097" width="49.44140625" style="262" customWidth="1"/>
    <col min="4098" max="4098" width="22.88671875" style="262" customWidth="1"/>
    <col min="4099" max="4099" width="24.88671875" style="262" customWidth="1"/>
    <col min="4100" max="4100" width="27.33203125" style="262" customWidth="1"/>
    <col min="4101" max="4101" width="28.6640625" style="262" bestFit="1" customWidth="1"/>
    <col min="4102" max="4102" width="15.44140625" style="262" customWidth="1"/>
    <col min="4103" max="4103" width="22.6640625" style="262" customWidth="1"/>
    <col min="4104" max="4105" width="28.33203125" style="262" customWidth="1"/>
    <col min="4106" max="4106" width="28.88671875" style="262" customWidth="1"/>
    <col min="4107" max="4107" width="29" style="262" customWidth="1"/>
    <col min="4108" max="4108" width="22.5546875" style="262" customWidth="1"/>
    <col min="4109" max="4109" width="19.6640625" style="262" customWidth="1"/>
    <col min="4110" max="4110" width="26.109375" style="262" customWidth="1"/>
    <col min="4111" max="4111" width="42.6640625" style="262" customWidth="1"/>
    <col min="4112" max="4112" width="41.33203125" style="262" customWidth="1"/>
    <col min="4113" max="4114" width="21.5546875" style="262" bestFit="1" customWidth="1"/>
    <col min="4115" max="4115" width="15" style="262" customWidth="1"/>
    <col min="4116" max="4116" width="14.6640625" style="262" customWidth="1"/>
    <col min="4117" max="4351" width="8.88671875" style="262"/>
    <col min="4352" max="4352" width="9.33203125" style="262" customWidth="1"/>
    <col min="4353" max="4353" width="49.44140625" style="262" customWidth="1"/>
    <col min="4354" max="4354" width="22.88671875" style="262" customWidth="1"/>
    <col min="4355" max="4355" width="24.88671875" style="262" customWidth="1"/>
    <col min="4356" max="4356" width="27.33203125" style="262" customWidth="1"/>
    <col min="4357" max="4357" width="28.6640625" style="262" bestFit="1" customWidth="1"/>
    <col min="4358" max="4358" width="15.44140625" style="262" customWidth="1"/>
    <col min="4359" max="4359" width="22.6640625" style="262" customWidth="1"/>
    <col min="4360" max="4361" width="28.33203125" style="262" customWidth="1"/>
    <col min="4362" max="4362" width="28.88671875" style="262" customWidth="1"/>
    <col min="4363" max="4363" width="29" style="262" customWidth="1"/>
    <col min="4364" max="4364" width="22.5546875" style="262" customWidth="1"/>
    <col min="4365" max="4365" width="19.6640625" style="262" customWidth="1"/>
    <col min="4366" max="4366" width="26.109375" style="262" customWidth="1"/>
    <col min="4367" max="4367" width="42.6640625" style="262" customWidth="1"/>
    <col min="4368" max="4368" width="41.33203125" style="262" customWidth="1"/>
    <col min="4369" max="4370" width="21.5546875" style="262" bestFit="1" customWidth="1"/>
    <col min="4371" max="4371" width="15" style="262" customWidth="1"/>
    <col min="4372" max="4372" width="14.6640625" style="262" customWidth="1"/>
    <col min="4373" max="4607" width="8.88671875" style="262"/>
    <col min="4608" max="4608" width="9.33203125" style="262" customWidth="1"/>
    <col min="4609" max="4609" width="49.44140625" style="262" customWidth="1"/>
    <col min="4610" max="4610" width="22.88671875" style="262" customWidth="1"/>
    <col min="4611" max="4611" width="24.88671875" style="262" customWidth="1"/>
    <col min="4612" max="4612" width="27.33203125" style="262" customWidth="1"/>
    <col min="4613" max="4613" width="28.6640625" style="262" bestFit="1" customWidth="1"/>
    <col min="4614" max="4614" width="15.44140625" style="262" customWidth="1"/>
    <col min="4615" max="4615" width="22.6640625" style="262" customWidth="1"/>
    <col min="4616" max="4617" width="28.33203125" style="262" customWidth="1"/>
    <col min="4618" max="4618" width="28.88671875" style="262" customWidth="1"/>
    <col min="4619" max="4619" width="29" style="262" customWidth="1"/>
    <col min="4620" max="4620" width="22.5546875" style="262" customWidth="1"/>
    <col min="4621" max="4621" width="19.6640625" style="262" customWidth="1"/>
    <col min="4622" max="4622" width="26.109375" style="262" customWidth="1"/>
    <col min="4623" max="4623" width="42.6640625" style="262" customWidth="1"/>
    <col min="4624" max="4624" width="41.33203125" style="262" customWidth="1"/>
    <col min="4625" max="4626" width="21.5546875" style="262" bestFit="1" customWidth="1"/>
    <col min="4627" max="4627" width="15" style="262" customWidth="1"/>
    <col min="4628" max="4628" width="14.6640625" style="262" customWidth="1"/>
    <col min="4629" max="4863" width="8.88671875" style="262"/>
    <col min="4864" max="4864" width="9.33203125" style="262" customWidth="1"/>
    <col min="4865" max="4865" width="49.44140625" style="262" customWidth="1"/>
    <col min="4866" max="4866" width="22.88671875" style="262" customWidth="1"/>
    <col min="4867" max="4867" width="24.88671875" style="262" customWidth="1"/>
    <col min="4868" max="4868" width="27.33203125" style="262" customWidth="1"/>
    <col min="4869" max="4869" width="28.6640625" style="262" bestFit="1" customWidth="1"/>
    <col min="4870" max="4870" width="15.44140625" style="262" customWidth="1"/>
    <col min="4871" max="4871" width="22.6640625" style="262" customWidth="1"/>
    <col min="4872" max="4873" width="28.33203125" style="262" customWidth="1"/>
    <col min="4874" max="4874" width="28.88671875" style="262" customWidth="1"/>
    <col min="4875" max="4875" width="29" style="262" customWidth="1"/>
    <col min="4876" max="4876" width="22.5546875" style="262" customWidth="1"/>
    <col min="4877" max="4877" width="19.6640625" style="262" customWidth="1"/>
    <col min="4878" max="4878" width="26.109375" style="262" customWidth="1"/>
    <col min="4879" max="4879" width="42.6640625" style="262" customWidth="1"/>
    <col min="4880" max="4880" width="41.33203125" style="262" customWidth="1"/>
    <col min="4881" max="4882" width="21.5546875" style="262" bestFit="1" customWidth="1"/>
    <col min="4883" max="4883" width="15" style="262" customWidth="1"/>
    <col min="4884" max="4884" width="14.6640625" style="262" customWidth="1"/>
    <col min="4885" max="5119" width="8.88671875" style="262"/>
    <col min="5120" max="5120" width="9.33203125" style="262" customWidth="1"/>
    <col min="5121" max="5121" width="49.44140625" style="262" customWidth="1"/>
    <col min="5122" max="5122" width="22.88671875" style="262" customWidth="1"/>
    <col min="5123" max="5123" width="24.88671875" style="262" customWidth="1"/>
    <col min="5124" max="5124" width="27.33203125" style="262" customWidth="1"/>
    <col min="5125" max="5125" width="28.6640625" style="262" bestFit="1" customWidth="1"/>
    <col min="5126" max="5126" width="15.44140625" style="262" customWidth="1"/>
    <col min="5127" max="5127" width="22.6640625" style="262" customWidth="1"/>
    <col min="5128" max="5129" width="28.33203125" style="262" customWidth="1"/>
    <col min="5130" max="5130" width="28.88671875" style="262" customWidth="1"/>
    <col min="5131" max="5131" width="29" style="262" customWidth="1"/>
    <col min="5132" max="5132" width="22.5546875" style="262" customWidth="1"/>
    <col min="5133" max="5133" width="19.6640625" style="262" customWidth="1"/>
    <col min="5134" max="5134" width="26.109375" style="262" customWidth="1"/>
    <col min="5135" max="5135" width="42.6640625" style="262" customWidth="1"/>
    <col min="5136" max="5136" width="41.33203125" style="262" customWidth="1"/>
    <col min="5137" max="5138" width="21.5546875" style="262" bestFit="1" customWidth="1"/>
    <col min="5139" max="5139" width="15" style="262" customWidth="1"/>
    <col min="5140" max="5140" width="14.6640625" style="262" customWidth="1"/>
    <col min="5141" max="5375" width="8.88671875" style="262"/>
    <col min="5376" max="5376" width="9.33203125" style="262" customWidth="1"/>
    <col min="5377" max="5377" width="49.44140625" style="262" customWidth="1"/>
    <col min="5378" max="5378" width="22.88671875" style="262" customWidth="1"/>
    <col min="5379" max="5379" width="24.88671875" style="262" customWidth="1"/>
    <col min="5380" max="5380" width="27.33203125" style="262" customWidth="1"/>
    <col min="5381" max="5381" width="28.6640625" style="262" bestFit="1" customWidth="1"/>
    <col min="5382" max="5382" width="15.44140625" style="262" customWidth="1"/>
    <col min="5383" max="5383" width="22.6640625" style="262" customWidth="1"/>
    <col min="5384" max="5385" width="28.33203125" style="262" customWidth="1"/>
    <col min="5386" max="5386" width="28.88671875" style="262" customWidth="1"/>
    <col min="5387" max="5387" width="29" style="262" customWidth="1"/>
    <col min="5388" max="5388" width="22.5546875" style="262" customWidth="1"/>
    <col min="5389" max="5389" width="19.6640625" style="262" customWidth="1"/>
    <col min="5390" max="5390" width="26.109375" style="262" customWidth="1"/>
    <col min="5391" max="5391" width="42.6640625" style="262" customWidth="1"/>
    <col min="5392" max="5392" width="41.33203125" style="262" customWidth="1"/>
    <col min="5393" max="5394" width="21.5546875" style="262" bestFit="1" customWidth="1"/>
    <col min="5395" max="5395" width="15" style="262" customWidth="1"/>
    <col min="5396" max="5396" width="14.6640625" style="262" customWidth="1"/>
    <col min="5397" max="5631" width="8.88671875" style="262"/>
    <col min="5632" max="5632" width="9.33203125" style="262" customWidth="1"/>
    <col min="5633" max="5633" width="49.44140625" style="262" customWidth="1"/>
    <col min="5634" max="5634" width="22.88671875" style="262" customWidth="1"/>
    <col min="5635" max="5635" width="24.88671875" style="262" customWidth="1"/>
    <col min="5636" max="5636" width="27.33203125" style="262" customWidth="1"/>
    <col min="5637" max="5637" width="28.6640625" style="262" bestFit="1" customWidth="1"/>
    <col min="5638" max="5638" width="15.44140625" style="262" customWidth="1"/>
    <col min="5639" max="5639" width="22.6640625" style="262" customWidth="1"/>
    <col min="5640" max="5641" width="28.33203125" style="262" customWidth="1"/>
    <col min="5642" max="5642" width="28.88671875" style="262" customWidth="1"/>
    <col min="5643" max="5643" width="29" style="262" customWidth="1"/>
    <col min="5644" max="5644" width="22.5546875" style="262" customWidth="1"/>
    <col min="5645" max="5645" width="19.6640625" style="262" customWidth="1"/>
    <col min="5646" max="5646" width="26.109375" style="262" customWidth="1"/>
    <col min="5647" max="5647" width="42.6640625" style="262" customWidth="1"/>
    <col min="5648" max="5648" width="41.33203125" style="262" customWidth="1"/>
    <col min="5649" max="5650" width="21.5546875" style="262" bestFit="1" customWidth="1"/>
    <col min="5651" max="5651" width="15" style="262" customWidth="1"/>
    <col min="5652" max="5652" width="14.6640625" style="262" customWidth="1"/>
    <col min="5653" max="5887" width="8.88671875" style="262"/>
    <col min="5888" max="5888" width="9.33203125" style="262" customWidth="1"/>
    <col min="5889" max="5889" width="49.44140625" style="262" customWidth="1"/>
    <col min="5890" max="5890" width="22.88671875" style="262" customWidth="1"/>
    <col min="5891" max="5891" width="24.88671875" style="262" customWidth="1"/>
    <col min="5892" max="5892" width="27.33203125" style="262" customWidth="1"/>
    <col min="5893" max="5893" width="28.6640625" style="262" bestFit="1" customWidth="1"/>
    <col min="5894" max="5894" width="15.44140625" style="262" customWidth="1"/>
    <col min="5895" max="5895" width="22.6640625" style="262" customWidth="1"/>
    <col min="5896" max="5897" width="28.33203125" style="262" customWidth="1"/>
    <col min="5898" max="5898" width="28.88671875" style="262" customWidth="1"/>
    <col min="5899" max="5899" width="29" style="262" customWidth="1"/>
    <col min="5900" max="5900" width="22.5546875" style="262" customWidth="1"/>
    <col min="5901" max="5901" width="19.6640625" style="262" customWidth="1"/>
    <col min="5902" max="5902" width="26.109375" style="262" customWidth="1"/>
    <col min="5903" max="5903" width="42.6640625" style="262" customWidth="1"/>
    <col min="5904" max="5904" width="41.33203125" style="262" customWidth="1"/>
    <col min="5905" max="5906" width="21.5546875" style="262" bestFit="1" customWidth="1"/>
    <col min="5907" max="5907" width="15" style="262" customWidth="1"/>
    <col min="5908" max="5908" width="14.6640625" style="262" customWidth="1"/>
    <col min="5909" max="6143" width="8.88671875" style="262"/>
    <col min="6144" max="6144" width="9.33203125" style="262" customWidth="1"/>
    <col min="6145" max="6145" width="49.44140625" style="262" customWidth="1"/>
    <col min="6146" max="6146" width="22.88671875" style="262" customWidth="1"/>
    <col min="6147" max="6147" width="24.88671875" style="262" customWidth="1"/>
    <col min="6148" max="6148" width="27.33203125" style="262" customWidth="1"/>
    <col min="6149" max="6149" width="28.6640625" style="262" bestFit="1" customWidth="1"/>
    <col min="6150" max="6150" width="15.44140625" style="262" customWidth="1"/>
    <col min="6151" max="6151" width="22.6640625" style="262" customWidth="1"/>
    <col min="6152" max="6153" width="28.33203125" style="262" customWidth="1"/>
    <col min="6154" max="6154" width="28.88671875" style="262" customWidth="1"/>
    <col min="6155" max="6155" width="29" style="262" customWidth="1"/>
    <col min="6156" max="6156" width="22.5546875" style="262" customWidth="1"/>
    <col min="6157" max="6157" width="19.6640625" style="262" customWidth="1"/>
    <col min="6158" max="6158" width="26.109375" style="262" customWidth="1"/>
    <col min="6159" max="6159" width="42.6640625" style="262" customWidth="1"/>
    <col min="6160" max="6160" width="41.33203125" style="262" customWidth="1"/>
    <col min="6161" max="6162" width="21.5546875" style="262" bestFit="1" customWidth="1"/>
    <col min="6163" max="6163" width="15" style="262" customWidth="1"/>
    <col min="6164" max="6164" width="14.6640625" style="262" customWidth="1"/>
    <col min="6165" max="6399" width="8.88671875" style="262"/>
    <col min="6400" max="6400" width="9.33203125" style="262" customWidth="1"/>
    <col min="6401" max="6401" width="49.44140625" style="262" customWidth="1"/>
    <col min="6402" max="6402" width="22.88671875" style="262" customWidth="1"/>
    <col min="6403" max="6403" width="24.88671875" style="262" customWidth="1"/>
    <col min="6404" max="6404" width="27.33203125" style="262" customWidth="1"/>
    <col min="6405" max="6405" width="28.6640625" style="262" bestFit="1" customWidth="1"/>
    <col min="6406" max="6406" width="15.44140625" style="262" customWidth="1"/>
    <col min="6407" max="6407" width="22.6640625" style="262" customWidth="1"/>
    <col min="6408" max="6409" width="28.33203125" style="262" customWidth="1"/>
    <col min="6410" max="6410" width="28.88671875" style="262" customWidth="1"/>
    <col min="6411" max="6411" width="29" style="262" customWidth="1"/>
    <col min="6412" max="6412" width="22.5546875" style="262" customWidth="1"/>
    <col min="6413" max="6413" width="19.6640625" style="262" customWidth="1"/>
    <col min="6414" max="6414" width="26.109375" style="262" customWidth="1"/>
    <col min="6415" max="6415" width="42.6640625" style="262" customWidth="1"/>
    <col min="6416" max="6416" width="41.33203125" style="262" customWidth="1"/>
    <col min="6417" max="6418" width="21.5546875" style="262" bestFit="1" customWidth="1"/>
    <col min="6419" max="6419" width="15" style="262" customWidth="1"/>
    <col min="6420" max="6420" width="14.6640625" style="262" customWidth="1"/>
    <col min="6421" max="6655" width="8.88671875" style="262"/>
    <col min="6656" max="6656" width="9.33203125" style="262" customWidth="1"/>
    <col min="6657" max="6657" width="49.44140625" style="262" customWidth="1"/>
    <col min="6658" max="6658" width="22.88671875" style="262" customWidth="1"/>
    <col min="6659" max="6659" width="24.88671875" style="262" customWidth="1"/>
    <col min="6660" max="6660" width="27.33203125" style="262" customWidth="1"/>
    <col min="6661" max="6661" width="28.6640625" style="262" bestFit="1" customWidth="1"/>
    <col min="6662" max="6662" width="15.44140625" style="262" customWidth="1"/>
    <col min="6663" max="6663" width="22.6640625" style="262" customWidth="1"/>
    <col min="6664" max="6665" width="28.33203125" style="262" customWidth="1"/>
    <col min="6666" max="6666" width="28.88671875" style="262" customWidth="1"/>
    <col min="6667" max="6667" width="29" style="262" customWidth="1"/>
    <col min="6668" max="6668" width="22.5546875" style="262" customWidth="1"/>
    <col min="6669" max="6669" width="19.6640625" style="262" customWidth="1"/>
    <col min="6670" max="6670" width="26.109375" style="262" customWidth="1"/>
    <col min="6671" max="6671" width="42.6640625" style="262" customWidth="1"/>
    <col min="6672" max="6672" width="41.33203125" style="262" customWidth="1"/>
    <col min="6673" max="6674" width="21.5546875" style="262" bestFit="1" customWidth="1"/>
    <col min="6675" max="6675" width="15" style="262" customWidth="1"/>
    <col min="6676" max="6676" width="14.6640625" style="262" customWidth="1"/>
    <col min="6677" max="6911" width="8.88671875" style="262"/>
    <col min="6912" max="6912" width="9.33203125" style="262" customWidth="1"/>
    <col min="6913" max="6913" width="49.44140625" style="262" customWidth="1"/>
    <col min="6914" max="6914" width="22.88671875" style="262" customWidth="1"/>
    <col min="6915" max="6915" width="24.88671875" style="262" customWidth="1"/>
    <col min="6916" max="6916" width="27.33203125" style="262" customWidth="1"/>
    <col min="6917" max="6917" width="28.6640625" style="262" bestFit="1" customWidth="1"/>
    <col min="6918" max="6918" width="15.44140625" style="262" customWidth="1"/>
    <col min="6919" max="6919" width="22.6640625" style="262" customWidth="1"/>
    <col min="6920" max="6921" width="28.33203125" style="262" customWidth="1"/>
    <col min="6922" max="6922" width="28.88671875" style="262" customWidth="1"/>
    <col min="6923" max="6923" width="29" style="262" customWidth="1"/>
    <col min="6924" max="6924" width="22.5546875" style="262" customWidth="1"/>
    <col min="6925" max="6925" width="19.6640625" style="262" customWidth="1"/>
    <col min="6926" max="6926" width="26.109375" style="262" customWidth="1"/>
    <col min="6927" max="6927" width="42.6640625" style="262" customWidth="1"/>
    <col min="6928" max="6928" width="41.33203125" style="262" customWidth="1"/>
    <col min="6929" max="6930" width="21.5546875" style="262" bestFit="1" customWidth="1"/>
    <col min="6931" max="6931" width="15" style="262" customWidth="1"/>
    <col min="6932" max="6932" width="14.6640625" style="262" customWidth="1"/>
    <col min="6933" max="7167" width="8.88671875" style="262"/>
    <col min="7168" max="7168" width="9.33203125" style="262" customWidth="1"/>
    <col min="7169" max="7169" width="49.44140625" style="262" customWidth="1"/>
    <col min="7170" max="7170" width="22.88671875" style="262" customWidth="1"/>
    <col min="7171" max="7171" width="24.88671875" style="262" customWidth="1"/>
    <col min="7172" max="7172" width="27.33203125" style="262" customWidth="1"/>
    <col min="7173" max="7173" width="28.6640625" style="262" bestFit="1" customWidth="1"/>
    <col min="7174" max="7174" width="15.44140625" style="262" customWidth="1"/>
    <col min="7175" max="7175" width="22.6640625" style="262" customWidth="1"/>
    <col min="7176" max="7177" width="28.33203125" style="262" customWidth="1"/>
    <col min="7178" max="7178" width="28.88671875" style="262" customWidth="1"/>
    <col min="7179" max="7179" width="29" style="262" customWidth="1"/>
    <col min="7180" max="7180" width="22.5546875" style="262" customWidth="1"/>
    <col min="7181" max="7181" width="19.6640625" style="262" customWidth="1"/>
    <col min="7182" max="7182" width="26.109375" style="262" customWidth="1"/>
    <col min="7183" max="7183" width="42.6640625" style="262" customWidth="1"/>
    <col min="7184" max="7184" width="41.33203125" style="262" customWidth="1"/>
    <col min="7185" max="7186" width="21.5546875" style="262" bestFit="1" customWidth="1"/>
    <col min="7187" max="7187" width="15" style="262" customWidth="1"/>
    <col min="7188" max="7188" width="14.6640625" style="262" customWidth="1"/>
    <col min="7189" max="7423" width="8.88671875" style="262"/>
    <col min="7424" max="7424" width="9.33203125" style="262" customWidth="1"/>
    <col min="7425" max="7425" width="49.44140625" style="262" customWidth="1"/>
    <col min="7426" max="7426" width="22.88671875" style="262" customWidth="1"/>
    <col min="7427" max="7427" width="24.88671875" style="262" customWidth="1"/>
    <col min="7428" max="7428" width="27.33203125" style="262" customWidth="1"/>
    <col min="7429" max="7429" width="28.6640625" style="262" bestFit="1" customWidth="1"/>
    <col min="7430" max="7430" width="15.44140625" style="262" customWidth="1"/>
    <col min="7431" max="7431" width="22.6640625" style="262" customWidth="1"/>
    <col min="7432" max="7433" width="28.33203125" style="262" customWidth="1"/>
    <col min="7434" max="7434" width="28.88671875" style="262" customWidth="1"/>
    <col min="7435" max="7435" width="29" style="262" customWidth="1"/>
    <col min="7436" max="7436" width="22.5546875" style="262" customWidth="1"/>
    <col min="7437" max="7437" width="19.6640625" style="262" customWidth="1"/>
    <col min="7438" max="7438" width="26.109375" style="262" customWidth="1"/>
    <col min="7439" max="7439" width="42.6640625" style="262" customWidth="1"/>
    <col min="7440" max="7440" width="41.33203125" style="262" customWidth="1"/>
    <col min="7441" max="7442" width="21.5546875" style="262" bestFit="1" customWidth="1"/>
    <col min="7443" max="7443" width="15" style="262" customWidth="1"/>
    <col min="7444" max="7444" width="14.6640625" style="262" customWidth="1"/>
    <col min="7445" max="7679" width="8.88671875" style="262"/>
    <col min="7680" max="7680" width="9.33203125" style="262" customWidth="1"/>
    <col min="7681" max="7681" width="49.44140625" style="262" customWidth="1"/>
    <col min="7682" max="7682" width="22.88671875" style="262" customWidth="1"/>
    <col min="7683" max="7683" width="24.88671875" style="262" customWidth="1"/>
    <col min="7684" max="7684" width="27.33203125" style="262" customWidth="1"/>
    <col min="7685" max="7685" width="28.6640625" style="262" bestFit="1" customWidth="1"/>
    <col min="7686" max="7686" width="15.44140625" style="262" customWidth="1"/>
    <col min="7687" max="7687" width="22.6640625" style="262" customWidth="1"/>
    <col min="7688" max="7689" width="28.33203125" style="262" customWidth="1"/>
    <col min="7690" max="7690" width="28.88671875" style="262" customWidth="1"/>
    <col min="7691" max="7691" width="29" style="262" customWidth="1"/>
    <col min="7692" max="7692" width="22.5546875" style="262" customWidth="1"/>
    <col min="7693" max="7693" width="19.6640625" style="262" customWidth="1"/>
    <col min="7694" max="7694" width="26.109375" style="262" customWidth="1"/>
    <col min="7695" max="7695" width="42.6640625" style="262" customWidth="1"/>
    <col min="7696" max="7696" width="41.33203125" style="262" customWidth="1"/>
    <col min="7697" max="7698" width="21.5546875" style="262" bestFit="1" customWidth="1"/>
    <col min="7699" max="7699" width="15" style="262" customWidth="1"/>
    <col min="7700" max="7700" width="14.6640625" style="262" customWidth="1"/>
    <col min="7701" max="7935" width="8.88671875" style="262"/>
    <col min="7936" max="7936" width="9.33203125" style="262" customWidth="1"/>
    <col min="7937" max="7937" width="49.44140625" style="262" customWidth="1"/>
    <col min="7938" max="7938" width="22.88671875" style="262" customWidth="1"/>
    <col min="7939" max="7939" width="24.88671875" style="262" customWidth="1"/>
    <col min="7940" max="7940" width="27.33203125" style="262" customWidth="1"/>
    <col min="7941" max="7941" width="28.6640625" style="262" bestFit="1" customWidth="1"/>
    <col min="7942" max="7942" width="15.44140625" style="262" customWidth="1"/>
    <col min="7943" max="7943" width="22.6640625" style="262" customWidth="1"/>
    <col min="7944" max="7945" width="28.33203125" style="262" customWidth="1"/>
    <col min="7946" max="7946" width="28.88671875" style="262" customWidth="1"/>
    <col min="7947" max="7947" width="29" style="262" customWidth="1"/>
    <col min="7948" max="7948" width="22.5546875" style="262" customWidth="1"/>
    <col min="7949" max="7949" width="19.6640625" style="262" customWidth="1"/>
    <col min="7950" max="7950" width="26.109375" style="262" customWidth="1"/>
    <col min="7951" max="7951" width="42.6640625" style="262" customWidth="1"/>
    <col min="7952" max="7952" width="41.33203125" style="262" customWidth="1"/>
    <col min="7953" max="7954" width="21.5546875" style="262" bestFit="1" customWidth="1"/>
    <col min="7955" max="7955" width="15" style="262" customWidth="1"/>
    <col min="7956" max="7956" width="14.6640625" style="262" customWidth="1"/>
    <col min="7957" max="8191" width="8.88671875" style="262"/>
    <col min="8192" max="8192" width="9.33203125" style="262" customWidth="1"/>
    <col min="8193" max="8193" width="49.44140625" style="262" customWidth="1"/>
    <col min="8194" max="8194" width="22.88671875" style="262" customWidth="1"/>
    <col min="8195" max="8195" width="24.88671875" style="262" customWidth="1"/>
    <col min="8196" max="8196" width="27.33203125" style="262" customWidth="1"/>
    <col min="8197" max="8197" width="28.6640625" style="262" bestFit="1" customWidth="1"/>
    <col min="8198" max="8198" width="15.44140625" style="262" customWidth="1"/>
    <col min="8199" max="8199" width="22.6640625" style="262" customWidth="1"/>
    <col min="8200" max="8201" width="28.33203125" style="262" customWidth="1"/>
    <col min="8202" max="8202" width="28.88671875" style="262" customWidth="1"/>
    <col min="8203" max="8203" width="29" style="262" customWidth="1"/>
    <col min="8204" max="8204" width="22.5546875" style="262" customWidth="1"/>
    <col min="8205" max="8205" width="19.6640625" style="262" customWidth="1"/>
    <col min="8206" max="8206" width="26.109375" style="262" customWidth="1"/>
    <col min="8207" max="8207" width="42.6640625" style="262" customWidth="1"/>
    <col min="8208" max="8208" width="41.33203125" style="262" customWidth="1"/>
    <col min="8209" max="8210" width="21.5546875" style="262" bestFit="1" customWidth="1"/>
    <col min="8211" max="8211" width="15" style="262" customWidth="1"/>
    <col min="8212" max="8212" width="14.6640625" style="262" customWidth="1"/>
    <col min="8213" max="8447" width="8.88671875" style="262"/>
    <col min="8448" max="8448" width="9.33203125" style="262" customWidth="1"/>
    <col min="8449" max="8449" width="49.44140625" style="262" customWidth="1"/>
    <col min="8450" max="8450" width="22.88671875" style="262" customWidth="1"/>
    <col min="8451" max="8451" width="24.88671875" style="262" customWidth="1"/>
    <col min="8452" max="8452" width="27.33203125" style="262" customWidth="1"/>
    <col min="8453" max="8453" width="28.6640625" style="262" bestFit="1" customWidth="1"/>
    <col min="8454" max="8454" width="15.44140625" style="262" customWidth="1"/>
    <col min="8455" max="8455" width="22.6640625" style="262" customWidth="1"/>
    <col min="8456" max="8457" width="28.33203125" style="262" customWidth="1"/>
    <col min="8458" max="8458" width="28.88671875" style="262" customWidth="1"/>
    <col min="8459" max="8459" width="29" style="262" customWidth="1"/>
    <col min="8460" max="8460" width="22.5546875" style="262" customWidth="1"/>
    <col min="8461" max="8461" width="19.6640625" style="262" customWidth="1"/>
    <col min="8462" max="8462" width="26.109375" style="262" customWidth="1"/>
    <col min="8463" max="8463" width="42.6640625" style="262" customWidth="1"/>
    <col min="8464" max="8464" width="41.33203125" style="262" customWidth="1"/>
    <col min="8465" max="8466" width="21.5546875" style="262" bestFit="1" customWidth="1"/>
    <col min="8467" max="8467" width="15" style="262" customWidth="1"/>
    <col min="8468" max="8468" width="14.6640625" style="262" customWidth="1"/>
    <col min="8469" max="8703" width="8.88671875" style="262"/>
    <col min="8704" max="8704" width="9.33203125" style="262" customWidth="1"/>
    <col min="8705" max="8705" width="49.44140625" style="262" customWidth="1"/>
    <col min="8706" max="8706" width="22.88671875" style="262" customWidth="1"/>
    <col min="8707" max="8707" width="24.88671875" style="262" customWidth="1"/>
    <col min="8708" max="8708" width="27.33203125" style="262" customWidth="1"/>
    <col min="8709" max="8709" width="28.6640625" style="262" bestFit="1" customWidth="1"/>
    <col min="8710" max="8710" width="15.44140625" style="262" customWidth="1"/>
    <col min="8711" max="8711" width="22.6640625" style="262" customWidth="1"/>
    <col min="8712" max="8713" width="28.33203125" style="262" customWidth="1"/>
    <col min="8714" max="8714" width="28.88671875" style="262" customWidth="1"/>
    <col min="8715" max="8715" width="29" style="262" customWidth="1"/>
    <col min="8716" max="8716" width="22.5546875" style="262" customWidth="1"/>
    <col min="8717" max="8717" width="19.6640625" style="262" customWidth="1"/>
    <col min="8718" max="8718" width="26.109375" style="262" customWidth="1"/>
    <col min="8719" max="8719" width="42.6640625" style="262" customWidth="1"/>
    <col min="8720" max="8720" width="41.33203125" style="262" customWidth="1"/>
    <col min="8721" max="8722" width="21.5546875" style="262" bestFit="1" customWidth="1"/>
    <col min="8723" max="8723" width="15" style="262" customWidth="1"/>
    <col min="8724" max="8724" width="14.6640625" style="262" customWidth="1"/>
    <col min="8725" max="8959" width="8.88671875" style="262"/>
    <col min="8960" max="8960" width="9.33203125" style="262" customWidth="1"/>
    <col min="8961" max="8961" width="49.44140625" style="262" customWidth="1"/>
    <col min="8962" max="8962" width="22.88671875" style="262" customWidth="1"/>
    <col min="8963" max="8963" width="24.88671875" style="262" customWidth="1"/>
    <col min="8964" max="8964" width="27.33203125" style="262" customWidth="1"/>
    <col min="8965" max="8965" width="28.6640625" style="262" bestFit="1" customWidth="1"/>
    <col min="8966" max="8966" width="15.44140625" style="262" customWidth="1"/>
    <col min="8967" max="8967" width="22.6640625" style="262" customWidth="1"/>
    <col min="8968" max="8969" width="28.33203125" style="262" customWidth="1"/>
    <col min="8970" max="8970" width="28.88671875" style="262" customWidth="1"/>
    <col min="8971" max="8971" width="29" style="262" customWidth="1"/>
    <col min="8972" max="8972" width="22.5546875" style="262" customWidth="1"/>
    <col min="8973" max="8973" width="19.6640625" style="262" customWidth="1"/>
    <col min="8974" max="8974" width="26.109375" style="262" customWidth="1"/>
    <col min="8975" max="8975" width="42.6640625" style="262" customWidth="1"/>
    <col min="8976" max="8976" width="41.33203125" style="262" customWidth="1"/>
    <col min="8977" max="8978" width="21.5546875" style="262" bestFit="1" customWidth="1"/>
    <col min="8979" max="8979" width="15" style="262" customWidth="1"/>
    <col min="8980" max="8980" width="14.6640625" style="262" customWidth="1"/>
    <col min="8981" max="9215" width="8.88671875" style="262"/>
    <col min="9216" max="9216" width="9.33203125" style="262" customWidth="1"/>
    <col min="9217" max="9217" width="49.44140625" style="262" customWidth="1"/>
    <col min="9218" max="9218" width="22.88671875" style="262" customWidth="1"/>
    <col min="9219" max="9219" width="24.88671875" style="262" customWidth="1"/>
    <col min="9220" max="9220" width="27.33203125" style="262" customWidth="1"/>
    <col min="9221" max="9221" width="28.6640625" style="262" bestFit="1" customWidth="1"/>
    <col min="9222" max="9222" width="15.44140625" style="262" customWidth="1"/>
    <col min="9223" max="9223" width="22.6640625" style="262" customWidth="1"/>
    <col min="9224" max="9225" width="28.33203125" style="262" customWidth="1"/>
    <col min="9226" max="9226" width="28.88671875" style="262" customWidth="1"/>
    <col min="9227" max="9227" width="29" style="262" customWidth="1"/>
    <col min="9228" max="9228" width="22.5546875" style="262" customWidth="1"/>
    <col min="9229" max="9229" width="19.6640625" style="262" customWidth="1"/>
    <col min="9230" max="9230" width="26.109375" style="262" customWidth="1"/>
    <col min="9231" max="9231" width="42.6640625" style="262" customWidth="1"/>
    <col min="9232" max="9232" width="41.33203125" style="262" customWidth="1"/>
    <col min="9233" max="9234" width="21.5546875" style="262" bestFit="1" customWidth="1"/>
    <col min="9235" max="9235" width="15" style="262" customWidth="1"/>
    <col min="9236" max="9236" width="14.6640625" style="262" customWidth="1"/>
    <col min="9237" max="9471" width="8.88671875" style="262"/>
    <col min="9472" max="9472" width="9.33203125" style="262" customWidth="1"/>
    <col min="9473" max="9473" width="49.44140625" style="262" customWidth="1"/>
    <col min="9474" max="9474" width="22.88671875" style="262" customWidth="1"/>
    <col min="9475" max="9475" width="24.88671875" style="262" customWidth="1"/>
    <col min="9476" max="9476" width="27.33203125" style="262" customWidth="1"/>
    <col min="9477" max="9477" width="28.6640625" style="262" bestFit="1" customWidth="1"/>
    <col min="9478" max="9478" width="15.44140625" style="262" customWidth="1"/>
    <col min="9479" max="9479" width="22.6640625" style="262" customWidth="1"/>
    <col min="9480" max="9481" width="28.33203125" style="262" customWidth="1"/>
    <col min="9482" max="9482" width="28.88671875" style="262" customWidth="1"/>
    <col min="9483" max="9483" width="29" style="262" customWidth="1"/>
    <col min="9484" max="9484" width="22.5546875" style="262" customWidth="1"/>
    <col min="9485" max="9485" width="19.6640625" style="262" customWidth="1"/>
    <col min="9486" max="9486" width="26.109375" style="262" customWidth="1"/>
    <col min="9487" max="9487" width="42.6640625" style="262" customWidth="1"/>
    <col min="9488" max="9488" width="41.33203125" style="262" customWidth="1"/>
    <col min="9489" max="9490" width="21.5546875" style="262" bestFit="1" customWidth="1"/>
    <col min="9491" max="9491" width="15" style="262" customWidth="1"/>
    <col min="9492" max="9492" width="14.6640625" style="262" customWidth="1"/>
    <col min="9493" max="9727" width="8.88671875" style="262"/>
    <col min="9728" max="9728" width="9.33203125" style="262" customWidth="1"/>
    <col min="9729" max="9729" width="49.44140625" style="262" customWidth="1"/>
    <col min="9730" max="9730" width="22.88671875" style="262" customWidth="1"/>
    <col min="9731" max="9731" width="24.88671875" style="262" customWidth="1"/>
    <col min="9732" max="9732" width="27.33203125" style="262" customWidth="1"/>
    <col min="9733" max="9733" width="28.6640625" style="262" bestFit="1" customWidth="1"/>
    <col min="9734" max="9734" width="15.44140625" style="262" customWidth="1"/>
    <col min="9735" max="9735" width="22.6640625" style="262" customWidth="1"/>
    <col min="9736" max="9737" width="28.33203125" style="262" customWidth="1"/>
    <col min="9738" max="9738" width="28.88671875" style="262" customWidth="1"/>
    <col min="9739" max="9739" width="29" style="262" customWidth="1"/>
    <col min="9740" max="9740" width="22.5546875" style="262" customWidth="1"/>
    <col min="9741" max="9741" width="19.6640625" style="262" customWidth="1"/>
    <col min="9742" max="9742" width="26.109375" style="262" customWidth="1"/>
    <col min="9743" max="9743" width="42.6640625" style="262" customWidth="1"/>
    <col min="9744" max="9744" width="41.33203125" style="262" customWidth="1"/>
    <col min="9745" max="9746" width="21.5546875" style="262" bestFit="1" customWidth="1"/>
    <col min="9747" max="9747" width="15" style="262" customWidth="1"/>
    <col min="9748" max="9748" width="14.6640625" style="262" customWidth="1"/>
    <col min="9749" max="9983" width="8.88671875" style="262"/>
    <col min="9984" max="9984" width="9.33203125" style="262" customWidth="1"/>
    <col min="9985" max="9985" width="49.44140625" style="262" customWidth="1"/>
    <col min="9986" max="9986" width="22.88671875" style="262" customWidth="1"/>
    <col min="9987" max="9987" width="24.88671875" style="262" customWidth="1"/>
    <col min="9988" max="9988" width="27.33203125" style="262" customWidth="1"/>
    <col min="9989" max="9989" width="28.6640625" style="262" bestFit="1" customWidth="1"/>
    <col min="9990" max="9990" width="15.44140625" style="262" customWidth="1"/>
    <col min="9991" max="9991" width="22.6640625" style="262" customWidth="1"/>
    <col min="9992" max="9993" width="28.33203125" style="262" customWidth="1"/>
    <col min="9994" max="9994" width="28.88671875" style="262" customWidth="1"/>
    <col min="9995" max="9995" width="29" style="262" customWidth="1"/>
    <col min="9996" max="9996" width="22.5546875" style="262" customWidth="1"/>
    <col min="9997" max="9997" width="19.6640625" style="262" customWidth="1"/>
    <col min="9998" max="9998" width="26.109375" style="262" customWidth="1"/>
    <col min="9999" max="9999" width="42.6640625" style="262" customWidth="1"/>
    <col min="10000" max="10000" width="41.33203125" style="262" customWidth="1"/>
    <col min="10001" max="10002" width="21.5546875" style="262" bestFit="1" customWidth="1"/>
    <col min="10003" max="10003" width="15" style="262" customWidth="1"/>
    <col min="10004" max="10004" width="14.6640625" style="262" customWidth="1"/>
    <col min="10005" max="10239" width="8.88671875" style="262"/>
    <col min="10240" max="10240" width="9.33203125" style="262" customWidth="1"/>
    <col min="10241" max="10241" width="49.44140625" style="262" customWidth="1"/>
    <col min="10242" max="10242" width="22.88671875" style="262" customWidth="1"/>
    <col min="10243" max="10243" width="24.88671875" style="262" customWidth="1"/>
    <col min="10244" max="10244" width="27.33203125" style="262" customWidth="1"/>
    <col min="10245" max="10245" width="28.6640625" style="262" bestFit="1" customWidth="1"/>
    <col min="10246" max="10246" width="15.44140625" style="262" customWidth="1"/>
    <col min="10247" max="10247" width="22.6640625" style="262" customWidth="1"/>
    <col min="10248" max="10249" width="28.33203125" style="262" customWidth="1"/>
    <col min="10250" max="10250" width="28.88671875" style="262" customWidth="1"/>
    <col min="10251" max="10251" width="29" style="262" customWidth="1"/>
    <col min="10252" max="10252" width="22.5546875" style="262" customWidth="1"/>
    <col min="10253" max="10253" width="19.6640625" style="262" customWidth="1"/>
    <col min="10254" max="10254" width="26.109375" style="262" customWidth="1"/>
    <col min="10255" max="10255" width="42.6640625" style="262" customWidth="1"/>
    <col min="10256" max="10256" width="41.33203125" style="262" customWidth="1"/>
    <col min="10257" max="10258" width="21.5546875" style="262" bestFit="1" customWidth="1"/>
    <col min="10259" max="10259" width="15" style="262" customWidth="1"/>
    <col min="10260" max="10260" width="14.6640625" style="262" customWidth="1"/>
    <col min="10261" max="10495" width="8.88671875" style="262"/>
    <col min="10496" max="10496" width="9.33203125" style="262" customWidth="1"/>
    <col min="10497" max="10497" width="49.44140625" style="262" customWidth="1"/>
    <col min="10498" max="10498" width="22.88671875" style="262" customWidth="1"/>
    <col min="10499" max="10499" width="24.88671875" style="262" customWidth="1"/>
    <col min="10500" max="10500" width="27.33203125" style="262" customWidth="1"/>
    <col min="10501" max="10501" width="28.6640625" style="262" bestFit="1" customWidth="1"/>
    <col min="10502" max="10502" width="15.44140625" style="262" customWidth="1"/>
    <col min="10503" max="10503" width="22.6640625" style="262" customWidth="1"/>
    <col min="10504" max="10505" width="28.33203125" style="262" customWidth="1"/>
    <col min="10506" max="10506" width="28.88671875" style="262" customWidth="1"/>
    <col min="10507" max="10507" width="29" style="262" customWidth="1"/>
    <col min="10508" max="10508" width="22.5546875" style="262" customWidth="1"/>
    <col min="10509" max="10509" width="19.6640625" style="262" customWidth="1"/>
    <col min="10510" max="10510" width="26.109375" style="262" customWidth="1"/>
    <col min="10511" max="10511" width="42.6640625" style="262" customWidth="1"/>
    <col min="10512" max="10512" width="41.33203125" style="262" customWidth="1"/>
    <col min="10513" max="10514" width="21.5546875" style="262" bestFit="1" customWidth="1"/>
    <col min="10515" max="10515" width="15" style="262" customWidth="1"/>
    <col min="10516" max="10516" width="14.6640625" style="262" customWidth="1"/>
    <col min="10517" max="10751" width="8.88671875" style="262"/>
    <col min="10752" max="10752" width="9.33203125" style="262" customWidth="1"/>
    <col min="10753" max="10753" width="49.44140625" style="262" customWidth="1"/>
    <col min="10754" max="10754" width="22.88671875" style="262" customWidth="1"/>
    <col min="10755" max="10755" width="24.88671875" style="262" customWidth="1"/>
    <col min="10756" max="10756" width="27.33203125" style="262" customWidth="1"/>
    <col min="10757" max="10757" width="28.6640625" style="262" bestFit="1" customWidth="1"/>
    <col min="10758" max="10758" width="15.44140625" style="262" customWidth="1"/>
    <col min="10759" max="10759" width="22.6640625" style="262" customWidth="1"/>
    <col min="10760" max="10761" width="28.33203125" style="262" customWidth="1"/>
    <col min="10762" max="10762" width="28.88671875" style="262" customWidth="1"/>
    <col min="10763" max="10763" width="29" style="262" customWidth="1"/>
    <col min="10764" max="10764" width="22.5546875" style="262" customWidth="1"/>
    <col min="10765" max="10765" width="19.6640625" style="262" customWidth="1"/>
    <col min="10766" max="10766" width="26.109375" style="262" customWidth="1"/>
    <col min="10767" max="10767" width="42.6640625" style="262" customWidth="1"/>
    <col min="10768" max="10768" width="41.33203125" style="262" customWidth="1"/>
    <col min="10769" max="10770" width="21.5546875" style="262" bestFit="1" customWidth="1"/>
    <col min="10771" max="10771" width="15" style="262" customWidth="1"/>
    <col min="10772" max="10772" width="14.6640625" style="262" customWidth="1"/>
    <col min="10773" max="11007" width="8.88671875" style="262"/>
    <col min="11008" max="11008" width="9.33203125" style="262" customWidth="1"/>
    <col min="11009" max="11009" width="49.44140625" style="262" customWidth="1"/>
    <col min="11010" max="11010" width="22.88671875" style="262" customWidth="1"/>
    <col min="11011" max="11011" width="24.88671875" style="262" customWidth="1"/>
    <col min="11012" max="11012" width="27.33203125" style="262" customWidth="1"/>
    <col min="11013" max="11013" width="28.6640625" style="262" bestFit="1" customWidth="1"/>
    <col min="11014" max="11014" width="15.44140625" style="262" customWidth="1"/>
    <col min="11015" max="11015" width="22.6640625" style="262" customWidth="1"/>
    <col min="11016" max="11017" width="28.33203125" style="262" customWidth="1"/>
    <col min="11018" max="11018" width="28.88671875" style="262" customWidth="1"/>
    <col min="11019" max="11019" width="29" style="262" customWidth="1"/>
    <col min="11020" max="11020" width="22.5546875" style="262" customWidth="1"/>
    <col min="11021" max="11021" width="19.6640625" style="262" customWidth="1"/>
    <col min="11022" max="11022" width="26.109375" style="262" customWidth="1"/>
    <col min="11023" max="11023" width="42.6640625" style="262" customWidth="1"/>
    <col min="11024" max="11024" width="41.33203125" style="262" customWidth="1"/>
    <col min="11025" max="11026" width="21.5546875" style="262" bestFit="1" customWidth="1"/>
    <col min="11027" max="11027" width="15" style="262" customWidth="1"/>
    <col min="11028" max="11028" width="14.6640625" style="262" customWidth="1"/>
    <col min="11029" max="11263" width="8.88671875" style="262"/>
    <col min="11264" max="11264" width="9.33203125" style="262" customWidth="1"/>
    <col min="11265" max="11265" width="49.44140625" style="262" customWidth="1"/>
    <col min="11266" max="11266" width="22.88671875" style="262" customWidth="1"/>
    <col min="11267" max="11267" width="24.88671875" style="262" customWidth="1"/>
    <col min="11268" max="11268" width="27.33203125" style="262" customWidth="1"/>
    <col min="11269" max="11269" width="28.6640625" style="262" bestFit="1" customWidth="1"/>
    <col min="11270" max="11270" width="15.44140625" style="262" customWidth="1"/>
    <col min="11271" max="11271" width="22.6640625" style="262" customWidth="1"/>
    <col min="11272" max="11273" width="28.33203125" style="262" customWidth="1"/>
    <col min="11274" max="11274" width="28.88671875" style="262" customWidth="1"/>
    <col min="11275" max="11275" width="29" style="262" customWidth="1"/>
    <col min="11276" max="11276" width="22.5546875" style="262" customWidth="1"/>
    <col min="11277" max="11277" width="19.6640625" style="262" customWidth="1"/>
    <col min="11278" max="11278" width="26.109375" style="262" customWidth="1"/>
    <col min="11279" max="11279" width="42.6640625" style="262" customWidth="1"/>
    <col min="11280" max="11280" width="41.33203125" style="262" customWidth="1"/>
    <col min="11281" max="11282" width="21.5546875" style="262" bestFit="1" customWidth="1"/>
    <col min="11283" max="11283" width="15" style="262" customWidth="1"/>
    <col min="11284" max="11284" width="14.6640625" style="262" customWidth="1"/>
    <col min="11285" max="11519" width="8.88671875" style="262"/>
    <col min="11520" max="11520" width="9.33203125" style="262" customWidth="1"/>
    <col min="11521" max="11521" width="49.44140625" style="262" customWidth="1"/>
    <col min="11522" max="11522" width="22.88671875" style="262" customWidth="1"/>
    <col min="11523" max="11523" width="24.88671875" style="262" customWidth="1"/>
    <col min="11524" max="11524" width="27.33203125" style="262" customWidth="1"/>
    <col min="11525" max="11525" width="28.6640625" style="262" bestFit="1" customWidth="1"/>
    <col min="11526" max="11526" width="15.44140625" style="262" customWidth="1"/>
    <col min="11527" max="11527" width="22.6640625" style="262" customWidth="1"/>
    <col min="11528" max="11529" width="28.33203125" style="262" customWidth="1"/>
    <col min="11530" max="11530" width="28.88671875" style="262" customWidth="1"/>
    <col min="11531" max="11531" width="29" style="262" customWidth="1"/>
    <col min="11532" max="11532" width="22.5546875" style="262" customWidth="1"/>
    <col min="11533" max="11533" width="19.6640625" style="262" customWidth="1"/>
    <col min="11534" max="11534" width="26.109375" style="262" customWidth="1"/>
    <col min="11535" max="11535" width="42.6640625" style="262" customWidth="1"/>
    <col min="11536" max="11536" width="41.33203125" style="262" customWidth="1"/>
    <col min="11537" max="11538" width="21.5546875" style="262" bestFit="1" customWidth="1"/>
    <col min="11539" max="11539" width="15" style="262" customWidth="1"/>
    <col min="11540" max="11540" width="14.6640625" style="262" customWidth="1"/>
    <col min="11541" max="11775" width="8.88671875" style="262"/>
    <col min="11776" max="11776" width="9.33203125" style="262" customWidth="1"/>
    <col min="11777" max="11777" width="49.44140625" style="262" customWidth="1"/>
    <col min="11778" max="11778" width="22.88671875" style="262" customWidth="1"/>
    <col min="11779" max="11779" width="24.88671875" style="262" customWidth="1"/>
    <col min="11780" max="11780" width="27.33203125" style="262" customWidth="1"/>
    <col min="11781" max="11781" width="28.6640625" style="262" bestFit="1" customWidth="1"/>
    <col min="11782" max="11782" width="15.44140625" style="262" customWidth="1"/>
    <col min="11783" max="11783" width="22.6640625" style="262" customWidth="1"/>
    <col min="11784" max="11785" width="28.33203125" style="262" customWidth="1"/>
    <col min="11786" max="11786" width="28.88671875" style="262" customWidth="1"/>
    <col min="11787" max="11787" width="29" style="262" customWidth="1"/>
    <col min="11788" max="11788" width="22.5546875" style="262" customWidth="1"/>
    <col min="11789" max="11789" width="19.6640625" style="262" customWidth="1"/>
    <col min="11790" max="11790" width="26.109375" style="262" customWidth="1"/>
    <col min="11791" max="11791" width="42.6640625" style="262" customWidth="1"/>
    <col min="11792" max="11792" width="41.33203125" style="262" customWidth="1"/>
    <col min="11793" max="11794" width="21.5546875" style="262" bestFit="1" customWidth="1"/>
    <col min="11795" max="11795" width="15" style="262" customWidth="1"/>
    <col min="11796" max="11796" width="14.6640625" style="262" customWidth="1"/>
    <col min="11797" max="12031" width="8.88671875" style="262"/>
    <col min="12032" max="12032" width="9.33203125" style="262" customWidth="1"/>
    <col min="12033" max="12033" width="49.44140625" style="262" customWidth="1"/>
    <col min="12034" max="12034" width="22.88671875" style="262" customWidth="1"/>
    <col min="12035" max="12035" width="24.88671875" style="262" customWidth="1"/>
    <col min="12036" max="12036" width="27.33203125" style="262" customWidth="1"/>
    <col min="12037" max="12037" width="28.6640625" style="262" bestFit="1" customWidth="1"/>
    <col min="12038" max="12038" width="15.44140625" style="262" customWidth="1"/>
    <col min="12039" max="12039" width="22.6640625" style="262" customWidth="1"/>
    <col min="12040" max="12041" width="28.33203125" style="262" customWidth="1"/>
    <col min="12042" max="12042" width="28.88671875" style="262" customWidth="1"/>
    <col min="12043" max="12043" width="29" style="262" customWidth="1"/>
    <col min="12044" max="12044" width="22.5546875" style="262" customWidth="1"/>
    <col min="12045" max="12045" width="19.6640625" style="262" customWidth="1"/>
    <col min="12046" max="12046" width="26.109375" style="262" customWidth="1"/>
    <col min="12047" max="12047" width="42.6640625" style="262" customWidth="1"/>
    <col min="12048" max="12048" width="41.33203125" style="262" customWidth="1"/>
    <col min="12049" max="12050" width="21.5546875" style="262" bestFit="1" customWidth="1"/>
    <col min="12051" max="12051" width="15" style="262" customWidth="1"/>
    <col min="12052" max="12052" width="14.6640625" style="262" customWidth="1"/>
    <col min="12053" max="12287" width="8.88671875" style="262"/>
    <col min="12288" max="12288" width="9.33203125" style="262" customWidth="1"/>
    <col min="12289" max="12289" width="49.44140625" style="262" customWidth="1"/>
    <col min="12290" max="12290" width="22.88671875" style="262" customWidth="1"/>
    <col min="12291" max="12291" width="24.88671875" style="262" customWidth="1"/>
    <col min="12292" max="12292" width="27.33203125" style="262" customWidth="1"/>
    <col min="12293" max="12293" width="28.6640625" style="262" bestFit="1" customWidth="1"/>
    <col min="12294" max="12294" width="15.44140625" style="262" customWidth="1"/>
    <col min="12295" max="12295" width="22.6640625" style="262" customWidth="1"/>
    <col min="12296" max="12297" width="28.33203125" style="262" customWidth="1"/>
    <col min="12298" max="12298" width="28.88671875" style="262" customWidth="1"/>
    <col min="12299" max="12299" width="29" style="262" customWidth="1"/>
    <col min="12300" max="12300" width="22.5546875" style="262" customWidth="1"/>
    <col min="12301" max="12301" width="19.6640625" style="262" customWidth="1"/>
    <col min="12302" max="12302" width="26.109375" style="262" customWidth="1"/>
    <col min="12303" max="12303" width="42.6640625" style="262" customWidth="1"/>
    <col min="12304" max="12304" width="41.33203125" style="262" customWidth="1"/>
    <col min="12305" max="12306" width="21.5546875" style="262" bestFit="1" customWidth="1"/>
    <col min="12307" max="12307" width="15" style="262" customWidth="1"/>
    <col min="12308" max="12308" width="14.6640625" style="262" customWidth="1"/>
    <col min="12309" max="12543" width="8.88671875" style="262"/>
    <col min="12544" max="12544" width="9.33203125" style="262" customWidth="1"/>
    <col min="12545" max="12545" width="49.44140625" style="262" customWidth="1"/>
    <col min="12546" max="12546" width="22.88671875" style="262" customWidth="1"/>
    <col min="12547" max="12547" width="24.88671875" style="262" customWidth="1"/>
    <col min="12548" max="12548" width="27.33203125" style="262" customWidth="1"/>
    <col min="12549" max="12549" width="28.6640625" style="262" bestFit="1" customWidth="1"/>
    <col min="12550" max="12550" width="15.44140625" style="262" customWidth="1"/>
    <col min="12551" max="12551" width="22.6640625" style="262" customWidth="1"/>
    <col min="12552" max="12553" width="28.33203125" style="262" customWidth="1"/>
    <col min="12554" max="12554" width="28.88671875" style="262" customWidth="1"/>
    <col min="12555" max="12555" width="29" style="262" customWidth="1"/>
    <col min="12556" max="12556" width="22.5546875" style="262" customWidth="1"/>
    <col min="12557" max="12557" width="19.6640625" style="262" customWidth="1"/>
    <col min="12558" max="12558" width="26.109375" style="262" customWidth="1"/>
    <col min="12559" max="12559" width="42.6640625" style="262" customWidth="1"/>
    <col min="12560" max="12560" width="41.33203125" style="262" customWidth="1"/>
    <col min="12561" max="12562" width="21.5546875" style="262" bestFit="1" customWidth="1"/>
    <col min="12563" max="12563" width="15" style="262" customWidth="1"/>
    <col min="12564" max="12564" width="14.6640625" style="262" customWidth="1"/>
    <col min="12565" max="12799" width="8.88671875" style="262"/>
    <col min="12800" max="12800" width="9.33203125" style="262" customWidth="1"/>
    <col min="12801" max="12801" width="49.44140625" style="262" customWidth="1"/>
    <col min="12802" max="12802" width="22.88671875" style="262" customWidth="1"/>
    <col min="12803" max="12803" width="24.88671875" style="262" customWidth="1"/>
    <col min="12804" max="12804" width="27.33203125" style="262" customWidth="1"/>
    <col min="12805" max="12805" width="28.6640625" style="262" bestFit="1" customWidth="1"/>
    <col min="12806" max="12806" width="15.44140625" style="262" customWidth="1"/>
    <col min="12807" max="12807" width="22.6640625" style="262" customWidth="1"/>
    <col min="12808" max="12809" width="28.33203125" style="262" customWidth="1"/>
    <col min="12810" max="12810" width="28.88671875" style="262" customWidth="1"/>
    <col min="12811" max="12811" width="29" style="262" customWidth="1"/>
    <col min="12812" max="12812" width="22.5546875" style="262" customWidth="1"/>
    <col min="12813" max="12813" width="19.6640625" style="262" customWidth="1"/>
    <col min="12814" max="12814" width="26.109375" style="262" customWidth="1"/>
    <col min="12815" max="12815" width="42.6640625" style="262" customWidth="1"/>
    <col min="12816" max="12816" width="41.33203125" style="262" customWidth="1"/>
    <col min="12817" max="12818" width="21.5546875" style="262" bestFit="1" customWidth="1"/>
    <col min="12819" max="12819" width="15" style="262" customWidth="1"/>
    <col min="12820" max="12820" width="14.6640625" style="262" customWidth="1"/>
    <col min="12821" max="13055" width="8.88671875" style="262"/>
    <col min="13056" max="13056" width="9.33203125" style="262" customWidth="1"/>
    <col min="13057" max="13057" width="49.44140625" style="262" customWidth="1"/>
    <col min="13058" max="13058" width="22.88671875" style="262" customWidth="1"/>
    <col min="13059" max="13059" width="24.88671875" style="262" customWidth="1"/>
    <col min="13060" max="13060" width="27.33203125" style="262" customWidth="1"/>
    <col min="13061" max="13061" width="28.6640625" style="262" bestFit="1" customWidth="1"/>
    <col min="13062" max="13062" width="15.44140625" style="262" customWidth="1"/>
    <col min="13063" max="13063" width="22.6640625" style="262" customWidth="1"/>
    <col min="13064" max="13065" width="28.33203125" style="262" customWidth="1"/>
    <col min="13066" max="13066" width="28.88671875" style="262" customWidth="1"/>
    <col min="13067" max="13067" width="29" style="262" customWidth="1"/>
    <col min="13068" max="13068" width="22.5546875" style="262" customWidth="1"/>
    <col min="13069" max="13069" width="19.6640625" style="262" customWidth="1"/>
    <col min="13070" max="13070" width="26.109375" style="262" customWidth="1"/>
    <col min="13071" max="13071" width="42.6640625" style="262" customWidth="1"/>
    <col min="13072" max="13072" width="41.33203125" style="262" customWidth="1"/>
    <col min="13073" max="13074" width="21.5546875" style="262" bestFit="1" customWidth="1"/>
    <col min="13075" max="13075" width="15" style="262" customWidth="1"/>
    <col min="13076" max="13076" width="14.6640625" style="262" customWidth="1"/>
    <col min="13077" max="13311" width="8.88671875" style="262"/>
    <col min="13312" max="13312" width="9.33203125" style="262" customWidth="1"/>
    <col min="13313" max="13313" width="49.44140625" style="262" customWidth="1"/>
    <col min="13314" max="13314" width="22.88671875" style="262" customWidth="1"/>
    <col min="13315" max="13315" width="24.88671875" style="262" customWidth="1"/>
    <col min="13316" max="13316" width="27.33203125" style="262" customWidth="1"/>
    <col min="13317" max="13317" width="28.6640625" style="262" bestFit="1" customWidth="1"/>
    <col min="13318" max="13318" width="15.44140625" style="262" customWidth="1"/>
    <col min="13319" max="13319" width="22.6640625" style="262" customWidth="1"/>
    <col min="13320" max="13321" width="28.33203125" style="262" customWidth="1"/>
    <col min="13322" max="13322" width="28.88671875" style="262" customWidth="1"/>
    <col min="13323" max="13323" width="29" style="262" customWidth="1"/>
    <col min="13324" max="13324" width="22.5546875" style="262" customWidth="1"/>
    <col min="13325" max="13325" width="19.6640625" style="262" customWidth="1"/>
    <col min="13326" max="13326" width="26.109375" style="262" customWidth="1"/>
    <col min="13327" max="13327" width="42.6640625" style="262" customWidth="1"/>
    <col min="13328" max="13328" width="41.33203125" style="262" customWidth="1"/>
    <col min="13329" max="13330" width="21.5546875" style="262" bestFit="1" customWidth="1"/>
    <col min="13331" max="13331" width="15" style="262" customWidth="1"/>
    <col min="13332" max="13332" width="14.6640625" style="262" customWidth="1"/>
    <col min="13333" max="13567" width="8.88671875" style="262"/>
    <col min="13568" max="13568" width="9.33203125" style="262" customWidth="1"/>
    <col min="13569" max="13569" width="49.44140625" style="262" customWidth="1"/>
    <col min="13570" max="13570" width="22.88671875" style="262" customWidth="1"/>
    <col min="13571" max="13571" width="24.88671875" style="262" customWidth="1"/>
    <col min="13572" max="13572" width="27.33203125" style="262" customWidth="1"/>
    <col min="13573" max="13573" width="28.6640625" style="262" bestFit="1" customWidth="1"/>
    <col min="13574" max="13574" width="15.44140625" style="262" customWidth="1"/>
    <col min="13575" max="13575" width="22.6640625" style="262" customWidth="1"/>
    <col min="13576" max="13577" width="28.33203125" style="262" customWidth="1"/>
    <col min="13578" max="13578" width="28.88671875" style="262" customWidth="1"/>
    <col min="13579" max="13579" width="29" style="262" customWidth="1"/>
    <col min="13580" max="13580" width="22.5546875" style="262" customWidth="1"/>
    <col min="13581" max="13581" width="19.6640625" style="262" customWidth="1"/>
    <col min="13582" max="13582" width="26.109375" style="262" customWidth="1"/>
    <col min="13583" max="13583" width="42.6640625" style="262" customWidth="1"/>
    <col min="13584" max="13584" width="41.33203125" style="262" customWidth="1"/>
    <col min="13585" max="13586" width="21.5546875" style="262" bestFit="1" customWidth="1"/>
    <col min="13587" max="13587" width="15" style="262" customWidth="1"/>
    <col min="13588" max="13588" width="14.6640625" style="262" customWidth="1"/>
    <col min="13589" max="13823" width="8.88671875" style="262"/>
    <col min="13824" max="13824" width="9.33203125" style="262" customWidth="1"/>
    <col min="13825" max="13825" width="49.44140625" style="262" customWidth="1"/>
    <col min="13826" max="13826" width="22.88671875" style="262" customWidth="1"/>
    <col min="13827" max="13827" width="24.88671875" style="262" customWidth="1"/>
    <col min="13828" max="13828" width="27.33203125" style="262" customWidth="1"/>
    <col min="13829" max="13829" width="28.6640625" style="262" bestFit="1" customWidth="1"/>
    <col min="13830" max="13830" width="15.44140625" style="262" customWidth="1"/>
    <col min="13831" max="13831" width="22.6640625" style="262" customWidth="1"/>
    <col min="13832" max="13833" width="28.33203125" style="262" customWidth="1"/>
    <col min="13834" max="13834" width="28.88671875" style="262" customWidth="1"/>
    <col min="13835" max="13835" width="29" style="262" customWidth="1"/>
    <col min="13836" max="13836" width="22.5546875" style="262" customWidth="1"/>
    <col min="13837" max="13837" width="19.6640625" style="262" customWidth="1"/>
    <col min="13838" max="13838" width="26.109375" style="262" customWidth="1"/>
    <col min="13839" max="13839" width="42.6640625" style="262" customWidth="1"/>
    <col min="13840" max="13840" width="41.33203125" style="262" customWidth="1"/>
    <col min="13841" max="13842" width="21.5546875" style="262" bestFit="1" customWidth="1"/>
    <col min="13843" max="13843" width="15" style="262" customWidth="1"/>
    <col min="13844" max="13844" width="14.6640625" style="262" customWidth="1"/>
    <col min="13845" max="14079" width="8.88671875" style="262"/>
    <col min="14080" max="14080" width="9.33203125" style="262" customWidth="1"/>
    <col min="14081" max="14081" width="49.44140625" style="262" customWidth="1"/>
    <col min="14082" max="14082" width="22.88671875" style="262" customWidth="1"/>
    <col min="14083" max="14083" width="24.88671875" style="262" customWidth="1"/>
    <col min="14084" max="14084" width="27.33203125" style="262" customWidth="1"/>
    <col min="14085" max="14085" width="28.6640625" style="262" bestFit="1" customWidth="1"/>
    <col min="14086" max="14086" width="15.44140625" style="262" customWidth="1"/>
    <col min="14087" max="14087" width="22.6640625" style="262" customWidth="1"/>
    <col min="14088" max="14089" width="28.33203125" style="262" customWidth="1"/>
    <col min="14090" max="14090" width="28.88671875" style="262" customWidth="1"/>
    <col min="14091" max="14091" width="29" style="262" customWidth="1"/>
    <col min="14092" max="14092" width="22.5546875" style="262" customWidth="1"/>
    <col min="14093" max="14093" width="19.6640625" style="262" customWidth="1"/>
    <col min="14094" max="14094" width="26.109375" style="262" customWidth="1"/>
    <col min="14095" max="14095" width="42.6640625" style="262" customWidth="1"/>
    <col min="14096" max="14096" width="41.33203125" style="262" customWidth="1"/>
    <col min="14097" max="14098" width="21.5546875" style="262" bestFit="1" customWidth="1"/>
    <col min="14099" max="14099" width="15" style="262" customWidth="1"/>
    <col min="14100" max="14100" width="14.6640625" style="262" customWidth="1"/>
    <col min="14101" max="14335" width="8.88671875" style="262"/>
    <col min="14336" max="14336" width="9.33203125" style="262" customWidth="1"/>
    <col min="14337" max="14337" width="49.44140625" style="262" customWidth="1"/>
    <col min="14338" max="14338" width="22.88671875" style="262" customWidth="1"/>
    <col min="14339" max="14339" width="24.88671875" style="262" customWidth="1"/>
    <col min="14340" max="14340" width="27.33203125" style="262" customWidth="1"/>
    <col min="14341" max="14341" width="28.6640625" style="262" bestFit="1" customWidth="1"/>
    <col min="14342" max="14342" width="15.44140625" style="262" customWidth="1"/>
    <col min="14343" max="14343" width="22.6640625" style="262" customWidth="1"/>
    <col min="14344" max="14345" width="28.33203125" style="262" customWidth="1"/>
    <col min="14346" max="14346" width="28.88671875" style="262" customWidth="1"/>
    <col min="14347" max="14347" width="29" style="262" customWidth="1"/>
    <col min="14348" max="14348" width="22.5546875" style="262" customWidth="1"/>
    <col min="14349" max="14349" width="19.6640625" style="262" customWidth="1"/>
    <col min="14350" max="14350" width="26.109375" style="262" customWidth="1"/>
    <col min="14351" max="14351" width="42.6640625" style="262" customWidth="1"/>
    <col min="14352" max="14352" width="41.33203125" style="262" customWidth="1"/>
    <col min="14353" max="14354" width="21.5546875" style="262" bestFit="1" customWidth="1"/>
    <col min="14355" max="14355" width="15" style="262" customWidth="1"/>
    <col min="14356" max="14356" width="14.6640625" style="262" customWidth="1"/>
    <col min="14357" max="14591" width="8.88671875" style="262"/>
    <col min="14592" max="14592" width="9.33203125" style="262" customWidth="1"/>
    <col min="14593" max="14593" width="49.44140625" style="262" customWidth="1"/>
    <col min="14594" max="14594" width="22.88671875" style="262" customWidth="1"/>
    <col min="14595" max="14595" width="24.88671875" style="262" customWidth="1"/>
    <col min="14596" max="14596" width="27.33203125" style="262" customWidth="1"/>
    <col min="14597" max="14597" width="28.6640625" style="262" bestFit="1" customWidth="1"/>
    <col min="14598" max="14598" width="15.44140625" style="262" customWidth="1"/>
    <col min="14599" max="14599" width="22.6640625" style="262" customWidth="1"/>
    <col min="14600" max="14601" width="28.33203125" style="262" customWidth="1"/>
    <col min="14602" max="14602" width="28.88671875" style="262" customWidth="1"/>
    <col min="14603" max="14603" width="29" style="262" customWidth="1"/>
    <col min="14604" max="14604" width="22.5546875" style="262" customWidth="1"/>
    <col min="14605" max="14605" width="19.6640625" style="262" customWidth="1"/>
    <col min="14606" max="14606" width="26.109375" style="262" customWidth="1"/>
    <col min="14607" max="14607" width="42.6640625" style="262" customWidth="1"/>
    <col min="14608" max="14608" width="41.33203125" style="262" customWidth="1"/>
    <col min="14609" max="14610" width="21.5546875" style="262" bestFit="1" customWidth="1"/>
    <col min="14611" max="14611" width="15" style="262" customWidth="1"/>
    <col min="14612" max="14612" width="14.6640625" style="262" customWidth="1"/>
    <col min="14613" max="14847" width="8.88671875" style="262"/>
    <col min="14848" max="14848" width="9.33203125" style="262" customWidth="1"/>
    <col min="14849" max="14849" width="49.44140625" style="262" customWidth="1"/>
    <col min="14850" max="14850" width="22.88671875" style="262" customWidth="1"/>
    <col min="14851" max="14851" width="24.88671875" style="262" customWidth="1"/>
    <col min="14852" max="14852" width="27.33203125" style="262" customWidth="1"/>
    <col min="14853" max="14853" width="28.6640625" style="262" bestFit="1" customWidth="1"/>
    <col min="14854" max="14854" width="15.44140625" style="262" customWidth="1"/>
    <col min="14855" max="14855" width="22.6640625" style="262" customWidth="1"/>
    <col min="14856" max="14857" width="28.33203125" style="262" customWidth="1"/>
    <col min="14858" max="14858" width="28.88671875" style="262" customWidth="1"/>
    <col min="14859" max="14859" width="29" style="262" customWidth="1"/>
    <col min="14860" max="14860" width="22.5546875" style="262" customWidth="1"/>
    <col min="14861" max="14861" width="19.6640625" style="262" customWidth="1"/>
    <col min="14862" max="14862" width="26.109375" style="262" customWidth="1"/>
    <col min="14863" max="14863" width="42.6640625" style="262" customWidth="1"/>
    <col min="14864" max="14864" width="41.33203125" style="262" customWidth="1"/>
    <col min="14865" max="14866" width="21.5546875" style="262" bestFit="1" customWidth="1"/>
    <col min="14867" max="14867" width="15" style="262" customWidth="1"/>
    <col min="14868" max="14868" width="14.6640625" style="262" customWidth="1"/>
    <col min="14869" max="15103" width="8.88671875" style="262"/>
    <col min="15104" max="15104" width="9.33203125" style="262" customWidth="1"/>
    <col min="15105" max="15105" width="49.44140625" style="262" customWidth="1"/>
    <col min="15106" max="15106" width="22.88671875" style="262" customWidth="1"/>
    <col min="15107" max="15107" width="24.88671875" style="262" customWidth="1"/>
    <col min="15108" max="15108" width="27.33203125" style="262" customWidth="1"/>
    <col min="15109" max="15109" width="28.6640625" style="262" bestFit="1" customWidth="1"/>
    <col min="15110" max="15110" width="15.44140625" style="262" customWidth="1"/>
    <col min="15111" max="15111" width="22.6640625" style="262" customWidth="1"/>
    <col min="15112" max="15113" width="28.33203125" style="262" customWidth="1"/>
    <col min="15114" max="15114" width="28.88671875" style="262" customWidth="1"/>
    <col min="15115" max="15115" width="29" style="262" customWidth="1"/>
    <col min="15116" max="15116" width="22.5546875" style="262" customWidth="1"/>
    <col min="15117" max="15117" width="19.6640625" style="262" customWidth="1"/>
    <col min="15118" max="15118" width="26.109375" style="262" customWidth="1"/>
    <col min="15119" max="15119" width="42.6640625" style="262" customWidth="1"/>
    <col min="15120" max="15120" width="41.33203125" style="262" customWidth="1"/>
    <col min="15121" max="15122" width="21.5546875" style="262" bestFit="1" customWidth="1"/>
    <col min="15123" max="15123" width="15" style="262" customWidth="1"/>
    <col min="15124" max="15124" width="14.6640625" style="262" customWidth="1"/>
    <col min="15125" max="15359" width="8.88671875" style="262"/>
    <col min="15360" max="15360" width="9.33203125" style="262" customWidth="1"/>
    <col min="15361" max="15361" width="49.44140625" style="262" customWidth="1"/>
    <col min="15362" max="15362" width="22.88671875" style="262" customWidth="1"/>
    <col min="15363" max="15363" width="24.88671875" style="262" customWidth="1"/>
    <col min="15364" max="15364" width="27.33203125" style="262" customWidth="1"/>
    <col min="15365" max="15365" width="28.6640625" style="262" bestFit="1" customWidth="1"/>
    <col min="15366" max="15366" width="15.44140625" style="262" customWidth="1"/>
    <col min="15367" max="15367" width="22.6640625" style="262" customWidth="1"/>
    <col min="15368" max="15369" width="28.33203125" style="262" customWidth="1"/>
    <col min="15370" max="15370" width="28.88671875" style="262" customWidth="1"/>
    <col min="15371" max="15371" width="29" style="262" customWidth="1"/>
    <col min="15372" max="15372" width="22.5546875" style="262" customWidth="1"/>
    <col min="15373" max="15373" width="19.6640625" style="262" customWidth="1"/>
    <col min="15374" max="15374" width="26.109375" style="262" customWidth="1"/>
    <col min="15375" max="15375" width="42.6640625" style="262" customWidth="1"/>
    <col min="15376" max="15376" width="41.33203125" style="262" customWidth="1"/>
    <col min="15377" max="15378" width="21.5546875" style="262" bestFit="1" customWidth="1"/>
    <col min="15379" max="15379" width="15" style="262" customWidth="1"/>
    <col min="15380" max="15380" width="14.6640625" style="262" customWidth="1"/>
    <col min="15381" max="15615" width="8.88671875" style="262"/>
    <col min="15616" max="15616" width="9.33203125" style="262" customWidth="1"/>
    <col min="15617" max="15617" width="49.44140625" style="262" customWidth="1"/>
    <col min="15618" max="15618" width="22.88671875" style="262" customWidth="1"/>
    <col min="15619" max="15619" width="24.88671875" style="262" customWidth="1"/>
    <col min="15620" max="15620" width="27.33203125" style="262" customWidth="1"/>
    <col min="15621" max="15621" width="28.6640625" style="262" bestFit="1" customWidth="1"/>
    <col min="15622" max="15622" width="15.44140625" style="262" customWidth="1"/>
    <col min="15623" max="15623" width="22.6640625" style="262" customWidth="1"/>
    <col min="15624" max="15625" width="28.33203125" style="262" customWidth="1"/>
    <col min="15626" max="15626" width="28.88671875" style="262" customWidth="1"/>
    <col min="15627" max="15627" width="29" style="262" customWidth="1"/>
    <col min="15628" max="15628" width="22.5546875" style="262" customWidth="1"/>
    <col min="15629" max="15629" width="19.6640625" style="262" customWidth="1"/>
    <col min="15630" max="15630" width="26.109375" style="262" customWidth="1"/>
    <col min="15631" max="15631" width="42.6640625" style="262" customWidth="1"/>
    <col min="15632" max="15632" width="41.33203125" style="262" customWidth="1"/>
    <col min="15633" max="15634" width="21.5546875" style="262" bestFit="1" customWidth="1"/>
    <col min="15635" max="15635" width="15" style="262" customWidth="1"/>
    <col min="15636" max="15636" width="14.6640625" style="262" customWidth="1"/>
    <col min="15637" max="15871" width="8.88671875" style="262"/>
    <col min="15872" max="15872" width="9.33203125" style="262" customWidth="1"/>
    <col min="15873" max="15873" width="49.44140625" style="262" customWidth="1"/>
    <col min="15874" max="15874" width="22.88671875" style="262" customWidth="1"/>
    <col min="15875" max="15875" width="24.88671875" style="262" customWidth="1"/>
    <col min="15876" max="15876" width="27.33203125" style="262" customWidth="1"/>
    <col min="15877" max="15877" width="28.6640625" style="262" bestFit="1" customWidth="1"/>
    <col min="15878" max="15878" width="15.44140625" style="262" customWidth="1"/>
    <col min="15879" max="15879" width="22.6640625" style="262" customWidth="1"/>
    <col min="15880" max="15881" width="28.33203125" style="262" customWidth="1"/>
    <col min="15882" max="15882" width="28.88671875" style="262" customWidth="1"/>
    <col min="15883" max="15883" width="29" style="262" customWidth="1"/>
    <col min="15884" max="15884" width="22.5546875" style="262" customWidth="1"/>
    <col min="15885" max="15885" width="19.6640625" style="262" customWidth="1"/>
    <col min="15886" max="15886" width="26.109375" style="262" customWidth="1"/>
    <col min="15887" max="15887" width="42.6640625" style="262" customWidth="1"/>
    <col min="15888" max="15888" width="41.33203125" style="262" customWidth="1"/>
    <col min="15889" max="15890" width="21.5546875" style="262" bestFit="1" customWidth="1"/>
    <col min="15891" max="15891" width="15" style="262" customWidth="1"/>
    <col min="15892" max="15892" width="14.6640625" style="262" customWidth="1"/>
    <col min="15893" max="16127" width="8.88671875" style="262"/>
    <col min="16128" max="16128" width="9.33203125" style="262" customWidth="1"/>
    <col min="16129" max="16129" width="49.44140625" style="262" customWidth="1"/>
    <col min="16130" max="16130" width="22.88671875" style="262" customWidth="1"/>
    <col min="16131" max="16131" width="24.88671875" style="262" customWidth="1"/>
    <col min="16132" max="16132" width="27.33203125" style="262" customWidth="1"/>
    <col min="16133" max="16133" width="28.6640625" style="262" bestFit="1" customWidth="1"/>
    <col min="16134" max="16134" width="15.44140625" style="262" customWidth="1"/>
    <col min="16135" max="16135" width="22.6640625" style="262" customWidth="1"/>
    <col min="16136" max="16137" width="28.33203125" style="262" customWidth="1"/>
    <col min="16138" max="16138" width="28.88671875" style="262" customWidth="1"/>
    <col min="16139" max="16139" width="29" style="262" customWidth="1"/>
    <col min="16140" max="16140" width="22.5546875" style="262" customWidth="1"/>
    <col min="16141" max="16141" width="19.6640625" style="262" customWidth="1"/>
    <col min="16142" max="16142" width="26.109375" style="262" customWidth="1"/>
    <col min="16143" max="16143" width="42.6640625" style="262" customWidth="1"/>
    <col min="16144" max="16144" width="41.33203125" style="262" customWidth="1"/>
    <col min="16145" max="16146" width="21.5546875" style="262" bestFit="1" customWidth="1"/>
    <col min="16147" max="16147" width="15" style="262" customWidth="1"/>
    <col min="16148" max="16148" width="14.6640625" style="262" customWidth="1"/>
    <col min="16149" max="16384" width="8.88671875" style="262"/>
  </cols>
  <sheetData>
    <row r="1" spans="1:19" s="462" customFormat="1" ht="24" customHeight="1">
      <c r="A1" s="478"/>
      <c r="B1" s="475"/>
      <c r="C1" s="4"/>
      <c r="D1" s="4"/>
      <c r="E1" s="4"/>
      <c r="F1" s="262"/>
      <c r="G1" s="262"/>
      <c r="H1" s="262"/>
      <c r="I1" s="4"/>
      <c r="J1" s="4"/>
      <c r="M1" s="477" t="s">
        <v>447</v>
      </c>
      <c r="N1" s="477"/>
      <c r="O1" s="262"/>
      <c r="P1" s="262"/>
      <c r="Q1" s="5"/>
      <c r="R1" s="479"/>
      <c r="S1" s="4"/>
    </row>
    <row r="2" spans="1:19" s="462" customFormat="1" ht="23.4">
      <c r="A2" s="476"/>
      <c r="B2" s="475"/>
      <c r="C2" s="4"/>
      <c r="D2" s="4"/>
      <c r="E2" s="4"/>
      <c r="F2" s="262"/>
      <c r="G2" s="262"/>
      <c r="H2" s="262"/>
      <c r="I2" s="4"/>
      <c r="J2" s="4"/>
      <c r="M2" s="477" t="s">
        <v>89</v>
      </c>
      <c r="N2" s="477"/>
      <c r="O2" s="262"/>
      <c r="P2" s="262"/>
      <c r="Q2" s="5"/>
      <c r="R2" s="479"/>
      <c r="S2" s="4"/>
    </row>
    <row r="3" spans="1:19" s="462" customFormat="1" ht="23.4">
      <c r="A3" s="478"/>
      <c r="B3" s="475"/>
      <c r="C3" s="262"/>
      <c r="D3" s="262"/>
      <c r="E3" s="262"/>
      <c r="F3" s="262"/>
      <c r="G3" s="262"/>
      <c r="H3" s="262"/>
      <c r="I3" s="262"/>
      <c r="J3" s="262"/>
      <c r="M3" s="477" t="s">
        <v>90</v>
      </c>
      <c r="N3" s="477"/>
      <c r="O3" s="262"/>
      <c r="P3" s="262"/>
      <c r="Q3" s="263"/>
      <c r="R3" s="264"/>
      <c r="S3" s="263"/>
    </row>
    <row r="4" spans="1:19" s="462" customFormat="1" ht="23.4">
      <c r="A4" s="476"/>
      <c r="B4" s="475"/>
      <c r="C4" s="262"/>
      <c r="D4" s="262"/>
      <c r="E4" s="262"/>
      <c r="F4" s="262"/>
      <c r="G4" s="262"/>
      <c r="H4" s="262"/>
      <c r="I4" s="262"/>
      <c r="J4" s="262"/>
      <c r="M4" s="477" t="s">
        <v>4</v>
      </c>
      <c r="N4" s="477"/>
      <c r="O4" s="262"/>
      <c r="P4" s="262"/>
      <c r="Q4" s="263"/>
      <c r="R4" s="264"/>
      <c r="S4" s="263"/>
    </row>
    <row r="5" spans="1:19" s="462" customFormat="1" ht="23.4">
      <c r="A5" s="476"/>
      <c r="B5" s="475"/>
      <c r="C5" s="262"/>
      <c r="D5" s="262"/>
      <c r="E5" s="262"/>
      <c r="F5" s="262"/>
      <c r="G5" s="262"/>
      <c r="H5" s="262"/>
      <c r="I5" s="262"/>
      <c r="J5" s="262"/>
      <c r="K5" s="262"/>
      <c r="L5" s="477"/>
      <c r="M5" s="262" t="s">
        <v>448</v>
      </c>
      <c r="N5" s="262"/>
      <c r="O5" s="262"/>
      <c r="P5" s="262"/>
      <c r="Q5" s="263"/>
      <c r="R5" s="264"/>
      <c r="S5" s="263"/>
    </row>
    <row r="6" spans="1:19" s="462" customFormat="1" ht="70.5" customHeight="1">
      <c r="A6" s="476"/>
      <c r="B6" s="475"/>
      <c r="C6" s="262"/>
      <c r="D6" s="262"/>
      <c r="E6" s="262"/>
      <c r="F6" s="262"/>
      <c r="G6" s="262"/>
      <c r="H6" s="262"/>
      <c r="I6" s="262"/>
      <c r="J6" s="262"/>
      <c r="K6" s="262"/>
      <c r="L6" s="477"/>
      <c r="M6" s="798" t="s">
        <v>639</v>
      </c>
      <c r="N6" s="799"/>
      <c r="O6" s="799"/>
      <c r="P6" s="262"/>
      <c r="Q6" s="263"/>
      <c r="R6" s="264"/>
      <c r="S6" s="263"/>
    </row>
    <row r="7" spans="1:19" s="462" customFormat="1" ht="23.4">
      <c r="A7" s="800" t="s">
        <v>7</v>
      </c>
      <c r="B7" s="801"/>
      <c r="C7" s="801"/>
      <c r="D7" s="801"/>
      <c r="E7" s="801"/>
      <c r="F7" s="801"/>
      <c r="G7" s="801"/>
      <c r="H7" s="801"/>
      <c r="I7" s="801"/>
      <c r="J7" s="801"/>
      <c r="K7" s="801"/>
      <c r="L7" s="801"/>
      <c r="M7" s="801"/>
      <c r="N7" s="801"/>
      <c r="O7" s="801"/>
      <c r="P7" s="262"/>
      <c r="Q7" s="263"/>
      <c r="R7" s="264"/>
      <c r="S7" s="263"/>
    </row>
    <row r="8" spans="1:19" s="462" customFormat="1" ht="23.4">
      <c r="A8" s="473"/>
      <c r="B8" s="471"/>
      <c r="C8" s="796"/>
      <c r="D8" s="796"/>
      <c r="E8" s="796"/>
      <c r="F8" s="796"/>
      <c r="G8" s="796"/>
      <c r="H8" s="797"/>
      <c r="I8" s="797"/>
      <c r="J8" s="797"/>
      <c r="K8" s="797"/>
      <c r="L8" s="471"/>
      <c r="M8" s="471"/>
      <c r="N8" s="471"/>
      <c r="O8" s="471"/>
      <c r="P8" s="471"/>
      <c r="Q8" s="263"/>
      <c r="R8" s="264"/>
      <c r="S8" s="263"/>
    </row>
    <row r="9" spans="1:19" s="462" customFormat="1" ht="6.75" customHeight="1">
      <c r="A9" s="476"/>
      <c r="B9" s="475"/>
      <c r="C9" s="262"/>
      <c r="D9" s="262"/>
      <c r="E9" s="262"/>
      <c r="F9" s="262"/>
      <c r="G9" s="262"/>
      <c r="H9" s="262"/>
      <c r="I9" s="262"/>
      <c r="J9" s="262"/>
      <c r="K9" s="262"/>
      <c r="L9" s="262"/>
      <c r="M9" s="262"/>
      <c r="N9" s="262"/>
      <c r="O9" s="262"/>
      <c r="P9" s="262"/>
      <c r="Q9" s="263"/>
      <c r="R9" s="264"/>
      <c r="S9" s="263"/>
    </row>
    <row r="10" spans="1:19" s="462" customFormat="1" ht="23.4">
      <c r="A10" s="800" t="s">
        <v>450</v>
      </c>
      <c r="B10" s="800"/>
      <c r="C10" s="800"/>
      <c r="D10" s="800"/>
      <c r="E10" s="800"/>
      <c r="F10" s="800"/>
      <c r="G10" s="800"/>
      <c r="H10" s="800"/>
      <c r="I10" s="800"/>
      <c r="J10" s="800"/>
      <c r="K10" s="800"/>
      <c r="L10" s="800"/>
      <c r="M10" s="800"/>
      <c r="N10" s="800"/>
      <c r="O10" s="797"/>
      <c r="P10" s="474"/>
      <c r="Q10" s="263"/>
      <c r="R10" s="264"/>
      <c r="S10" s="263"/>
    </row>
    <row r="11" spans="1:19" s="462" customFormat="1" ht="22.8" customHeight="1">
      <c r="A11" s="473"/>
      <c r="B11" s="474"/>
      <c r="C11" s="474"/>
      <c r="D11" s="474"/>
      <c r="E11" s="474"/>
      <c r="F11" s="474"/>
      <c r="G11" s="474"/>
      <c r="H11" s="474"/>
      <c r="I11" s="474"/>
      <c r="J11" s="474"/>
      <c r="K11" s="474"/>
      <c r="L11" s="474"/>
      <c r="M11" s="474"/>
      <c r="N11" s="474"/>
      <c r="O11" s="471"/>
      <c r="P11" s="474"/>
      <c r="Q11" s="263"/>
      <c r="R11" s="264"/>
      <c r="S11" s="263"/>
    </row>
    <row r="12" spans="1:19" s="462" customFormat="1" ht="23.4">
      <c r="A12" s="796" t="s">
        <v>521</v>
      </c>
      <c r="B12" s="796"/>
      <c r="C12" s="796"/>
      <c r="D12" s="796"/>
      <c r="E12" s="796"/>
      <c r="F12" s="796"/>
      <c r="G12" s="796"/>
      <c r="H12" s="796"/>
      <c r="I12" s="796"/>
      <c r="J12" s="796"/>
      <c r="K12" s="796"/>
      <c r="L12" s="796"/>
      <c r="M12" s="796"/>
      <c r="N12" s="796"/>
      <c r="O12" s="797"/>
      <c r="P12" s="470"/>
      <c r="Q12" s="263"/>
      <c r="R12" s="264"/>
      <c r="S12" s="263"/>
    </row>
    <row r="13" spans="1:19" s="462" customFormat="1" ht="27.6" customHeight="1">
      <c r="A13" s="473"/>
      <c r="B13" s="470"/>
      <c r="C13" s="470"/>
      <c r="D13" s="470"/>
      <c r="E13" s="470"/>
      <c r="F13" s="470"/>
      <c r="G13" s="470"/>
      <c r="H13" s="470"/>
      <c r="I13" s="470"/>
      <c r="J13" s="470"/>
      <c r="K13" s="470"/>
      <c r="L13" s="470"/>
      <c r="M13" s="470"/>
      <c r="N13" s="470"/>
      <c r="O13" s="470"/>
      <c r="P13" s="470"/>
      <c r="Q13" s="263"/>
      <c r="R13" s="264"/>
      <c r="S13" s="263"/>
    </row>
    <row r="14" spans="1:19" s="462" customFormat="1" ht="23.4">
      <c r="A14" s="796" t="s">
        <v>451</v>
      </c>
      <c r="B14" s="796"/>
      <c r="C14" s="796"/>
      <c r="D14" s="796"/>
      <c r="E14" s="796"/>
      <c r="F14" s="796"/>
      <c r="G14" s="796"/>
      <c r="H14" s="796"/>
      <c r="I14" s="796"/>
      <c r="J14" s="796"/>
      <c r="K14" s="796"/>
      <c r="L14" s="796"/>
      <c r="M14" s="796"/>
      <c r="N14" s="796"/>
      <c r="O14" s="797"/>
      <c r="P14" s="470"/>
      <c r="Q14" s="263"/>
      <c r="R14" s="264"/>
      <c r="S14" s="263"/>
    </row>
    <row r="15" spans="1:19" s="462" customFormat="1" ht="23.4">
      <c r="A15" s="796" t="s">
        <v>452</v>
      </c>
      <c r="B15" s="796"/>
      <c r="C15" s="796"/>
      <c r="D15" s="796"/>
      <c r="E15" s="796"/>
      <c r="F15" s="796"/>
      <c r="G15" s="796"/>
      <c r="H15" s="796"/>
      <c r="I15" s="796"/>
      <c r="J15" s="796"/>
      <c r="K15" s="796"/>
      <c r="L15" s="796"/>
      <c r="M15" s="796"/>
      <c r="N15" s="796"/>
      <c r="O15" s="470"/>
      <c r="P15" s="470"/>
      <c r="Q15" s="263"/>
      <c r="R15" s="264"/>
      <c r="S15" s="263"/>
    </row>
    <row r="16" spans="1:19" s="462" customFormat="1" ht="23.4">
      <c r="A16" s="681"/>
      <c r="B16" s="681"/>
      <c r="C16" s="681"/>
      <c r="D16" s="681"/>
      <c r="E16" s="681"/>
      <c r="F16" s="681"/>
      <c r="G16" s="681"/>
      <c r="H16" s="681"/>
      <c r="I16" s="681"/>
      <c r="J16" s="681"/>
      <c r="K16" s="681"/>
      <c r="L16" s="681"/>
      <c r="M16" s="681"/>
      <c r="N16" s="681"/>
      <c r="O16" s="681"/>
      <c r="P16" s="681"/>
      <c r="Q16" s="263"/>
      <c r="R16" s="264"/>
      <c r="S16" s="263"/>
    </row>
    <row r="17" spans="1:21" s="462" customFormat="1" ht="23.4">
      <c r="A17" s="806" t="s">
        <v>66</v>
      </c>
      <c r="B17" s="806"/>
      <c r="C17" s="806"/>
      <c r="D17" s="806"/>
      <c r="E17" s="806"/>
      <c r="F17" s="806"/>
      <c r="G17" s="806"/>
      <c r="H17" s="806"/>
      <c r="I17" s="806"/>
      <c r="J17" s="806"/>
      <c r="K17" s="806"/>
      <c r="L17" s="806"/>
      <c r="M17" s="806"/>
      <c r="N17" s="806"/>
      <c r="O17" s="797"/>
      <c r="P17" s="472"/>
      <c r="Q17" s="263"/>
      <c r="R17" s="264"/>
      <c r="S17" s="263"/>
      <c r="T17" s="262"/>
      <c r="U17" s="262"/>
    </row>
    <row r="18" spans="1:21" s="462" customFormat="1" ht="23.4">
      <c r="A18" s="796" t="s">
        <v>9</v>
      </c>
      <c r="B18" s="796"/>
      <c r="C18" s="796"/>
      <c r="D18" s="796"/>
      <c r="E18" s="796"/>
      <c r="F18" s="796"/>
      <c r="G18" s="796"/>
      <c r="H18" s="796"/>
      <c r="I18" s="796"/>
      <c r="J18" s="796"/>
      <c r="K18" s="796"/>
      <c r="L18" s="796"/>
      <c r="M18" s="796"/>
      <c r="N18" s="796"/>
      <c r="O18" s="797"/>
      <c r="P18" s="470"/>
      <c r="Q18" s="263"/>
      <c r="R18" s="264"/>
      <c r="S18" s="263"/>
      <c r="T18" s="262"/>
      <c r="U18" s="262"/>
    </row>
    <row r="19" spans="1:21" s="462" customFormat="1" ht="24" thickBot="1">
      <c r="A19" s="807" t="s">
        <v>520</v>
      </c>
      <c r="B19" s="807"/>
      <c r="C19" s="807"/>
      <c r="D19" s="808"/>
      <c r="E19" s="469"/>
      <c r="F19" s="469"/>
      <c r="G19" s="469"/>
      <c r="H19" s="469"/>
      <c r="I19" s="469"/>
      <c r="J19" s="469"/>
      <c r="K19" s="469"/>
      <c r="L19" s="469"/>
      <c r="M19" s="469"/>
      <c r="O19" s="468" t="s">
        <v>10</v>
      </c>
      <c r="P19" s="467"/>
      <c r="Q19" s="466"/>
      <c r="R19" s="465"/>
      <c r="S19" s="464"/>
      <c r="T19" s="463"/>
      <c r="U19" s="463"/>
    </row>
    <row r="20" spans="1:21" s="453" customFormat="1" ht="44.25" customHeight="1">
      <c r="A20" s="809" t="s">
        <v>453</v>
      </c>
      <c r="B20" s="810"/>
      <c r="C20" s="813" t="s">
        <v>12</v>
      </c>
      <c r="D20" s="810"/>
      <c r="E20" s="811" t="s">
        <v>454</v>
      </c>
      <c r="F20" s="813" t="s">
        <v>91</v>
      </c>
      <c r="G20" s="816"/>
      <c r="H20" s="810"/>
      <c r="I20" s="811" t="s">
        <v>455</v>
      </c>
      <c r="J20" s="811" t="s">
        <v>456</v>
      </c>
      <c r="K20" s="811" t="s">
        <v>457</v>
      </c>
      <c r="L20" s="813" t="s">
        <v>91</v>
      </c>
      <c r="M20" s="810"/>
      <c r="N20" s="813" t="s">
        <v>14</v>
      </c>
      <c r="O20" s="814"/>
      <c r="P20" s="457"/>
      <c r="Q20" s="456"/>
      <c r="R20" s="455"/>
      <c r="S20" s="454"/>
    </row>
    <row r="21" spans="1:21" s="453" customFormat="1" ht="93" customHeight="1">
      <c r="A21" s="461" t="s">
        <v>67</v>
      </c>
      <c r="B21" s="460" t="s">
        <v>68</v>
      </c>
      <c r="C21" s="459" t="s">
        <v>458</v>
      </c>
      <c r="D21" s="459" t="s">
        <v>459</v>
      </c>
      <c r="E21" s="812"/>
      <c r="F21" s="459" t="s">
        <v>460</v>
      </c>
      <c r="G21" s="459" t="s">
        <v>461</v>
      </c>
      <c r="H21" s="459" t="s">
        <v>462</v>
      </c>
      <c r="I21" s="812"/>
      <c r="J21" s="817"/>
      <c r="K21" s="812"/>
      <c r="L21" s="459" t="s">
        <v>463</v>
      </c>
      <c r="M21" s="459" t="s">
        <v>92</v>
      </c>
      <c r="N21" s="459" t="s">
        <v>458</v>
      </c>
      <c r="O21" s="458" t="s">
        <v>459</v>
      </c>
      <c r="P21" s="457"/>
      <c r="Q21" s="456"/>
      <c r="R21" s="455"/>
      <c r="S21" s="454"/>
    </row>
    <row r="22" spans="1:21" s="446" customFormat="1" ht="24" customHeight="1">
      <c r="A22" s="452">
        <v>1</v>
      </c>
      <c r="B22" s="451"/>
      <c r="C22" s="450">
        <v>3</v>
      </c>
      <c r="D22" s="450">
        <v>4</v>
      </c>
      <c r="E22" s="450">
        <v>5</v>
      </c>
      <c r="F22" s="450">
        <v>6</v>
      </c>
      <c r="G22" s="450">
        <v>7</v>
      </c>
      <c r="H22" s="450">
        <v>8</v>
      </c>
      <c r="I22" s="450">
        <v>9</v>
      </c>
      <c r="J22" s="450">
        <v>10</v>
      </c>
      <c r="K22" s="450">
        <v>11</v>
      </c>
      <c r="L22" s="450">
        <v>12</v>
      </c>
      <c r="M22" s="450">
        <v>13</v>
      </c>
      <c r="N22" s="450">
        <v>14</v>
      </c>
      <c r="O22" s="449">
        <v>15</v>
      </c>
      <c r="P22" s="448"/>
      <c r="Q22" s="447"/>
      <c r="R22" s="447"/>
      <c r="S22" s="447"/>
    </row>
    <row r="23" spans="1:21" s="278" customFormat="1" ht="60.75" customHeight="1">
      <c r="A23" s="445"/>
      <c r="B23" s="444" t="s">
        <v>464</v>
      </c>
      <c r="C23" s="443">
        <f t="shared" ref="C23:O23" si="0">SUM(C24+C31+C41+C48+C49+C134+C155+C156)</f>
        <v>15094.83</v>
      </c>
      <c r="D23" s="443">
        <f t="shared" si="0"/>
        <v>207048565.21999991</v>
      </c>
      <c r="E23" s="443">
        <f t="shared" si="0"/>
        <v>2532930952.98</v>
      </c>
      <c r="F23" s="443">
        <f t="shared" si="0"/>
        <v>2304658000</v>
      </c>
      <c r="G23" s="443">
        <f t="shared" si="0"/>
        <v>0</v>
      </c>
      <c r="H23" s="443">
        <f t="shared" si="0"/>
        <v>228272952.98000002</v>
      </c>
      <c r="I23" s="443">
        <f t="shared" si="0"/>
        <v>2330810080.9299998</v>
      </c>
      <c r="J23" s="443">
        <f t="shared" si="0"/>
        <v>2333546493.6100001</v>
      </c>
      <c r="K23" s="443">
        <f t="shared" si="0"/>
        <v>2333546493.6100001</v>
      </c>
      <c r="L23" s="443">
        <f t="shared" si="0"/>
        <v>2114885390.6800001</v>
      </c>
      <c r="M23" s="443">
        <f t="shared" si="0"/>
        <v>218661102.93000001</v>
      </c>
      <c r="N23" s="443">
        <f t="shared" si="0"/>
        <v>17953.82</v>
      </c>
      <c r="O23" s="442">
        <f t="shared" si="0"/>
        <v>204315011.52999967</v>
      </c>
      <c r="P23" s="441"/>
      <c r="Q23" s="294"/>
      <c r="R23" s="294"/>
      <c r="S23" s="294"/>
      <c r="T23" s="305"/>
      <c r="U23" s="304"/>
    </row>
    <row r="24" spans="1:21" s="281" customFormat="1" ht="69.75" customHeight="1">
      <c r="A24" s="805" t="s">
        <v>465</v>
      </c>
      <c r="B24" s="440" t="s">
        <v>466</v>
      </c>
      <c r="C24" s="439">
        <f>SUM(C25:C29)</f>
        <v>0</v>
      </c>
      <c r="D24" s="417">
        <f>SUM(D25+D26+D27+D28+D29)</f>
        <v>160109654.8499999</v>
      </c>
      <c r="E24" s="417">
        <f>SUM(E25:E30)</f>
        <v>1627626300</v>
      </c>
      <c r="F24" s="417">
        <f>SUM(F25:F30)</f>
        <v>1509768000</v>
      </c>
      <c r="G24" s="417">
        <f t="shared" ref="G24:N24" si="1">SUM(G25:G29)</f>
        <v>0</v>
      </c>
      <c r="H24" s="417">
        <f t="shared" si="1"/>
        <v>117858300</v>
      </c>
      <c r="I24" s="417">
        <f t="shared" si="1"/>
        <v>1568270157.3999999</v>
      </c>
      <c r="J24" s="417">
        <f t="shared" si="1"/>
        <v>1583411255.6900001</v>
      </c>
      <c r="K24" s="417">
        <f t="shared" si="1"/>
        <v>1583411255.6900001</v>
      </c>
      <c r="L24" s="417">
        <f t="shared" si="1"/>
        <v>1465552955.6900001</v>
      </c>
      <c r="M24" s="417">
        <f t="shared" si="1"/>
        <v>117858300</v>
      </c>
      <c r="N24" s="417">
        <f t="shared" si="1"/>
        <v>0</v>
      </c>
      <c r="O24" s="410">
        <f t="shared" ref="O24:O29" si="2">SUM(D24+I24-K24+N24-C24)</f>
        <v>144968556.5599997</v>
      </c>
      <c r="P24" s="294"/>
      <c r="Q24" s="354"/>
      <c r="R24" s="294"/>
      <c r="S24" s="354"/>
      <c r="T24" s="360"/>
      <c r="U24" s="359"/>
    </row>
    <row r="25" spans="1:21" s="281" customFormat="1" ht="50.1" customHeight="1">
      <c r="A25" s="803"/>
      <c r="B25" s="438" t="s">
        <v>93</v>
      </c>
      <c r="C25" s="394">
        <v>0</v>
      </c>
      <c r="D25" s="394">
        <v>51332764.789999999</v>
      </c>
      <c r="E25" s="394">
        <f t="shared" ref="E25:E30" si="3">SUM(F25:H25)</f>
        <v>524888285</v>
      </c>
      <c r="F25" s="394">
        <v>486042685</v>
      </c>
      <c r="G25" s="435">
        <v>0</v>
      </c>
      <c r="H25" s="437">
        <v>38845600</v>
      </c>
      <c r="I25" s="394">
        <v>515753191.56999999</v>
      </c>
      <c r="J25" s="436">
        <v>520511312.47000003</v>
      </c>
      <c r="K25" s="435">
        <f>SUM(L25:M25)</f>
        <v>520511312.47000003</v>
      </c>
      <c r="L25" s="394">
        <v>481665712.47000003</v>
      </c>
      <c r="M25" s="394">
        <v>38845600</v>
      </c>
      <c r="N25" s="394">
        <v>0</v>
      </c>
      <c r="O25" s="409">
        <f t="shared" si="2"/>
        <v>46574643.889999986</v>
      </c>
      <c r="P25" s="294"/>
      <c r="Q25" s="354"/>
      <c r="R25" s="294"/>
      <c r="S25" s="354"/>
      <c r="T25" s="360"/>
      <c r="U25" s="359"/>
    </row>
    <row r="26" spans="1:21" s="281" customFormat="1" ht="50.1" customHeight="1">
      <c r="A26" s="803"/>
      <c r="B26" s="434" t="s">
        <v>94</v>
      </c>
      <c r="C26" s="402">
        <v>0</v>
      </c>
      <c r="D26" s="402">
        <v>37703959.509999931</v>
      </c>
      <c r="E26" s="402">
        <f t="shared" si="3"/>
        <v>406653895</v>
      </c>
      <c r="F26" s="402">
        <v>376686495</v>
      </c>
      <c r="G26" s="354">
        <v>0</v>
      </c>
      <c r="H26" s="433">
        <v>29967400</v>
      </c>
      <c r="I26" s="402">
        <v>398589290.75</v>
      </c>
      <c r="J26" s="402">
        <v>400583458.58999997</v>
      </c>
      <c r="K26" s="354">
        <f>SUM(L26:M26)</f>
        <v>400583458.58999991</v>
      </c>
      <c r="L26" s="402">
        <v>370616058.58999991</v>
      </c>
      <c r="M26" s="402">
        <v>29967400</v>
      </c>
      <c r="N26" s="402">
        <v>0</v>
      </c>
      <c r="O26" s="408">
        <f t="shared" si="2"/>
        <v>35709791.670000017</v>
      </c>
      <c r="P26" s="294"/>
      <c r="Q26" s="354"/>
      <c r="R26" s="294"/>
      <c r="S26" s="354"/>
      <c r="T26" s="360"/>
      <c r="U26" s="359"/>
    </row>
    <row r="27" spans="1:21" s="281" customFormat="1" ht="50.1" customHeight="1">
      <c r="A27" s="803"/>
      <c r="B27" s="434" t="s">
        <v>95</v>
      </c>
      <c r="C27" s="402">
        <v>0</v>
      </c>
      <c r="D27" s="402">
        <v>25011175.329999983</v>
      </c>
      <c r="E27" s="402">
        <f t="shared" si="3"/>
        <v>236018176</v>
      </c>
      <c r="F27" s="402">
        <v>218557676</v>
      </c>
      <c r="G27" s="354">
        <v>0</v>
      </c>
      <c r="H27" s="433">
        <v>17460500</v>
      </c>
      <c r="I27" s="402">
        <v>231668824.38999996</v>
      </c>
      <c r="J27" s="402">
        <v>235679508.59</v>
      </c>
      <c r="K27" s="354">
        <f>SUM(L27:M27)</f>
        <v>235679508.59</v>
      </c>
      <c r="L27" s="402">
        <v>218219008.59</v>
      </c>
      <c r="M27" s="402">
        <v>17460500</v>
      </c>
      <c r="N27" s="402">
        <v>0</v>
      </c>
      <c r="O27" s="408">
        <f t="shared" si="2"/>
        <v>21000491.129999936</v>
      </c>
      <c r="P27" s="294"/>
      <c r="Q27" s="354"/>
      <c r="R27" s="294"/>
      <c r="S27" s="354"/>
      <c r="T27" s="360"/>
      <c r="U27" s="359"/>
    </row>
    <row r="28" spans="1:21" s="281" customFormat="1" ht="50.1" customHeight="1">
      <c r="A28" s="803"/>
      <c r="B28" s="434" t="s">
        <v>96</v>
      </c>
      <c r="C28" s="402">
        <v>0</v>
      </c>
      <c r="D28" s="402">
        <v>24871755.650000006</v>
      </c>
      <c r="E28" s="402">
        <f t="shared" si="3"/>
        <v>226723267</v>
      </c>
      <c r="F28" s="402">
        <v>209970267</v>
      </c>
      <c r="G28" s="354">
        <v>0</v>
      </c>
      <c r="H28" s="433">
        <v>16753000</v>
      </c>
      <c r="I28" s="402">
        <v>225199676.53</v>
      </c>
      <c r="J28" s="402">
        <v>226388108.41</v>
      </c>
      <c r="K28" s="354">
        <f>SUM(L28:M28)</f>
        <v>226388108.41000003</v>
      </c>
      <c r="L28" s="402">
        <v>209635108.41000003</v>
      </c>
      <c r="M28" s="402">
        <v>16753000</v>
      </c>
      <c r="N28" s="402">
        <v>0</v>
      </c>
      <c r="O28" s="408">
        <f t="shared" si="2"/>
        <v>23683323.769999981</v>
      </c>
      <c r="P28" s="294"/>
      <c r="Q28" s="354"/>
      <c r="R28" s="294"/>
      <c r="S28" s="354"/>
      <c r="T28" s="360"/>
      <c r="U28" s="359"/>
    </row>
    <row r="29" spans="1:21" s="281" customFormat="1" ht="50.1" customHeight="1">
      <c r="A29" s="803"/>
      <c r="B29" s="434" t="s">
        <v>97</v>
      </c>
      <c r="C29" s="402">
        <v>0</v>
      </c>
      <c r="D29" s="402">
        <v>21189999.57</v>
      </c>
      <c r="E29" s="402">
        <f t="shared" si="3"/>
        <v>201402200</v>
      </c>
      <c r="F29" s="402">
        <v>186570400</v>
      </c>
      <c r="G29" s="354">
        <v>0</v>
      </c>
      <c r="H29" s="433">
        <v>14831800</v>
      </c>
      <c r="I29" s="402">
        <v>197059174.16</v>
      </c>
      <c r="J29" s="402">
        <v>200248867.63</v>
      </c>
      <c r="K29" s="354">
        <f>SUM(L29:M29)</f>
        <v>200248867.63</v>
      </c>
      <c r="L29" s="402">
        <v>185417067.63</v>
      </c>
      <c r="M29" s="402">
        <v>14831800</v>
      </c>
      <c r="N29" s="402">
        <v>0</v>
      </c>
      <c r="O29" s="408">
        <f t="shared" si="2"/>
        <v>18000306.099999994</v>
      </c>
      <c r="P29" s="294"/>
      <c r="Q29" s="354"/>
      <c r="R29" s="294"/>
      <c r="S29" s="354"/>
      <c r="T29" s="360"/>
      <c r="U29" s="359"/>
    </row>
    <row r="30" spans="1:21" s="281" customFormat="1" ht="50.1" customHeight="1">
      <c r="A30" s="432"/>
      <c r="B30" s="431" t="s">
        <v>467</v>
      </c>
      <c r="C30" s="421" t="s">
        <v>468</v>
      </c>
      <c r="D30" s="421" t="s">
        <v>468</v>
      </c>
      <c r="E30" s="402">
        <f t="shared" si="3"/>
        <v>31940477</v>
      </c>
      <c r="F30" s="372">
        <v>31940477</v>
      </c>
      <c r="G30" s="424" t="s">
        <v>468</v>
      </c>
      <c r="H30" s="423" t="s">
        <v>468</v>
      </c>
      <c r="I30" s="327" t="s">
        <v>468</v>
      </c>
      <c r="J30" s="422" t="s">
        <v>468</v>
      </c>
      <c r="K30" s="421" t="s">
        <v>468</v>
      </c>
      <c r="L30" s="421" t="s">
        <v>468</v>
      </c>
      <c r="M30" s="327" t="s">
        <v>468</v>
      </c>
      <c r="N30" s="327" t="s">
        <v>468</v>
      </c>
      <c r="O30" s="420" t="s">
        <v>468</v>
      </c>
      <c r="P30" s="294"/>
      <c r="Q30" s="354"/>
      <c r="R30" s="294"/>
      <c r="S30" s="354"/>
      <c r="T30" s="360"/>
      <c r="U30" s="359"/>
    </row>
    <row r="31" spans="1:21" s="281" customFormat="1" ht="91.2">
      <c r="A31" s="430" t="s">
        <v>32</v>
      </c>
      <c r="B31" s="429" t="s">
        <v>469</v>
      </c>
      <c r="C31" s="405">
        <f>SUM(C32+C38+C39)</f>
        <v>0</v>
      </c>
      <c r="D31" s="405">
        <f>SUM(D32+D38+D39+D40)</f>
        <v>31321642.120000005</v>
      </c>
      <c r="E31" s="308">
        <f>SUM(E32+E38+E39+E40)</f>
        <v>423192000</v>
      </c>
      <c r="F31" s="405">
        <f>SUM(F32+F38+F39+F40)</f>
        <v>359489000</v>
      </c>
      <c r="G31" s="405">
        <f>SUM(G32+G38+G39)</f>
        <v>0</v>
      </c>
      <c r="H31" s="405">
        <f>SUM(H32+H38+H39)</f>
        <v>63703000</v>
      </c>
      <c r="I31" s="405">
        <f t="shared" ref="I31:N31" si="4">SUM(I32+I38+I39+I40)</f>
        <v>417490659.27999997</v>
      </c>
      <c r="J31" s="405">
        <f t="shared" si="4"/>
        <v>413192122.55000001</v>
      </c>
      <c r="K31" s="405">
        <f t="shared" si="4"/>
        <v>413192122.55000001</v>
      </c>
      <c r="L31" s="405">
        <f t="shared" si="4"/>
        <v>358618345.77000004</v>
      </c>
      <c r="M31" s="405">
        <f t="shared" si="4"/>
        <v>54573776.779999994</v>
      </c>
      <c r="N31" s="405">
        <f t="shared" si="4"/>
        <v>0</v>
      </c>
      <c r="O31" s="414">
        <f>SUM(D31+I31-K31+N31-C31)</f>
        <v>35620178.849999964</v>
      </c>
      <c r="P31" s="294"/>
      <c r="Q31" s="354"/>
      <c r="R31" s="294"/>
      <c r="S31" s="354"/>
      <c r="T31" s="360"/>
      <c r="U31" s="359"/>
    </row>
    <row r="32" spans="1:21" s="336" customFormat="1" ht="99.75" customHeight="1">
      <c r="A32" s="802" t="s">
        <v>98</v>
      </c>
      <c r="B32" s="388" t="s">
        <v>470</v>
      </c>
      <c r="C32" s="368">
        <f t="shared" ref="C32:N32" si="5">SUM(C33:C37)</f>
        <v>0</v>
      </c>
      <c r="D32" s="368">
        <f t="shared" si="5"/>
        <v>26868612.940000001</v>
      </c>
      <c r="E32" s="368">
        <f t="shared" si="5"/>
        <v>350673000</v>
      </c>
      <c r="F32" s="368">
        <f t="shared" si="5"/>
        <v>297870000</v>
      </c>
      <c r="G32" s="368">
        <f t="shared" si="5"/>
        <v>0</v>
      </c>
      <c r="H32" s="368">
        <f t="shared" si="5"/>
        <v>52803000</v>
      </c>
      <c r="I32" s="368">
        <f t="shared" si="5"/>
        <v>354478575.31</v>
      </c>
      <c r="J32" s="368">
        <f t="shared" si="5"/>
        <v>348483375.10000002</v>
      </c>
      <c r="K32" s="368">
        <f t="shared" si="5"/>
        <v>348483375.10000002</v>
      </c>
      <c r="L32" s="368">
        <f t="shared" si="5"/>
        <v>297006371.36000001</v>
      </c>
      <c r="M32" s="368">
        <f t="shared" si="5"/>
        <v>51477003.739999995</v>
      </c>
      <c r="N32" s="368">
        <f t="shared" si="5"/>
        <v>0</v>
      </c>
      <c r="O32" s="414">
        <f>SUM(D32+I32-K32+N32-C32)</f>
        <v>32863813.149999976</v>
      </c>
      <c r="P32" s="294"/>
      <c r="Q32" s="287"/>
      <c r="R32" s="292"/>
      <c r="S32" s="287"/>
      <c r="T32" s="316"/>
      <c r="U32" s="315"/>
    </row>
    <row r="33" spans="1:21" s="336" customFormat="1" ht="50.1" customHeight="1">
      <c r="A33" s="803"/>
      <c r="B33" s="332" t="s">
        <v>93</v>
      </c>
      <c r="C33" s="331">
        <v>0</v>
      </c>
      <c r="D33" s="428">
        <v>9840632.1999999993</v>
      </c>
      <c r="E33" s="331">
        <v>126924000</v>
      </c>
      <c r="F33" s="331">
        <v>111086400</v>
      </c>
      <c r="G33" s="331">
        <v>0</v>
      </c>
      <c r="H33" s="331">
        <v>15837600</v>
      </c>
      <c r="I33" s="331">
        <v>127997037.94</v>
      </c>
      <c r="J33" s="331">
        <v>126391534.17</v>
      </c>
      <c r="K33" s="331">
        <f t="shared" ref="K33:K40" si="6">SUM(L33:M33)</f>
        <v>126391534.17</v>
      </c>
      <c r="L33" s="331">
        <v>110553934.17</v>
      </c>
      <c r="M33" s="331">
        <v>15837600</v>
      </c>
      <c r="N33" s="331">
        <v>0</v>
      </c>
      <c r="O33" s="339">
        <v>11446135.969999984</v>
      </c>
      <c r="P33" s="294"/>
      <c r="Q33" s="354"/>
      <c r="R33" s="294"/>
      <c r="S33" s="354"/>
      <c r="T33" s="316"/>
      <c r="U33" s="359"/>
    </row>
    <row r="34" spans="1:21" s="336" customFormat="1" ht="50.1" customHeight="1">
      <c r="A34" s="803"/>
      <c r="B34" s="329" t="s">
        <v>94</v>
      </c>
      <c r="C34" s="303">
        <v>0</v>
      </c>
      <c r="D34" s="303">
        <v>7423673.0100000054</v>
      </c>
      <c r="E34" s="303">
        <f t="shared" ref="E34:E40" si="7">SUM(F34:H34)</f>
        <v>93740300</v>
      </c>
      <c r="F34" s="303">
        <v>78830900</v>
      </c>
      <c r="G34" s="303">
        <v>0</v>
      </c>
      <c r="H34" s="303">
        <v>14909400</v>
      </c>
      <c r="I34" s="303">
        <v>94921759.350000024</v>
      </c>
      <c r="J34" s="303">
        <v>93091893.570000008</v>
      </c>
      <c r="K34" s="303">
        <f t="shared" si="6"/>
        <v>93091893.570000008</v>
      </c>
      <c r="L34" s="303">
        <v>78680366.13000001</v>
      </c>
      <c r="M34" s="303">
        <v>14411527.439999999</v>
      </c>
      <c r="N34" s="303">
        <v>0</v>
      </c>
      <c r="O34" s="321">
        <f t="shared" ref="O34:O40" si="8">SUM(D34+I34-K34+N34-C34)</f>
        <v>9253538.7900000215</v>
      </c>
      <c r="P34" s="294"/>
      <c r="Q34" s="354"/>
      <c r="R34" s="354"/>
      <c r="S34" s="354"/>
      <c r="T34" s="316"/>
      <c r="U34" s="359"/>
    </row>
    <row r="35" spans="1:21" s="336" customFormat="1" ht="50.1" customHeight="1">
      <c r="A35" s="803"/>
      <c r="B35" s="329" t="s">
        <v>95</v>
      </c>
      <c r="C35" s="303">
        <v>0</v>
      </c>
      <c r="D35" s="303">
        <v>4160745.1199999973</v>
      </c>
      <c r="E35" s="303">
        <f t="shared" si="7"/>
        <v>54920700</v>
      </c>
      <c r="F35" s="303">
        <v>44592000</v>
      </c>
      <c r="G35" s="303">
        <v>0</v>
      </c>
      <c r="H35" s="303">
        <v>10328700</v>
      </c>
      <c r="I35" s="303">
        <v>55388945.090000004</v>
      </c>
      <c r="J35" s="303">
        <v>54414236.18</v>
      </c>
      <c r="K35" s="303">
        <f t="shared" si="6"/>
        <v>54414236.18</v>
      </c>
      <c r="L35" s="303">
        <v>44592000</v>
      </c>
      <c r="M35" s="303">
        <v>9822236.1799999997</v>
      </c>
      <c r="N35" s="303">
        <v>0</v>
      </c>
      <c r="O35" s="321">
        <f t="shared" si="8"/>
        <v>5135454.0300000012</v>
      </c>
      <c r="P35" s="294"/>
      <c r="Q35" s="354"/>
      <c r="R35" s="354"/>
      <c r="S35" s="354"/>
      <c r="T35" s="316"/>
      <c r="U35" s="359"/>
    </row>
    <row r="36" spans="1:21" s="336" customFormat="1" ht="50.1" customHeight="1">
      <c r="A36" s="803"/>
      <c r="B36" s="329" t="s">
        <v>96</v>
      </c>
      <c r="C36" s="303">
        <v>0</v>
      </c>
      <c r="D36" s="303">
        <v>2969826.0700000003</v>
      </c>
      <c r="E36" s="303">
        <f t="shared" si="7"/>
        <v>41578300</v>
      </c>
      <c r="F36" s="303">
        <v>34536400</v>
      </c>
      <c r="G36" s="303">
        <v>0</v>
      </c>
      <c r="H36" s="303">
        <v>7041900</v>
      </c>
      <c r="I36" s="303">
        <v>42190813.439999998</v>
      </c>
      <c r="J36" s="303">
        <v>41256640.119999997</v>
      </c>
      <c r="K36" s="303">
        <f t="shared" si="6"/>
        <v>41256640.119999997</v>
      </c>
      <c r="L36" s="303">
        <v>34536400</v>
      </c>
      <c r="M36" s="303">
        <v>6720240.1200000001</v>
      </c>
      <c r="N36" s="303">
        <v>0</v>
      </c>
      <c r="O36" s="321">
        <f t="shared" si="8"/>
        <v>3903999.3900000006</v>
      </c>
      <c r="P36" s="294"/>
      <c r="Q36" s="354"/>
      <c r="R36" s="354"/>
      <c r="S36" s="354"/>
      <c r="T36" s="316"/>
      <c r="U36" s="359"/>
    </row>
    <row r="37" spans="1:21" s="336" customFormat="1" ht="50.1" customHeight="1">
      <c r="A37" s="804"/>
      <c r="B37" s="347" t="s">
        <v>97</v>
      </c>
      <c r="C37" s="328">
        <v>0</v>
      </c>
      <c r="D37" s="328">
        <v>2473736.54</v>
      </c>
      <c r="E37" s="328">
        <f t="shared" si="7"/>
        <v>33509700</v>
      </c>
      <c r="F37" s="328">
        <v>28824300</v>
      </c>
      <c r="G37" s="328">
        <v>0</v>
      </c>
      <c r="H37" s="328">
        <v>4685400</v>
      </c>
      <c r="I37" s="328">
        <v>33980019.490000002</v>
      </c>
      <c r="J37" s="328">
        <v>33329071.059999999</v>
      </c>
      <c r="K37" s="328">
        <f t="shared" si="6"/>
        <v>33329071.059999999</v>
      </c>
      <c r="L37" s="328">
        <v>28643671.059999999</v>
      </c>
      <c r="M37" s="328">
        <v>4685400</v>
      </c>
      <c r="N37" s="328">
        <v>0</v>
      </c>
      <c r="O37" s="361">
        <f t="shared" si="8"/>
        <v>3124684.9700000025</v>
      </c>
      <c r="P37" s="294"/>
      <c r="Q37" s="354"/>
      <c r="R37" s="294"/>
      <c r="S37" s="354"/>
      <c r="T37" s="316"/>
      <c r="U37" s="359"/>
    </row>
    <row r="38" spans="1:21" s="341" customFormat="1" ht="82.5" customHeight="1">
      <c r="A38" s="313" t="s">
        <v>99</v>
      </c>
      <c r="B38" s="398" t="s">
        <v>100</v>
      </c>
      <c r="C38" s="298">
        <v>0</v>
      </c>
      <c r="D38" s="298">
        <v>4172573.6</v>
      </c>
      <c r="E38" s="298">
        <f t="shared" si="7"/>
        <v>61069000</v>
      </c>
      <c r="F38" s="298">
        <v>51169000</v>
      </c>
      <c r="G38" s="298">
        <v>0</v>
      </c>
      <c r="H38" s="298">
        <v>9900000</v>
      </c>
      <c r="I38" s="298">
        <v>51088772.520000003</v>
      </c>
      <c r="J38" s="298">
        <v>53260671.649999999</v>
      </c>
      <c r="K38" s="298">
        <f t="shared" si="6"/>
        <v>53260671.649999999</v>
      </c>
      <c r="L38" s="298">
        <v>51163898.609999999</v>
      </c>
      <c r="M38" s="298">
        <v>2096773.04</v>
      </c>
      <c r="N38" s="298">
        <v>0</v>
      </c>
      <c r="O38" s="323">
        <f t="shared" si="8"/>
        <v>2000674.4700000063</v>
      </c>
      <c r="P38" s="292"/>
      <c r="Q38" s="292"/>
      <c r="R38" s="292"/>
      <c r="S38" s="292"/>
      <c r="T38" s="322"/>
      <c r="U38" s="290"/>
    </row>
    <row r="39" spans="1:21" s="341" customFormat="1" ht="75.75" customHeight="1">
      <c r="A39" s="427" t="s">
        <v>471</v>
      </c>
      <c r="B39" s="426" t="s">
        <v>472</v>
      </c>
      <c r="C39" s="349">
        <v>0</v>
      </c>
      <c r="D39" s="349">
        <v>189018.85</v>
      </c>
      <c r="E39" s="349">
        <f t="shared" si="7"/>
        <v>8900000</v>
      </c>
      <c r="F39" s="349">
        <v>7900000</v>
      </c>
      <c r="G39" s="349">
        <v>0</v>
      </c>
      <c r="H39" s="349">
        <v>1000000</v>
      </c>
      <c r="I39" s="349">
        <v>9213874.8300000001</v>
      </c>
      <c r="J39" s="349">
        <v>8899877.6899999995</v>
      </c>
      <c r="K39" s="349">
        <f t="shared" si="6"/>
        <v>8899877.6900000013</v>
      </c>
      <c r="L39" s="349">
        <v>7899877.6900000004</v>
      </c>
      <c r="M39" s="349">
        <v>1000000</v>
      </c>
      <c r="N39" s="349">
        <v>0</v>
      </c>
      <c r="O39" s="342">
        <f t="shared" si="8"/>
        <v>503015.98999999836</v>
      </c>
      <c r="P39" s="292"/>
      <c r="Q39" s="292"/>
      <c r="R39" s="292"/>
      <c r="S39" s="292"/>
      <c r="T39" s="322"/>
      <c r="U39" s="290"/>
    </row>
    <row r="40" spans="1:21" s="341" customFormat="1" ht="75.75" customHeight="1">
      <c r="A40" s="427" t="s">
        <v>473</v>
      </c>
      <c r="B40" s="426" t="s">
        <v>474</v>
      </c>
      <c r="C40" s="310">
        <v>0</v>
      </c>
      <c r="D40" s="310">
        <v>91436.73</v>
      </c>
      <c r="E40" s="378">
        <f t="shared" si="7"/>
        <v>2550000</v>
      </c>
      <c r="F40" s="378">
        <v>2550000</v>
      </c>
      <c r="G40" s="378">
        <v>0</v>
      </c>
      <c r="H40" s="378">
        <v>0</v>
      </c>
      <c r="I40" s="378">
        <v>2709436.62</v>
      </c>
      <c r="J40" s="378">
        <v>2548198.11</v>
      </c>
      <c r="K40" s="349">
        <f t="shared" si="6"/>
        <v>2548198.11</v>
      </c>
      <c r="L40" s="378">
        <v>2548198.11</v>
      </c>
      <c r="M40" s="378">
        <v>0</v>
      </c>
      <c r="N40" s="378">
        <v>0</v>
      </c>
      <c r="O40" s="342">
        <f t="shared" si="8"/>
        <v>252675.24000000022</v>
      </c>
      <c r="P40" s="292"/>
      <c r="Q40" s="292"/>
      <c r="R40" s="292"/>
      <c r="S40" s="292"/>
      <c r="T40" s="322"/>
      <c r="U40" s="290"/>
    </row>
    <row r="41" spans="1:21" s="278" customFormat="1" ht="80.25" customHeight="1">
      <c r="A41" s="805" t="s">
        <v>34</v>
      </c>
      <c r="B41" s="411" t="s">
        <v>101</v>
      </c>
      <c r="C41" s="308">
        <f t="shared" ref="C41:O41" si="9">SUM(C42:C47)</f>
        <v>0</v>
      </c>
      <c r="D41" s="308">
        <f t="shared" si="9"/>
        <v>5774712.379999999</v>
      </c>
      <c r="E41" s="308">
        <f t="shared" si="9"/>
        <v>68789600</v>
      </c>
      <c r="F41" s="308">
        <f t="shared" si="9"/>
        <v>63959000</v>
      </c>
      <c r="G41" s="308">
        <f t="shared" si="9"/>
        <v>0</v>
      </c>
      <c r="H41" s="308">
        <f t="shared" si="9"/>
        <v>4830600</v>
      </c>
      <c r="I41" s="308">
        <f t="shared" si="9"/>
        <v>63232612.859999992</v>
      </c>
      <c r="J41" s="308">
        <f t="shared" si="9"/>
        <v>62568433.859999999</v>
      </c>
      <c r="K41" s="308">
        <f t="shared" si="9"/>
        <v>62568433.859999992</v>
      </c>
      <c r="L41" s="308">
        <f t="shared" si="9"/>
        <v>57856657.849999987</v>
      </c>
      <c r="M41" s="308">
        <f t="shared" si="9"/>
        <v>4711776.01</v>
      </c>
      <c r="N41" s="308">
        <f t="shared" si="9"/>
        <v>0</v>
      </c>
      <c r="O41" s="308">
        <f t="shared" si="9"/>
        <v>6438891.3800000045</v>
      </c>
      <c r="P41" s="294"/>
      <c r="Q41" s="294"/>
      <c r="R41" s="294"/>
      <c r="S41" s="294"/>
      <c r="T41" s="353"/>
      <c r="U41" s="304"/>
    </row>
    <row r="42" spans="1:21" s="266" customFormat="1" ht="50.1" customHeight="1">
      <c r="A42" s="803"/>
      <c r="B42" s="332" t="s">
        <v>93</v>
      </c>
      <c r="C42" s="331">
        <v>0</v>
      </c>
      <c r="D42" s="331">
        <v>2180149.8199999998</v>
      </c>
      <c r="E42" s="394">
        <f t="shared" ref="E42:E48" si="10">SUM(F42:H42)</f>
        <v>22622900</v>
      </c>
      <c r="F42" s="402">
        <v>20986700</v>
      </c>
      <c r="G42" s="394">
        <v>0</v>
      </c>
      <c r="H42" s="394">
        <v>1636200</v>
      </c>
      <c r="I42" s="331">
        <v>21391870.84</v>
      </c>
      <c r="J42" s="331">
        <v>21480436.550000001</v>
      </c>
      <c r="K42" s="331">
        <f>SUM(L42:M42)</f>
        <v>21480436.549999997</v>
      </c>
      <c r="L42" s="331">
        <v>19844236.549999997</v>
      </c>
      <c r="M42" s="331">
        <v>1636200</v>
      </c>
      <c r="N42" s="331">
        <v>0</v>
      </c>
      <c r="O42" s="339">
        <f>SUM(D42+I42-K42+N42-C42)</f>
        <v>2091584.1100000031</v>
      </c>
      <c r="P42" s="294"/>
      <c r="Q42" s="354"/>
      <c r="R42" s="354"/>
      <c r="S42" s="354"/>
      <c r="T42" s="360"/>
      <c r="U42" s="359"/>
    </row>
    <row r="43" spans="1:21" s="266" customFormat="1" ht="50.1" customHeight="1">
      <c r="A43" s="803"/>
      <c r="B43" s="329" t="s">
        <v>94</v>
      </c>
      <c r="C43" s="303">
        <v>0</v>
      </c>
      <c r="D43" s="303">
        <v>1435170.4100000001</v>
      </c>
      <c r="E43" s="402">
        <f t="shared" si="10"/>
        <v>17002041</v>
      </c>
      <c r="F43" s="402">
        <v>15791641</v>
      </c>
      <c r="G43" s="402">
        <v>0</v>
      </c>
      <c r="H43" s="402">
        <v>1210400</v>
      </c>
      <c r="I43" s="303">
        <v>16238518.43</v>
      </c>
      <c r="J43" s="303">
        <v>16042380.819999997</v>
      </c>
      <c r="K43" s="303">
        <f>SUM(L43:M43)</f>
        <v>16042380.819999997</v>
      </c>
      <c r="L43" s="303">
        <v>14831980.819999997</v>
      </c>
      <c r="M43" s="303">
        <v>1210400</v>
      </c>
      <c r="N43" s="303">
        <v>0</v>
      </c>
      <c r="O43" s="321">
        <f>SUM(D43+I43-K43+N43-C43)</f>
        <v>1631308.0200000033</v>
      </c>
      <c r="P43" s="294"/>
      <c r="Q43" s="354"/>
      <c r="R43" s="354"/>
      <c r="S43" s="354"/>
      <c r="T43" s="360"/>
      <c r="U43" s="359"/>
    </row>
    <row r="44" spans="1:21" s="266" customFormat="1" ht="50.1" customHeight="1">
      <c r="A44" s="803"/>
      <c r="B44" s="329" t="s">
        <v>95</v>
      </c>
      <c r="C44" s="303">
        <v>0</v>
      </c>
      <c r="D44" s="303">
        <v>784304.18999999948</v>
      </c>
      <c r="E44" s="402">
        <f t="shared" si="10"/>
        <v>9834200</v>
      </c>
      <c r="F44" s="402">
        <v>9122900</v>
      </c>
      <c r="G44" s="402">
        <v>0</v>
      </c>
      <c r="H44" s="402">
        <v>711300</v>
      </c>
      <c r="I44" s="303">
        <v>9275179.2999999989</v>
      </c>
      <c r="J44" s="303">
        <v>9057569.5</v>
      </c>
      <c r="K44" s="303">
        <f>SUM(L44:M44)</f>
        <v>9057569.4999999981</v>
      </c>
      <c r="L44" s="303">
        <v>8430952.4699999988</v>
      </c>
      <c r="M44" s="303">
        <v>626617.03</v>
      </c>
      <c r="N44" s="303">
        <v>0</v>
      </c>
      <c r="O44" s="321">
        <f>SUM(D44+I44-K44+N44-C44)</f>
        <v>1001913.9900000002</v>
      </c>
      <c r="P44" s="294"/>
      <c r="Q44" s="354"/>
      <c r="R44" s="354"/>
      <c r="S44" s="354"/>
      <c r="T44" s="360"/>
      <c r="U44" s="359"/>
    </row>
    <row r="45" spans="1:21" s="266" customFormat="1" ht="50.1" customHeight="1">
      <c r="A45" s="803"/>
      <c r="B45" s="329" t="s">
        <v>96</v>
      </c>
      <c r="C45" s="303">
        <v>0</v>
      </c>
      <c r="D45" s="303">
        <v>808641.37999999896</v>
      </c>
      <c r="E45" s="402">
        <f t="shared" si="10"/>
        <v>9431400</v>
      </c>
      <c r="F45" s="402">
        <v>8749300</v>
      </c>
      <c r="G45" s="402">
        <v>0</v>
      </c>
      <c r="H45" s="402">
        <v>682100</v>
      </c>
      <c r="I45" s="303">
        <v>8674123.6799999978</v>
      </c>
      <c r="J45" s="303">
        <v>8569917.5999999996</v>
      </c>
      <c r="K45" s="303">
        <f>SUM(L45:M45)</f>
        <v>8569917.5999999996</v>
      </c>
      <c r="L45" s="303">
        <v>7921958.6200000001</v>
      </c>
      <c r="M45" s="303">
        <v>647958.98</v>
      </c>
      <c r="N45" s="303">
        <v>0</v>
      </c>
      <c r="O45" s="321">
        <f>SUM(D45+I45-K45+N45-C45)</f>
        <v>912847.45999999717</v>
      </c>
      <c r="P45" s="294"/>
      <c r="Q45" s="354"/>
      <c r="R45" s="354"/>
      <c r="S45" s="354"/>
      <c r="T45" s="360"/>
      <c r="U45" s="359"/>
    </row>
    <row r="46" spans="1:21" s="266" customFormat="1" ht="50.1" customHeight="1">
      <c r="A46" s="804"/>
      <c r="B46" s="347" t="s">
        <v>97</v>
      </c>
      <c r="C46" s="328">
        <v>0</v>
      </c>
      <c r="D46" s="328">
        <v>566446.57999999996</v>
      </c>
      <c r="E46" s="372">
        <f t="shared" si="10"/>
        <v>8166300</v>
      </c>
      <c r="F46" s="372">
        <v>7575700</v>
      </c>
      <c r="G46" s="372">
        <v>0</v>
      </c>
      <c r="H46" s="372">
        <v>590600</v>
      </c>
      <c r="I46" s="328">
        <v>7652920.6100000003</v>
      </c>
      <c r="J46" s="328">
        <v>7418129.3899999997</v>
      </c>
      <c r="K46" s="328">
        <f>SUM(L46:M46)</f>
        <v>7418129.3899999997</v>
      </c>
      <c r="L46" s="328">
        <v>6827529.3899999997</v>
      </c>
      <c r="M46" s="328">
        <v>590600</v>
      </c>
      <c r="N46" s="328">
        <v>0</v>
      </c>
      <c r="O46" s="361">
        <f>SUM(D46+I46-K46+N46-C46)</f>
        <v>801237.80000000075</v>
      </c>
      <c r="P46" s="294"/>
      <c r="Q46" s="354"/>
      <c r="R46" s="354"/>
      <c r="S46" s="354"/>
      <c r="T46" s="360"/>
      <c r="U46" s="359"/>
    </row>
    <row r="47" spans="1:21" s="266" customFormat="1" ht="125.4" customHeight="1">
      <c r="A47" s="425"/>
      <c r="B47" s="329" t="s">
        <v>475</v>
      </c>
      <c r="C47" s="421" t="s">
        <v>468</v>
      </c>
      <c r="D47" s="421" t="s">
        <v>468</v>
      </c>
      <c r="E47" s="372">
        <f t="shared" si="10"/>
        <v>1732759</v>
      </c>
      <c r="F47" s="372">
        <v>1732759</v>
      </c>
      <c r="G47" s="424" t="s">
        <v>468</v>
      </c>
      <c r="H47" s="423" t="s">
        <v>468</v>
      </c>
      <c r="I47" s="327" t="s">
        <v>468</v>
      </c>
      <c r="J47" s="422" t="s">
        <v>468</v>
      </c>
      <c r="K47" s="421" t="s">
        <v>468</v>
      </c>
      <c r="L47" s="421" t="s">
        <v>468</v>
      </c>
      <c r="M47" s="327" t="s">
        <v>468</v>
      </c>
      <c r="N47" s="327" t="s">
        <v>468</v>
      </c>
      <c r="O47" s="420" t="s">
        <v>468</v>
      </c>
      <c r="P47" s="294"/>
      <c r="Q47" s="354"/>
      <c r="R47" s="354"/>
      <c r="S47" s="354"/>
      <c r="T47" s="360"/>
      <c r="U47" s="359"/>
    </row>
    <row r="48" spans="1:21" s="281" customFormat="1" ht="64.5" customHeight="1">
      <c r="A48" s="419" t="s">
        <v>36</v>
      </c>
      <c r="B48" s="418" t="s">
        <v>476</v>
      </c>
      <c r="C48" s="417">
        <v>0</v>
      </c>
      <c r="D48" s="417">
        <v>524830.71</v>
      </c>
      <c r="E48" s="417">
        <f t="shared" si="10"/>
        <v>13560000</v>
      </c>
      <c r="F48" s="417">
        <v>13560000</v>
      </c>
      <c r="G48" s="417">
        <v>0</v>
      </c>
      <c r="H48" s="417">
        <v>0</v>
      </c>
      <c r="I48" s="417">
        <v>10742997.18</v>
      </c>
      <c r="J48" s="417">
        <v>10356617.91</v>
      </c>
      <c r="K48" s="417">
        <f>SUM(L48:M48)</f>
        <v>10356617.91</v>
      </c>
      <c r="L48" s="417">
        <v>10356617.91</v>
      </c>
      <c r="M48" s="417">
        <v>0</v>
      </c>
      <c r="N48" s="417">
        <v>0</v>
      </c>
      <c r="O48" s="410">
        <f>SUM(D48+I48-L48)</f>
        <v>911209.98000000045</v>
      </c>
      <c r="P48" s="294"/>
      <c r="Q48" s="354"/>
      <c r="R48" s="294"/>
      <c r="S48" s="354"/>
      <c r="T48" s="360"/>
      <c r="U48" s="359"/>
    </row>
    <row r="49" spans="1:23" s="281" customFormat="1" ht="89.25" customHeight="1">
      <c r="A49" s="416" t="s">
        <v>69</v>
      </c>
      <c r="B49" s="415" t="s">
        <v>102</v>
      </c>
      <c r="C49" s="308">
        <f>SUM(C50+C56+C62+C68+C74+C80+C88+C99+C105+C106++C120+C123+C124+C125+C126)</f>
        <v>0</v>
      </c>
      <c r="D49" s="308">
        <f>SUM(D50+D56+D62+D68+D74+D80+D88+D99+D105+D106++D120+D123+D124+D125+D126)</f>
        <v>8661468.2199999988</v>
      </c>
      <c r="E49" s="308">
        <f>SUM(E50+E56+E62+E68+E74+E80+E88+E99+E105+E106++E120+E123+E124+E125+E126+E133)</f>
        <v>174367052.98000002</v>
      </c>
      <c r="F49" s="308">
        <f>SUM(F50+F56+F62+F68+F74+F80+F88+F99+F105+F106++F120+F123+F124+F125+F126+F133)</f>
        <v>132486000</v>
      </c>
      <c r="G49" s="308">
        <f t="shared" ref="G49:O49" si="11">SUM(G50+G56+G62+G68+G74+G80+G88+G99+G105+G106++G120+G123+G124+G125+G126)</f>
        <v>0</v>
      </c>
      <c r="H49" s="308">
        <f t="shared" si="11"/>
        <v>41881052.980000004</v>
      </c>
      <c r="I49" s="308">
        <f t="shared" si="11"/>
        <v>155394020.20000002</v>
      </c>
      <c r="J49" s="308">
        <f t="shared" si="11"/>
        <v>148427704.61000001</v>
      </c>
      <c r="K49" s="308">
        <f t="shared" si="11"/>
        <v>148427704.61000001</v>
      </c>
      <c r="L49" s="308">
        <f t="shared" si="11"/>
        <v>106910454.47</v>
      </c>
      <c r="M49" s="308">
        <f t="shared" si="11"/>
        <v>41517250.140000001</v>
      </c>
      <c r="N49" s="308">
        <f t="shared" si="11"/>
        <v>0</v>
      </c>
      <c r="O49" s="308">
        <f t="shared" si="11"/>
        <v>15627783.809999997</v>
      </c>
      <c r="P49" s="294"/>
      <c r="Q49" s="354"/>
      <c r="R49" s="294"/>
      <c r="S49" s="354"/>
      <c r="T49" s="360"/>
      <c r="U49" s="359"/>
      <c r="W49" s="359"/>
    </row>
    <row r="50" spans="1:23" s="341" customFormat="1" ht="164.25" customHeight="1">
      <c r="A50" s="815" t="s">
        <v>103</v>
      </c>
      <c r="B50" s="403" t="s">
        <v>104</v>
      </c>
      <c r="C50" s="298">
        <f t="shared" ref="C50:N50" si="12">SUM(C51:C55)</f>
        <v>0</v>
      </c>
      <c r="D50" s="298">
        <f t="shared" si="12"/>
        <v>202023.85000000012</v>
      </c>
      <c r="E50" s="298">
        <f t="shared" si="12"/>
        <v>2476300</v>
      </c>
      <c r="F50" s="298">
        <f t="shared" si="12"/>
        <v>2269000</v>
      </c>
      <c r="G50" s="298">
        <f t="shared" si="12"/>
        <v>0</v>
      </c>
      <c r="H50" s="298">
        <f t="shared" si="12"/>
        <v>207300</v>
      </c>
      <c r="I50" s="298">
        <f t="shared" si="12"/>
        <v>1693057.4</v>
      </c>
      <c r="J50" s="298">
        <f t="shared" si="12"/>
        <v>1736492.67</v>
      </c>
      <c r="K50" s="298">
        <f t="shared" si="12"/>
        <v>1736492.6700000002</v>
      </c>
      <c r="L50" s="298">
        <f t="shared" si="12"/>
        <v>1555072.96</v>
      </c>
      <c r="M50" s="298">
        <f t="shared" si="12"/>
        <v>181419.71</v>
      </c>
      <c r="N50" s="298">
        <f t="shared" si="12"/>
        <v>0</v>
      </c>
      <c r="O50" s="414">
        <f>SUM(D50+I50-K50+N50-C50)</f>
        <v>158588.57999999984</v>
      </c>
      <c r="P50" s="294"/>
      <c r="Q50" s="292"/>
      <c r="R50" s="292"/>
      <c r="S50" s="292"/>
      <c r="T50" s="322"/>
      <c r="U50" s="290"/>
      <c r="W50" s="290"/>
    </row>
    <row r="51" spans="1:23" s="281" customFormat="1" ht="50.1" customHeight="1">
      <c r="A51" s="803"/>
      <c r="B51" s="332" t="s">
        <v>93</v>
      </c>
      <c r="C51" s="331">
        <v>0</v>
      </c>
      <c r="D51" s="331">
        <v>70175.8</v>
      </c>
      <c r="E51" s="331">
        <f>SUM(F51:H51)</f>
        <v>900400</v>
      </c>
      <c r="F51" s="331">
        <v>825000</v>
      </c>
      <c r="G51" s="331">
        <v>0</v>
      </c>
      <c r="H51" s="331">
        <v>75400</v>
      </c>
      <c r="I51" s="331">
        <v>649389.09</v>
      </c>
      <c r="J51" s="331">
        <v>654189.06999999995</v>
      </c>
      <c r="K51" s="331">
        <f>SUM(L51:M51)</f>
        <v>654189.07000000007</v>
      </c>
      <c r="L51" s="331">
        <v>582157.38</v>
      </c>
      <c r="M51" s="331">
        <v>72031.69</v>
      </c>
      <c r="N51" s="331">
        <v>0</v>
      </c>
      <c r="O51" s="339">
        <f>SUM(D51+I51-K51+N51-C51)</f>
        <v>65375.819999999949</v>
      </c>
      <c r="P51" s="294"/>
      <c r="Q51" s="354"/>
      <c r="R51" s="294"/>
      <c r="S51" s="354"/>
      <c r="T51" s="360"/>
      <c r="U51" s="359"/>
      <c r="W51" s="359"/>
    </row>
    <row r="52" spans="1:23" s="281" customFormat="1" ht="50.1" customHeight="1">
      <c r="A52" s="803"/>
      <c r="B52" s="329" t="s">
        <v>94</v>
      </c>
      <c r="C52" s="303">
        <v>0</v>
      </c>
      <c r="D52" s="303">
        <v>57391.830000000075</v>
      </c>
      <c r="E52" s="303">
        <f>SUM(F52:H52)</f>
        <v>613800</v>
      </c>
      <c r="F52" s="303">
        <v>562400</v>
      </c>
      <c r="G52" s="303">
        <v>0</v>
      </c>
      <c r="H52" s="303">
        <v>51400</v>
      </c>
      <c r="I52" s="303">
        <v>429687.56</v>
      </c>
      <c r="J52" s="303">
        <v>449665.58</v>
      </c>
      <c r="K52" s="303">
        <f>SUM(L52:M52)</f>
        <v>449665.58</v>
      </c>
      <c r="L52" s="303">
        <v>404493.37</v>
      </c>
      <c r="M52" s="303">
        <v>45172.21</v>
      </c>
      <c r="N52" s="303">
        <v>0</v>
      </c>
      <c r="O52" s="321">
        <f>SUM(D52+I52-K52+N52-C52)</f>
        <v>37413.810000000056</v>
      </c>
      <c r="P52" s="294"/>
      <c r="Q52" s="354"/>
      <c r="R52" s="294"/>
      <c r="S52" s="354"/>
      <c r="T52" s="360"/>
      <c r="U52" s="359"/>
      <c r="W52" s="359"/>
    </row>
    <row r="53" spans="1:23" s="281" customFormat="1" ht="50.1" customHeight="1">
      <c r="A53" s="803"/>
      <c r="B53" s="329" t="s">
        <v>95</v>
      </c>
      <c r="C53" s="303">
        <v>0</v>
      </c>
      <c r="D53" s="303">
        <v>25655.97000000003</v>
      </c>
      <c r="E53" s="303">
        <v>353700</v>
      </c>
      <c r="F53" s="303">
        <v>324100</v>
      </c>
      <c r="G53" s="303">
        <v>0</v>
      </c>
      <c r="H53" s="303">
        <v>29600</v>
      </c>
      <c r="I53" s="303">
        <v>231780.97</v>
      </c>
      <c r="J53" s="303">
        <v>236951.97</v>
      </c>
      <c r="K53" s="303">
        <v>236951.97</v>
      </c>
      <c r="L53" s="303">
        <v>214472.22</v>
      </c>
      <c r="M53" s="303">
        <v>22479.75</v>
      </c>
      <c r="N53" s="303">
        <v>0</v>
      </c>
      <c r="O53" s="303">
        <v>20484.97000000003</v>
      </c>
      <c r="P53" s="294"/>
      <c r="Q53" s="354"/>
      <c r="R53" s="294"/>
      <c r="S53" s="354"/>
      <c r="T53" s="360"/>
      <c r="U53" s="359"/>
      <c r="W53" s="359"/>
    </row>
    <row r="54" spans="1:23" s="281" customFormat="1" ht="50.1" customHeight="1">
      <c r="A54" s="803"/>
      <c r="B54" s="329" t="s">
        <v>96</v>
      </c>
      <c r="C54" s="303">
        <v>0</v>
      </c>
      <c r="D54" s="303">
        <v>25457.090000000026</v>
      </c>
      <c r="E54" s="303">
        <f>SUM(F54:H54)</f>
        <v>328400</v>
      </c>
      <c r="F54" s="303">
        <v>300900</v>
      </c>
      <c r="G54" s="303">
        <v>0</v>
      </c>
      <c r="H54" s="303">
        <v>27500</v>
      </c>
      <c r="I54" s="303">
        <v>213741.63</v>
      </c>
      <c r="J54" s="303">
        <v>222136.24</v>
      </c>
      <c r="K54" s="303">
        <f>SUM(L54:M54)</f>
        <v>222136.24</v>
      </c>
      <c r="L54" s="303">
        <v>200701.86</v>
      </c>
      <c r="M54" s="303">
        <v>21434.38</v>
      </c>
      <c r="N54" s="303">
        <v>0</v>
      </c>
      <c r="O54" s="321">
        <f t="shared" ref="O54:O88" si="13">SUM(D54+I54-K54+N54-C54)</f>
        <v>17062.48000000004</v>
      </c>
      <c r="P54" s="294"/>
      <c r="Q54" s="354"/>
      <c r="R54" s="294"/>
      <c r="S54" s="354"/>
      <c r="T54" s="360"/>
      <c r="U54" s="359"/>
      <c r="W54" s="359"/>
    </row>
    <row r="55" spans="1:23" s="281" customFormat="1" ht="50.1" customHeight="1">
      <c r="A55" s="804"/>
      <c r="B55" s="347" t="s">
        <v>97</v>
      </c>
      <c r="C55" s="328">
        <v>0</v>
      </c>
      <c r="D55" s="328">
        <v>23343.16</v>
      </c>
      <c r="E55" s="328">
        <f>SUM(F55:H55)</f>
        <v>280000</v>
      </c>
      <c r="F55" s="328">
        <v>256600</v>
      </c>
      <c r="G55" s="328">
        <v>0</v>
      </c>
      <c r="H55" s="328">
        <v>23400</v>
      </c>
      <c r="I55" s="328">
        <v>168458.15</v>
      </c>
      <c r="J55" s="328">
        <v>173549.81</v>
      </c>
      <c r="K55" s="328">
        <f>SUM(L55:M55)</f>
        <v>173549.81</v>
      </c>
      <c r="L55" s="328">
        <v>153248.13</v>
      </c>
      <c r="M55" s="328">
        <v>20301.68</v>
      </c>
      <c r="N55" s="328">
        <v>0</v>
      </c>
      <c r="O55" s="361">
        <f t="shared" si="13"/>
        <v>18251.5</v>
      </c>
      <c r="P55" s="294"/>
      <c r="Q55" s="354"/>
      <c r="R55" s="294"/>
      <c r="S55" s="354"/>
      <c r="T55" s="360"/>
      <c r="U55" s="359"/>
      <c r="W55" s="359"/>
    </row>
    <row r="56" spans="1:23" s="413" customFormat="1" ht="99.75" customHeight="1">
      <c r="A56" s="815" t="s">
        <v>105</v>
      </c>
      <c r="B56" s="411" t="s">
        <v>106</v>
      </c>
      <c r="C56" s="308">
        <f t="shared" ref="C56:N56" si="14">SUM(C57:C61)</f>
        <v>0</v>
      </c>
      <c r="D56" s="308">
        <f t="shared" si="14"/>
        <v>287290.68000000028</v>
      </c>
      <c r="E56" s="308">
        <f t="shared" si="14"/>
        <v>3918400</v>
      </c>
      <c r="F56" s="308">
        <f t="shared" si="14"/>
        <v>3590400</v>
      </c>
      <c r="G56" s="308">
        <f t="shared" si="14"/>
        <v>0</v>
      </c>
      <c r="H56" s="308">
        <f t="shared" si="14"/>
        <v>328000</v>
      </c>
      <c r="I56" s="308">
        <f t="shared" si="14"/>
        <v>2348009.2400000002</v>
      </c>
      <c r="J56" s="308">
        <f t="shared" si="14"/>
        <v>2434688.83</v>
      </c>
      <c r="K56" s="308">
        <f t="shared" si="14"/>
        <v>2434688.83</v>
      </c>
      <c r="L56" s="308">
        <f t="shared" si="14"/>
        <v>2145695.63</v>
      </c>
      <c r="M56" s="308">
        <f t="shared" si="14"/>
        <v>288993.19999999995</v>
      </c>
      <c r="N56" s="308">
        <f t="shared" si="14"/>
        <v>0</v>
      </c>
      <c r="O56" s="410">
        <f t="shared" si="13"/>
        <v>200611.09000000032</v>
      </c>
      <c r="P56" s="294"/>
      <c r="Q56" s="294"/>
      <c r="R56" s="294"/>
      <c r="S56" s="294"/>
      <c r="T56" s="353"/>
      <c r="U56" s="304"/>
      <c r="W56" s="304"/>
    </row>
    <row r="57" spans="1:23" s="412" customFormat="1" ht="50.1" customHeight="1">
      <c r="A57" s="803"/>
      <c r="B57" s="332" t="s">
        <v>93</v>
      </c>
      <c r="C57" s="394">
        <v>0</v>
      </c>
      <c r="D57" s="394">
        <v>92557.59</v>
      </c>
      <c r="E57" s="394">
        <f t="shared" ref="E57:E67" si="15">SUM(F57:H57)</f>
        <v>1240800</v>
      </c>
      <c r="F57" s="394">
        <v>1136900</v>
      </c>
      <c r="G57" s="394">
        <v>0</v>
      </c>
      <c r="H57" s="394">
        <v>103900</v>
      </c>
      <c r="I57" s="394">
        <v>768880.96</v>
      </c>
      <c r="J57" s="394">
        <v>793823.55</v>
      </c>
      <c r="K57" s="394">
        <f>SUM(L57:M57)</f>
        <v>793823.54999999993</v>
      </c>
      <c r="L57" s="394">
        <v>693249.82</v>
      </c>
      <c r="M57" s="394">
        <v>100573.73</v>
      </c>
      <c r="N57" s="394">
        <v>0</v>
      </c>
      <c r="O57" s="409">
        <f t="shared" si="13"/>
        <v>67615</v>
      </c>
      <c r="P57" s="294"/>
      <c r="Q57" s="354"/>
      <c r="R57" s="294"/>
      <c r="S57" s="354"/>
      <c r="T57" s="360"/>
      <c r="U57" s="359"/>
      <c r="W57" s="359"/>
    </row>
    <row r="58" spans="1:23" s="412" customFormat="1" ht="50.1" customHeight="1">
      <c r="A58" s="803"/>
      <c r="B58" s="329" t="s">
        <v>94</v>
      </c>
      <c r="C58" s="402">
        <v>0</v>
      </c>
      <c r="D58" s="402">
        <v>77046.960000000196</v>
      </c>
      <c r="E58" s="402">
        <f t="shared" si="15"/>
        <v>971700</v>
      </c>
      <c r="F58" s="402">
        <v>890400</v>
      </c>
      <c r="G58" s="402">
        <v>0</v>
      </c>
      <c r="H58" s="402">
        <v>81300</v>
      </c>
      <c r="I58" s="402">
        <v>607367.56000000006</v>
      </c>
      <c r="J58" s="402">
        <v>636595.56000000006</v>
      </c>
      <c r="K58" s="402">
        <f>SUM(L58:M58)</f>
        <v>636595.56000000006</v>
      </c>
      <c r="L58" s="402">
        <v>559869.25</v>
      </c>
      <c r="M58" s="402">
        <v>76726.31</v>
      </c>
      <c r="N58" s="402">
        <v>0</v>
      </c>
      <c r="O58" s="408">
        <f t="shared" si="13"/>
        <v>47818.960000000196</v>
      </c>
      <c r="P58" s="294"/>
      <c r="Q58" s="354"/>
      <c r="R58" s="294"/>
      <c r="S58" s="354"/>
      <c r="T58" s="360"/>
      <c r="U58" s="359"/>
      <c r="W58" s="359"/>
    </row>
    <row r="59" spans="1:23" s="412" customFormat="1" ht="50.1" customHeight="1">
      <c r="A59" s="803"/>
      <c r="B59" s="329" t="s">
        <v>95</v>
      </c>
      <c r="C59" s="402">
        <v>0</v>
      </c>
      <c r="D59" s="402">
        <v>33636.130000000005</v>
      </c>
      <c r="E59" s="402">
        <f t="shared" si="15"/>
        <v>579100</v>
      </c>
      <c r="F59" s="402">
        <v>530600</v>
      </c>
      <c r="G59" s="402"/>
      <c r="H59" s="402">
        <v>48500</v>
      </c>
      <c r="I59" s="402">
        <v>357037.37</v>
      </c>
      <c r="J59" s="402">
        <v>372412.24</v>
      </c>
      <c r="K59" s="402">
        <f>SUM(L59:M59)</f>
        <v>372412.24000000005</v>
      </c>
      <c r="L59" s="402">
        <v>330529.09000000003</v>
      </c>
      <c r="M59" s="402">
        <v>41883.15</v>
      </c>
      <c r="N59" s="402">
        <v>0</v>
      </c>
      <c r="O59" s="408">
        <f t="shared" si="13"/>
        <v>18261.259999999951</v>
      </c>
      <c r="P59" s="294"/>
      <c r="Q59" s="354"/>
      <c r="R59" s="294"/>
      <c r="S59" s="354"/>
      <c r="T59" s="360"/>
      <c r="U59" s="359"/>
      <c r="W59" s="359"/>
    </row>
    <row r="60" spans="1:23" s="412" customFormat="1" ht="50.1" customHeight="1">
      <c r="A60" s="803"/>
      <c r="B60" s="329" t="s">
        <v>96</v>
      </c>
      <c r="C60" s="402">
        <v>0</v>
      </c>
      <c r="D60" s="402">
        <v>42690.000000000058</v>
      </c>
      <c r="E60" s="402">
        <f t="shared" si="15"/>
        <v>584700</v>
      </c>
      <c r="F60" s="402">
        <v>535800</v>
      </c>
      <c r="G60" s="402">
        <v>0</v>
      </c>
      <c r="H60" s="402">
        <v>48900</v>
      </c>
      <c r="I60" s="402">
        <v>318259.27</v>
      </c>
      <c r="J60" s="402">
        <v>320128.3</v>
      </c>
      <c r="K60" s="402">
        <f>SUM(L60:M60)</f>
        <v>320128.30000000005</v>
      </c>
      <c r="L60" s="402">
        <v>285452.09000000003</v>
      </c>
      <c r="M60" s="402">
        <v>34676.21</v>
      </c>
      <c r="N60" s="402">
        <v>0</v>
      </c>
      <c r="O60" s="408">
        <f t="shared" si="13"/>
        <v>40820.97000000003</v>
      </c>
      <c r="P60" s="294"/>
      <c r="Q60" s="354"/>
      <c r="R60" s="294"/>
      <c r="S60" s="354"/>
      <c r="T60" s="360"/>
      <c r="U60" s="359"/>
      <c r="W60" s="359"/>
    </row>
    <row r="61" spans="1:23" s="412" customFormat="1" ht="50.1" customHeight="1">
      <c r="A61" s="804"/>
      <c r="B61" s="347" t="s">
        <v>97</v>
      </c>
      <c r="C61" s="372">
        <v>0</v>
      </c>
      <c r="D61" s="372">
        <v>41360</v>
      </c>
      <c r="E61" s="372">
        <f t="shared" si="15"/>
        <v>542100</v>
      </c>
      <c r="F61" s="372">
        <v>496700</v>
      </c>
      <c r="G61" s="372">
        <v>0</v>
      </c>
      <c r="H61" s="372">
        <v>45400</v>
      </c>
      <c r="I61" s="372">
        <v>296464.08</v>
      </c>
      <c r="J61" s="372">
        <v>311729.18</v>
      </c>
      <c r="K61" s="372">
        <f>SUM(L61:M61)</f>
        <v>311729.18</v>
      </c>
      <c r="L61" s="372">
        <v>276595.38</v>
      </c>
      <c r="M61" s="372">
        <v>35133.800000000003</v>
      </c>
      <c r="N61" s="372">
        <v>0</v>
      </c>
      <c r="O61" s="407">
        <f t="shared" si="13"/>
        <v>26094.900000000023</v>
      </c>
      <c r="P61" s="294"/>
      <c r="Q61" s="354"/>
      <c r="R61" s="294"/>
      <c r="S61" s="354"/>
      <c r="T61" s="360"/>
      <c r="U61" s="359"/>
      <c r="W61" s="359"/>
    </row>
    <row r="62" spans="1:23" s="352" customFormat="1" ht="132.75" customHeight="1">
      <c r="A62" s="815" t="s">
        <v>107</v>
      </c>
      <c r="B62" s="411" t="s">
        <v>108</v>
      </c>
      <c r="C62" s="405">
        <f>SUM(C63:C67)</f>
        <v>0</v>
      </c>
      <c r="D62" s="308">
        <f>SUM(D63:D67)</f>
        <v>806578.79999999935</v>
      </c>
      <c r="E62" s="308">
        <f t="shared" si="15"/>
        <v>10364400</v>
      </c>
      <c r="F62" s="308">
        <f t="shared" ref="F62:N62" si="16">SUM(F63:F67)</f>
        <v>9496900</v>
      </c>
      <c r="G62" s="308">
        <f t="shared" si="16"/>
        <v>0</v>
      </c>
      <c r="H62" s="308">
        <f t="shared" si="16"/>
        <v>867500</v>
      </c>
      <c r="I62" s="308">
        <f t="shared" si="16"/>
        <v>7173327.6199999992</v>
      </c>
      <c r="J62" s="308">
        <f t="shared" si="16"/>
        <v>7383524.8899999997</v>
      </c>
      <c r="K62" s="308">
        <f t="shared" si="16"/>
        <v>7383524.8899999997</v>
      </c>
      <c r="L62" s="308">
        <f t="shared" si="16"/>
        <v>6622391.6200000001</v>
      </c>
      <c r="M62" s="308">
        <f t="shared" si="16"/>
        <v>761133.27</v>
      </c>
      <c r="N62" s="308">
        <f t="shared" si="16"/>
        <v>0</v>
      </c>
      <c r="O62" s="410">
        <f t="shared" si="13"/>
        <v>596381.5299999984</v>
      </c>
      <c r="P62" s="294"/>
      <c r="Q62" s="294"/>
      <c r="R62" s="294"/>
      <c r="S62" s="294"/>
      <c r="T62" s="353"/>
      <c r="U62" s="304"/>
      <c r="W62" s="304"/>
    </row>
    <row r="63" spans="1:23" s="281" customFormat="1" ht="50.1" customHeight="1">
      <c r="A63" s="803"/>
      <c r="B63" s="332" t="s">
        <v>93</v>
      </c>
      <c r="C63" s="394">
        <v>0</v>
      </c>
      <c r="D63" s="394">
        <v>260126.04</v>
      </c>
      <c r="E63" s="394">
        <f t="shared" si="15"/>
        <v>3350100</v>
      </c>
      <c r="F63" s="394">
        <v>3069700</v>
      </c>
      <c r="G63" s="394">
        <v>0</v>
      </c>
      <c r="H63" s="394">
        <v>280400</v>
      </c>
      <c r="I63" s="394">
        <v>2339400.37</v>
      </c>
      <c r="J63" s="394">
        <v>2381724.19</v>
      </c>
      <c r="K63" s="394">
        <f>SUM(L63:M63)</f>
        <v>2381724.19</v>
      </c>
      <c r="L63" s="394">
        <v>2113993.81</v>
      </c>
      <c r="M63" s="394">
        <v>267730.38</v>
      </c>
      <c r="N63" s="394">
        <v>0</v>
      </c>
      <c r="O63" s="409">
        <f t="shared" si="13"/>
        <v>217802.2200000002</v>
      </c>
      <c r="P63" s="294"/>
      <c r="Q63" s="354"/>
      <c r="R63" s="294"/>
      <c r="S63" s="354"/>
      <c r="T63" s="360"/>
      <c r="U63" s="359"/>
      <c r="W63" s="359"/>
    </row>
    <row r="64" spans="1:23" s="281" customFormat="1" ht="50.1" customHeight="1">
      <c r="A64" s="803"/>
      <c r="B64" s="329" t="s">
        <v>94</v>
      </c>
      <c r="C64" s="402">
        <v>0</v>
      </c>
      <c r="D64" s="402">
        <v>199291.54999999935</v>
      </c>
      <c r="E64" s="402">
        <f t="shared" si="15"/>
        <v>2540700</v>
      </c>
      <c r="F64" s="402">
        <v>2328100</v>
      </c>
      <c r="G64" s="402">
        <v>0</v>
      </c>
      <c r="H64" s="402">
        <v>212600</v>
      </c>
      <c r="I64" s="402">
        <v>1803666.9300000002</v>
      </c>
      <c r="J64" s="402">
        <v>1851538.0099999998</v>
      </c>
      <c r="K64" s="402">
        <f>SUM(L64:M64)</f>
        <v>1851538.0099999998</v>
      </c>
      <c r="L64" s="402">
        <v>1657466.5899999999</v>
      </c>
      <c r="M64" s="402">
        <v>194071.42</v>
      </c>
      <c r="N64" s="402">
        <v>0</v>
      </c>
      <c r="O64" s="408">
        <f t="shared" si="13"/>
        <v>151420.46999999974</v>
      </c>
      <c r="P64" s="294"/>
      <c r="Q64" s="354"/>
      <c r="R64" s="294"/>
      <c r="S64" s="354"/>
      <c r="T64" s="360"/>
      <c r="U64" s="359"/>
      <c r="W64" s="359"/>
    </row>
    <row r="65" spans="1:23" s="281" customFormat="1" ht="50.1" customHeight="1">
      <c r="A65" s="803"/>
      <c r="B65" s="329" t="s">
        <v>95</v>
      </c>
      <c r="C65" s="402">
        <v>0</v>
      </c>
      <c r="D65" s="402">
        <v>136956.87999999989</v>
      </c>
      <c r="E65" s="402">
        <f t="shared" si="15"/>
        <v>1538500</v>
      </c>
      <c r="F65" s="402">
        <v>1409700</v>
      </c>
      <c r="G65" s="402">
        <v>0</v>
      </c>
      <c r="H65" s="402">
        <v>128800</v>
      </c>
      <c r="I65" s="402">
        <v>1285798.5499999998</v>
      </c>
      <c r="J65" s="402">
        <v>1328627.31</v>
      </c>
      <c r="K65" s="402">
        <f>SUM(L65:M65)</f>
        <v>1328627.31</v>
      </c>
      <c r="L65" s="402">
        <v>1211275.44</v>
      </c>
      <c r="M65" s="402">
        <v>117351.87</v>
      </c>
      <c r="N65" s="402">
        <v>0</v>
      </c>
      <c r="O65" s="408">
        <f t="shared" si="13"/>
        <v>94128.119999999646</v>
      </c>
      <c r="P65" s="294"/>
      <c r="Q65" s="354"/>
      <c r="R65" s="294"/>
      <c r="S65" s="354"/>
      <c r="T65" s="360"/>
      <c r="U65" s="359"/>
      <c r="W65" s="359"/>
    </row>
    <row r="66" spans="1:23" s="281" customFormat="1" ht="50.1" customHeight="1">
      <c r="A66" s="803"/>
      <c r="B66" s="329" t="s">
        <v>96</v>
      </c>
      <c r="C66" s="402">
        <v>0</v>
      </c>
      <c r="D66" s="402">
        <v>117660.55000000005</v>
      </c>
      <c r="E66" s="402">
        <f t="shared" si="15"/>
        <v>1550600</v>
      </c>
      <c r="F66" s="402">
        <v>1420800</v>
      </c>
      <c r="G66" s="402">
        <v>0</v>
      </c>
      <c r="H66" s="402">
        <v>129800</v>
      </c>
      <c r="I66" s="402">
        <v>1028045.8400000001</v>
      </c>
      <c r="J66" s="402">
        <v>1064163.53</v>
      </c>
      <c r="K66" s="402">
        <f>SUM(L66:M66)</f>
        <v>1064163.53</v>
      </c>
      <c r="L66" s="402">
        <v>971477.63</v>
      </c>
      <c r="M66" s="402">
        <v>92685.9</v>
      </c>
      <c r="N66" s="402">
        <v>0</v>
      </c>
      <c r="O66" s="408">
        <f t="shared" si="13"/>
        <v>81542.860000000102</v>
      </c>
      <c r="P66" s="294"/>
      <c r="Q66" s="354"/>
      <c r="R66" s="294"/>
      <c r="S66" s="354"/>
      <c r="T66" s="360"/>
      <c r="U66" s="359"/>
      <c r="W66" s="359"/>
    </row>
    <row r="67" spans="1:23" s="281" customFormat="1" ht="50.1" customHeight="1">
      <c r="A67" s="804"/>
      <c r="B67" s="347" t="s">
        <v>97</v>
      </c>
      <c r="C67" s="372">
        <v>0</v>
      </c>
      <c r="D67" s="372">
        <v>92543.78</v>
      </c>
      <c r="E67" s="372">
        <f t="shared" si="15"/>
        <v>1384500</v>
      </c>
      <c r="F67" s="372">
        <v>1268600</v>
      </c>
      <c r="G67" s="372">
        <v>0</v>
      </c>
      <c r="H67" s="372">
        <v>115900</v>
      </c>
      <c r="I67" s="372">
        <v>716415.93</v>
      </c>
      <c r="J67" s="372">
        <v>757471.85</v>
      </c>
      <c r="K67" s="372">
        <f>SUM(L67:M67)</f>
        <v>757471.85</v>
      </c>
      <c r="L67" s="372">
        <v>668178.15</v>
      </c>
      <c r="M67" s="372">
        <v>89293.7</v>
      </c>
      <c r="N67" s="372">
        <v>0</v>
      </c>
      <c r="O67" s="407">
        <f t="shared" si="13"/>
        <v>51487.860000000102</v>
      </c>
      <c r="P67" s="294"/>
      <c r="Q67" s="354"/>
      <c r="R67" s="294"/>
      <c r="S67" s="354"/>
      <c r="T67" s="360"/>
      <c r="U67" s="359"/>
      <c r="W67" s="359"/>
    </row>
    <row r="68" spans="1:23" s="352" customFormat="1" ht="93.75" customHeight="1">
      <c r="A68" s="815" t="s">
        <v>109</v>
      </c>
      <c r="B68" s="406" t="s">
        <v>110</v>
      </c>
      <c r="C68" s="405">
        <f t="shared" ref="C68:N68" si="17">SUM(C69:C73)</f>
        <v>0</v>
      </c>
      <c r="D68" s="308">
        <f t="shared" si="17"/>
        <v>156622.02999999997</v>
      </c>
      <c r="E68" s="308">
        <f t="shared" si="17"/>
        <v>2230500</v>
      </c>
      <c r="F68" s="308">
        <f t="shared" si="17"/>
        <v>2043800</v>
      </c>
      <c r="G68" s="308">
        <f t="shared" si="17"/>
        <v>0</v>
      </c>
      <c r="H68" s="308">
        <f t="shared" si="17"/>
        <v>186700</v>
      </c>
      <c r="I68" s="308">
        <f t="shared" si="17"/>
        <v>1151904.79</v>
      </c>
      <c r="J68" s="308">
        <f t="shared" si="17"/>
        <v>1210784.5</v>
      </c>
      <c r="K68" s="308">
        <f t="shared" si="17"/>
        <v>1210784.5</v>
      </c>
      <c r="L68" s="308">
        <f t="shared" si="17"/>
        <v>1097036.68</v>
      </c>
      <c r="M68" s="308">
        <f t="shared" si="17"/>
        <v>113747.81999999999</v>
      </c>
      <c r="N68" s="308">
        <f t="shared" si="17"/>
        <v>0</v>
      </c>
      <c r="O68" s="307">
        <f t="shared" si="13"/>
        <v>97742.320000000065</v>
      </c>
      <c r="P68" s="294"/>
      <c r="Q68" s="354"/>
      <c r="R68" s="294"/>
      <c r="S68" s="294"/>
      <c r="T68" s="353"/>
      <c r="U68" s="304"/>
      <c r="W68" s="304"/>
    </row>
    <row r="69" spans="1:23" s="281" customFormat="1" ht="50.1" customHeight="1">
      <c r="A69" s="803"/>
      <c r="B69" s="332" t="s">
        <v>93</v>
      </c>
      <c r="C69" s="394">
        <v>0</v>
      </c>
      <c r="D69" s="394">
        <v>47909.760000000002</v>
      </c>
      <c r="E69" s="394">
        <f t="shared" ref="E69:E79" si="18">SUM(F69:H69)</f>
        <v>678900</v>
      </c>
      <c r="F69" s="394">
        <v>622100</v>
      </c>
      <c r="G69" s="394">
        <v>0</v>
      </c>
      <c r="H69" s="394">
        <v>56800</v>
      </c>
      <c r="I69" s="394">
        <v>361065.98</v>
      </c>
      <c r="J69" s="394">
        <v>375898.44</v>
      </c>
      <c r="K69" s="394">
        <f>SUM(L69:M69)</f>
        <v>375898.44</v>
      </c>
      <c r="L69" s="394">
        <v>339166.76</v>
      </c>
      <c r="M69" s="394">
        <v>36731.68</v>
      </c>
      <c r="N69" s="394">
        <v>0</v>
      </c>
      <c r="O69" s="409">
        <f t="shared" si="13"/>
        <v>33077.299999999988</v>
      </c>
      <c r="P69" s="294"/>
      <c r="Q69" s="354"/>
      <c r="R69" s="294"/>
      <c r="S69" s="354"/>
      <c r="T69" s="360"/>
      <c r="U69" s="359"/>
      <c r="W69" s="359"/>
    </row>
    <row r="70" spans="1:23" s="281" customFormat="1" ht="50.1" customHeight="1">
      <c r="A70" s="803"/>
      <c r="B70" s="329" t="s">
        <v>94</v>
      </c>
      <c r="C70" s="402">
        <v>0</v>
      </c>
      <c r="D70" s="402">
        <v>38856.389999999956</v>
      </c>
      <c r="E70" s="402">
        <f t="shared" si="18"/>
        <v>546400</v>
      </c>
      <c r="F70" s="402">
        <v>500700</v>
      </c>
      <c r="G70" s="402">
        <v>0</v>
      </c>
      <c r="H70" s="402">
        <v>45700</v>
      </c>
      <c r="I70" s="402">
        <v>260992.09999999998</v>
      </c>
      <c r="J70" s="402">
        <v>276900.88</v>
      </c>
      <c r="K70" s="402">
        <f>SUM(L70:M70)</f>
        <v>276900.88</v>
      </c>
      <c r="L70" s="402">
        <v>249836.99</v>
      </c>
      <c r="M70" s="402">
        <v>27063.89</v>
      </c>
      <c r="N70" s="402">
        <v>0</v>
      </c>
      <c r="O70" s="408">
        <f t="shared" si="13"/>
        <v>22947.609999999928</v>
      </c>
      <c r="P70" s="294"/>
      <c r="Q70" s="354"/>
      <c r="R70" s="294"/>
      <c r="S70" s="354"/>
      <c r="T70" s="360"/>
      <c r="U70" s="359"/>
      <c r="W70" s="359"/>
    </row>
    <row r="71" spans="1:23" s="281" customFormat="1" ht="50.1" customHeight="1">
      <c r="A71" s="803"/>
      <c r="B71" s="329" t="s">
        <v>95</v>
      </c>
      <c r="C71" s="402">
        <v>0</v>
      </c>
      <c r="D71" s="402">
        <v>20317.140000000072</v>
      </c>
      <c r="E71" s="402">
        <f t="shared" si="18"/>
        <v>340000</v>
      </c>
      <c r="F71" s="402">
        <v>311500</v>
      </c>
      <c r="G71" s="402">
        <v>0</v>
      </c>
      <c r="H71" s="402">
        <v>28500</v>
      </c>
      <c r="I71" s="402">
        <v>178475.14</v>
      </c>
      <c r="J71" s="402">
        <v>186143.65</v>
      </c>
      <c r="K71" s="402">
        <f>SUM(L71:M71)</f>
        <v>186143.65000000002</v>
      </c>
      <c r="L71" s="402">
        <v>171870.54</v>
      </c>
      <c r="M71" s="402">
        <v>14273.11</v>
      </c>
      <c r="N71" s="402">
        <v>0</v>
      </c>
      <c r="O71" s="408">
        <f t="shared" si="13"/>
        <v>12648.630000000063</v>
      </c>
      <c r="P71" s="294"/>
      <c r="Q71" s="354"/>
      <c r="R71" s="294"/>
      <c r="S71" s="354"/>
      <c r="T71" s="360"/>
      <c r="U71" s="359"/>
      <c r="W71" s="359"/>
    </row>
    <row r="72" spans="1:23" s="281" customFormat="1" ht="50.1" customHeight="1">
      <c r="A72" s="803"/>
      <c r="B72" s="329" t="s">
        <v>96</v>
      </c>
      <c r="C72" s="402">
        <v>0</v>
      </c>
      <c r="D72" s="402">
        <v>26416.319999999949</v>
      </c>
      <c r="E72" s="402">
        <f t="shared" si="18"/>
        <v>346000</v>
      </c>
      <c r="F72" s="402">
        <v>317000</v>
      </c>
      <c r="G72" s="402">
        <v>0</v>
      </c>
      <c r="H72" s="402">
        <v>29000</v>
      </c>
      <c r="I72" s="402">
        <v>200152.03</v>
      </c>
      <c r="J72" s="402">
        <v>209427.63</v>
      </c>
      <c r="K72" s="402">
        <f>SUM(L72:M72)</f>
        <v>209427.62999999998</v>
      </c>
      <c r="L72" s="402">
        <v>190416.08</v>
      </c>
      <c r="M72" s="402">
        <v>19011.55</v>
      </c>
      <c r="N72" s="402">
        <v>0</v>
      </c>
      <c r="O72" s="408">
        <f t="shared" si="13"/>
        <v>17140.719999999972</v>
      </c>
      <c r="P72" s="294"/>
      <c r="Q72" s="354"/>
      <c r="R72" s="294"/>
      <c r="S72" s="354"/>
      <c r="T72" s="360"/>
      <c r="U72" s="359"/>
      <c r="W72" s="359"/>
    </row>
    <row r="73" spans="1:23" s="281" customFormat="1" ht="50.1" customHeight="1">
      <c r="A73" s="804"/>
      <c r="B73" s="347" t="s">
        <v>97</v>
      </c>
      <c r="C73" s="372">
        <v>0</v>
      </c>
      <c r="D73" s="372">
        <v>23122.42</v>
      </c>
      <c r="E73" s="372">
        <f t="shared" si="18"/>
        <v>319200</v>
      </c>
      <c r="F73" s="372">
        <v>292500</v>
      </c>
      <c r="G73" s="372">
        <v>0</v>
      </c>
      <c r="H73" s="372">
        <v>26700</v>
      </c>
      <c r="I73" s="372">
        <v>151219.54</v>
      </c>
      <c r="J73" s="372">
        <v>162413.9</v>
      </c>
      <c r="K73" s="372">
        <f>SUM(L73:M73)</f>
        <v>162413.9</v>
      </c>
      <c r="L73" s="372">
        <v>145746.31</v>
      </c>
      <c r="M73" s="372">
        <v>16667.59</v>
      </c>
      <c r="N73" s="372">
        <v>0</v>
      </c>
      <c r="O73" s="407">
        <f t="shared" si="13"/>
        <v>11928.060000000027</v>
      </c>
      <c r="P73" s="294"/>
      <c r="Q73" s="354"/>
      <c r="R73" s="294"/>
      <c r="S73" s="354"/>
      <c r="T73" s="360"/>
      <c r="U73" s="359"/>
      <c r="W73" s="359"/>
    </row>
    <row r="74" spans="1:23" s="352" customFormat="1" ht="93" customHeight="1">
      <c r="A74" s="815" t="s">
        <v>111</v>
      </c>
      <c r="B74" s="406" t="s">
        <v>477</v>
      </c>
      <c r="C74" s="405">
        <f>SUM(C75:C79)</f>
        <v>0</v>
      </c>
      <c r="D74" s="308">
        <f>SUM(D75:D79)</f>
        <v>382754.85000000015</v>
      </c>
      <c r="E74" s="308">
        <f t="shared" si="18"/>
        <v>4755200</v>
      </c>
      <c r="F74" s="308">
        <f t="shared" ref="F74:N74" si="19">SUM(F75:F79)</f>
        <v>4357200</v>
      </c>
      <c r="G74" s="308">
        <f t="shared" si="19"/>
        <v>0</v>
      </c>
      <c r="H74" s="308">
        <f t="shared" si="19"/>
        <v>398000</v>
      </c>
      <c r="I74" s="308">
        <f t="shared" si="19"/>
        <v>2905253.17</v>
      </c>
      <c r="J74" s="308">
        <f t="shared" si="19"/>
        <v>3027656.77</v>
      </c>
      <c r="K74" s="308">
        <f t="shared" si="19"/>
        <v>3027656.77</v>
      </c>
      <c r="L74" s="308">
        <f t="shared" si="19"/>
        <v>2722091.6599999997</v>
      </c>
      <c r="M74" s="308">
        <f t="shared" si="19"/>
        <v>305565.11</v>
      </c>
      <c r="N74" s="308">
        <f t="shared" si="19"/>
        <v>0</v>
      </c>
      <c r="O74" s="307">
        <f t="shared" si="13"/>
        <v>260351.25</v>
      </c>
      <c r="P74" s="294"/>
      <c r="Q74" s="354"/>
      <c r="R74" s="294"/>
      <c r="S74" s="294"/>
      <c r="T74" s="353"/>
      <c r="U74" s="304"/>
      <c r="W74" s="304"/>
    </row>
    <row r="75" spans="1:23" s="281" customFormat="1" ht="50.1" customHeight="1">
      <c r="A75" s="803"/>
      <c r="B75" s="332" t="s">
        <v>93</v>
      </c>
      <c r="C75" s="331">
        <v>0</v>
      </c>
      <c r="D75" s="331">
        <v>124264.21</v>
      </c>
      <c r="E75" s="331">
        <f t="shared" si="18"/>
        <v>1480100</v>
      </c>
      <c r="F75" s="331">
        <v>1356200</v>
      </c>
      <c r="G75" s="331">
        <v>0</v>
      </c>
      <c r="H75" s="331">
        <v>123900</v>
      </c>
      <c r="I75" s="331">
        <v>1012853.69</v>
      </c>
      <c r="J75" s="331">
        <v>1032272.79</v>
      </c>
      <c r="K75" s="331">
        <f>SUM(L75:M75)</f>
        <v>1032272.79</v>
      </c>
      <c r="L75" s="331">
        <v>918687.64</v>
      </c>
      <c r="M75" s="331">
        <v>113585.15</v>
      </c>
      <c r="N75" s="331">
        <v>0</v>
      </c>
      <c r="O75" s="339">
        <f t="shared" si="13"/>
        <v>104845.10999999987</v>
      </c>
      <c r="P75" s="294"/>
      <c r="Q75" s="354"/>
      <c r="R75" s="294"/>
      <c r="S75" s="354"/>
      <c r="T75" s="360"/>
      <c r="U75" s="359"/>
      <c r="W75" s="359"/>
    </row>
    <row r="76" spans="1:23" s="281" customFormat="1" ht="50.1" customHeight="1">
      <c r="A76" s="803"/>
      <c r="B76" s="329" t="s">
        <v>94</v>
      </c>
      <c r="C76" s="303">
        <v>0</v>
      </c>
      <c r="D76" s="303">
        <v>92587.580000000075</v>
      </c>
      <c r="E76" s="303">
        <f t="shared" si="18"/>
        <v>1178000</v>
      </c>
      <c r="F76" s="303">
        <v>1079400</v>
      </c>
      <c r="G76" s="303">
        <v>0</v>
      </c>
      <c r="H76" s="303">
        <v>98600</v>
      </c>
      <c r="I76" s="303">
        <v>651120.55000000005</v>
      </c>
      <c r="J76" s="303">
        <v>679755.3</v>
      </c>
      <c r="K76" s="303">
        <f>SUM(L76:M76)</f>
        <v>679755.3</v>
      </c>
      <c r="L76" s="303">
        <v>605763.88</v>
      </c>
      <c r="M76" s="303">
        <v>73991.42</v>
      </c>
      <c r="N76" s="303">
        <v>0</v>
      </c>
      <c r="O76" s="321">
        <f t="shared" si="13"/>
        <v>63952.830000000075</v>
      </c>
      <c r="P76" s="294"/>
      <c r="Q76" s="354"/>
      <c r="R76" s="294"/>
      <c r="S76" s="354"/>
      <c r="T76" s="360"/>
      <c r="U76" s="359"/>
      <c r="W76" s="359"/>
    </row>
    <row r="77" spans="1:23" s="281" customFormat="1" ht="50.1" customHeight="1">
      <c r="A77" s="803"/>
      <c r="B77" s="329" t="s">
        <v>95</v>
      </c>
      <c r="C77" s="303">
        <v>0</v>
      </c>
      <c r="D77" s="303">
        <v>48027.450000000012</v>
      </c>
      <c r="E77" s="303">
        <f t="shared" si="18"/>
        <v>708600</v>
      </c>
      <c r="F77" s="303">
        <v>649300</v>
      </c>
      <c r="G77" s="303">
        <v>0</v>
      </c>
      <c r="H77" s="303">
        <v>59300</v>
      </c>
      <c r="I77" s="303">
        <v>391626.31999999995</v>
      </c>
      <c r="J77" s="303">
        <v>415641.3</v>
      </c>
      <c r="K77" s="303">
        <f>SUM(L77:M77)</f>
        <v>415641.30000000005</v>
      </c>
      <c r="L77" s="303">
        <v>383338.28</v>
      </c>
      <c r="M77" s="303">
        <v>32303.02</v>
      </c>
      <c r="N77" s="303">
        <v>0</v>
      </c>
      <c r="O77" s="321">
        <f t="shared" si="13"/>
        <v>24012.469999999914</v>
      </c>
      <c r="P77" s="294"/>
      <c r="Q77" s="354"/>
      <c r="R77" s="294"/>
      <c r="S77" s="354"/>
      <c r="T77" s="360"/>
      <c r="U77" s="359"/>
      <c r="W77" s="359"/>
    </row>
    <row r="78" spans="1:23" s="281" customFormat="1" ht="50.1" customHeight="1">
      <c r="A78" s="803"/>
      <c r="B78" s="329" t="s">
        <v>96</v>
      </c>
      <c r="C78" s="303">
        <v>0</v>
      </c>
      <c r="D78" s="303">
        <v>65639.690000000061</v>
      </c>
      <c r="E78" s="303">
        <f t="shared" si="18"/>
        <v>720100</v>
      </c>
      <c r="F78" s="303">
        <v>659800</v>
      </c>
      <c r="G78" s="303">
        <v>0</v>
      </c>
      <c r="H78" s="303">
        <v>60300</v>
      </c>
      <c r="I78" s="303">
        <v>451242.25</v>
      </c>
      <c r="J78" s="303">
        <v>478852.59</v>
      </c>
      <c r="K78" s="303">
        <f>SUM(L78:M78)</f>
        <v>478852.58999999997</v>
      </c>
      <c r="L78" s="303">
        <v>439684.56</v>
      </c>
      <c r="M78" s="303">
        <v>39168.03</v>
      </c>
      <c r="N78" s="303">
        <v>0</v>
      </c>
      <c r="O78" s="321">
        <f t="shared" si="13"/>
        <v>38029.350000000093</v>
      </c>
      <c r="P78" s="294"/>
      <c r="Q78" s="354"/>
      <c r="R78" s="294"/>
      <c r="S78" s="354"/>
      <c r="T78" s="360"/>
      <c r="U78" s="359"/>
      <c r="W78" s="359"/>
    </row>
    <row r="79" spans="1:23" s="281" customFormat="1" ht="50.1" customHeight="1">
      <c r="A79" s="804"/>
      <c r="B79" s="347" t="s">
        <v>97</v>
      </c>
      <c r="C79" s="328">
        <v>0</v>
      </c>
      <c r="D79" s="328">
        <v>52235.92</v>
      </c>
      <c r="E79" s="328">
        <f t="shared" si="18"/>
        <v>668400</v>
      </c>
      <c r="F79" s="328">
        <v>612500</v>
      </c>
      <c r="G79" s="328">
        <v>0</v>
      </c>
      <c r="H79" s="328">
        <v>55900</v>
      </c>
      <c r="I79" s="328">
        <v>398410.36</v>
      </c>
      <c r="J79" s="328">
        <v>421134.79</v>
      </c>
      <c r="K79" s="328">
        <f>SUM(L79:M79)</f>
        <v>421134.79</v>
      </c>
      <c r="L79" s="328">
        <v>374617.3</v>
      </c>
      <c r="M79" s="328">
        <v>46517.49</v>
      </c>
      <c r="N79" s="328">
        <v>0</v>
      </c>
      <c r="O79" s="361">
        <f t="shared" si="13"/>
        <v>29511.489999999991</v>
      </c>
      <c r="P79" s="294"/>
      <c r="Q79" s="354"/>
      <c r="R79" s="294"/>
      <c r="S79" s="354"/>
      <c r="T79" s="360"/>
      <c r="U79" s="359"/>
      <c r="W79" s="359"/>
    </row>
    <row r="80" spans="1:23" s="341" customFormat="1" ht="76.5" customHeight="1">
      <c r="A80" s="404" t="s">
        <v>478</v>
      </c>
      <c r="B80" s="403" t="s">
        <v>479</v>
      </c>
      <c r="C80" s="298">
        <f t="shared" ref="C80:N80" si="20">SUM(C81+C87)</f>
        <v>0</v>
      </c>
      <c r="D80" s="298">
        <f t="shared" si="20"/>
        <v>2431225.71</v>
      </c>
      <c r="E80" s="368">
        <f t="shared" si="20"/>
        <v>17698600</v>
      </c>
      <c r="F80" s="368">
        <f t="shared" si="20"/>
        <v>17698600</v>
      </c>
      <c r="G80" s="368">
        <f t="shared" si="20"/>
        <v>0</v>
      </c>
      <c r="H80" s="368">
        <f t="shared" si="20"/>
        <v>0</v>
      </c>
      <c r="I80" s="368">
        <f t="shared" si="20"/>
        <v>18034982.039999999</v>
      </c>
      <c r="J80" s="368">
        <f t="shared" si="20"/>
        <v>16735652</v>
      </c>
      <c r="K80" s="368">
        <f t="shared" si="20"/>
        <v>16735652</v>
      </c>
      <c r="L80" s="368">
        <f t="shared" si="20"/>
        <v>16735652</v>
      </c>
      <c r="M80" s="368">
        <f t="shared" si="20"/>
        <v>0</v>
      </c>
      <c r="N80" s="368">
        <f t="shared" si="20"/>
        <v>0</v>
      </c>
      <c r="O80" s="323">
        <f t="shared" si="13"/>
        <v>3730555.75</v>
      </c>
      <c r="P80" s="292"/>
      <c r="Q80" s="287"/>
      <c r="R80" s="292"/>
      <c r="S80" s="292"/>
      <c r="T80" s="322"/>
      <c r="U80" s="290"/>
      <c r="W80" s="290"/>
    </row>
    <row r="81" spans="1:23" s="389" customFormat="1" ht="145.5" customHeight="1">
      <c r="A81" s="838" t="s">
        <v>480</v>
      </c>
      <c r="B81" s="388" t="s">
        <v>481</v>
      </c>
      <c r="C81" s="331">
        <f>SUM(C82:C86)</f>
        <v>0</v>
      </c>
      <c r="D81" s="696">
        <f>SUM(D82:D86)</f>
        <v>284582.43999999994</v>
      </c>
      <c r="E81" s="330">
        <f>SUM(F81:H81)</f>
        <v>3000000</v>
      </c>
      <c r="F81" s="428">
        <v>3000000</v>
      </c>
      <c r="G81" s="331">
        <f t="shared" ref="G81:N81" si="21">SUM(G82:G86)</f>
        <v>0</v>
      </c>
      <c r="H81" s="331">
        <f t="shared" si="21"/>
        <v>0</v>
      </c>
      <c r="I81" s="691">
        <f t="shared" si="21"/>
        <v>2088470.8499999999</v>
      </c>
      <c r="J81" s="302">
        <f t="shared" si="21"/>
        <v>2214681.6300000004</v>
      </c>
      <c r="K81" s="302">
        <f t="shared" si="21"/>
        <v>2214681.6300000004</v>
      </c>
      <c r="L81" s="302">
        <f t="shared" si="21"/>
        <v>2214681.6300000004</v>
      </c>
      <c r="M81" s="302">
        <f t="shared" si="21"/>
        <v>0</v>
      </c>
      <c r="N81" s="302">
        <f t="shared" si="21"/>
        <v>0</v>
      </c>
      <c r="O81" s="397">
        <f t="shared" si="13"/>
        <v>158371.65999999968</v>
      </c>
      <c r="P81" s="292"/>
      <c r="Q81" s="287"/>
      <c r="R81" s="292"/>
      <c r="S81" s="287"/>
      <c r="T81" s="316"/>
      <c r="U81" s="315"/>
      <c r="W81" s="400"/>
    </row>
    <row r="82" spans="1:23" s="389" customFormat="1" ht="50.1" customHeight="1">
      <c r="A82" s="833"/>
      <c r="B82" s="332" t="s">
        <v>93</v>
      </c>
      <c r="C82" s="331">
        <v>0</v>
      </c>
      <c r="D82" s="346">
        <v>210050.46</v>
      </c>
      <c r="E82" s="331">
        <v>0</v>
      </c>
      <c r="F82" s="331">
        <v>0</v>
      </c>
      <c r="G82" s="331">
        <v>0</v>
      </c>
      <c r="H82" s="331">
        <v>0</v>
      </c>
      <c r="I82" s="428">
        <v>1631064.31</v>
      </c>
      <c r="J82" s="331">
        <v>1743185.85</v>
      </c>
      <c r="K82" s="394">
        <f t="shared" ref="K82:K87" si="22">SUM(L82:M82)</f>
        <v>1743185.85</v>
      </c>
      <c r="L82" s="331">
        <v>1743185.85</v>
      </c>
      <c r="M82" s="331">
        <v>0</v>
      </c>
      <c r="N82" s="331">
        <v>0</v>
      </c>
      <c r="O82" s="339">
        <f t="shared" si="13"/>
        <v>97928.919999999925</v>
      </c>
      <c r="P82" s="294"/>
      <c r="Q82" s="354"/>
      <c r="R82" s="294"/>
      <c r="S82" s="354"/>
      <c r="T82" s="316"/>
      <c r="U82" s="359"/>
      <c r="W82" s="400"/>
    </row>
    <row r="83" spans="1:23" s="389" customFormat="1" ht="50.1" customHeight="1">
      <c r="A83" s="833"/>
      <c r="B83" s="329" t="s">
        <v>94</v>
      </c>
      <c r="C83" s="303">
        <v>0</v>
      </c>
      <c r="D83" s="694">
        <v>43231.410000000033</v>
      </c>
      <c r="E83" s="303">
        <v>0</v>
      </c>
      <c r="F83" s="402">
        <v>0</v>
      </c>
      <c r="G83" s="303">
        <v>0</v>
      </c>
      <c r="H83" s="303">
        <v>0</v>
      </c>
      <c r="I83" s="692">
        <v>214474.65000000002</v>
      </c>
      <c r="J83" s="303">
        <v>219935.34999999998</v>
      </c>
      <c r="K83" s="402">
        <f t="shared" si="22"/>
        <v>219935.34999999998</v>
      </c>
      <c r="L83" s="303">
        <v>219935.34999999998</v>
      </c>
      <c r="M83" s="303">
        <v>0</v>
      </c>
      <c r="N83" s="303">
        <v>0</v>
      </c>
      <c r="O83" s="321">
        <f t="shared" si="13"/>
        <v>37770.710000000079</v>
      </c>
      <c r="P83" s="294"/>
      <c r="Q83" s="354"/>
      <c r="R83" s="294"/>
      <c r="S83" s="354"/>
      <c r="T83" s="316"/>
      <c r="U83" s="359"/>
      <c r="W83" s="400"/>
    </row>
    <row r="84" spans="1:23" s="389" customFormat="1" ht="50.1" customHeight="1">
      <c r="A84" s="833"/>
      <c r="B84" s="329" t="s">
        <v>95</v>
      </c>
      <c r="C84" s="303">
        <v>0</v>
      </c>
      <c r="D84" s="694">
        <v>10563.869999999995</v>
      </c>
      <c r="E84" s="303">
        <v>0</v>
      </c>
      <c r="F84" s="402">
        <v>0</v>
      </c>
      <c r="G84" s="303">
        <v>0</v>
      </c>
      <c r="H84" s="303">
        <v>0</v>
      </c>
      <c r="I84" s="692">
        <v>96362.469999999987</v>
      </c>
      <c r="J84" s="303">
        <v>102670.33</v>
      </c>
      <c r="K84" s="402">
        <f t="shared" si="22"/>
        <v>102670.33</v>
      </c>
      <c r="L84" s="303">
        <v>102670.33</v>
      </c>
      <c r="M84" s="303">
        <v>0</v>
      </c>
      <c r="N84" s="303">
        <v>0</v>
      </c>
      <c r="O84" s="321">
        <f t="shared" si="13"/>
        <v>4256.0099999999802</v>
      </c>
      <c r="P84" s="294"/>
      <c r="Q84" s="354"/>
      <c r="R84" s="294"/>
      <c r="S84" s="354"/>
      <c r="T84" s="316"/>
      <c r="U84" s="359"/>
      <c r="W84" s="400"/>
    </row>
    <row r="85" spans="1:23" s="389" customFormat="1" ht="50.1" customHeight="1">
      <c r="A85" s="833"/>
      <c r="B85" s="401" t="s">
        <v>96</v>
      </c>
      <c r="C85" s="303">
        <v>0</v>
      </c>
      <c r="D85" s="694">
        <v>5335.9099999999889</v>
      </c>
      <c r="E85" s="402">
        <v>0</v>
      </c>
      <c r="F85" s="303">
        <v>0</v>
      </c>
      <c r="G85" s="303">
        <v>0</v>
      </c>
      <c r="H85" s="402">
        <v>0</v>
      </c>
      <c r="I85" s="692">
        <v>68182.98</v>
      </c>
      <c r="J85" s="303">
        <v>71881.039999999994</v>
      </c>
      <c r="K85" s="303">
        <f t="shared" si="22"/>
        <v>71881.039999999994</v>
      </c>
      <c r="L85" s="303">
        <v>71881.039999999994</v>
      </c>
      <c r="M85" s="303">
        <v>0</v>
      </c>
      <c r="N85" s="303">
        <v>0</v>
      </c>
      <c r="O85" s="321">
        <f t="shared" si="13"/>
        <v>1637.8499999999913</v>
      </c>
      <c r="P85" s="294"/>
      <c r="Q85" s="354"/>
      <c r="R85" s="354"/>
      <c r="S85" s="354"/>
      <c r="T85" s="316"/>
      <c r="U85" s="359"/>
      <c r="W85" s="400"/>
    </row>
    <row r="86" spans="1:23" s="389" customFormat="1" ht="50.1" customHeight="1">
      <c r="A86" s="839"/>
      <c r="B86" s="347" t="s">
        <v>97</v>
      </c>
      <c r="C86" s="328">
        <v>0</v>
      </c>
      <c r="D86" s="695">
        <v>15400.79</v>
      </c>
      <c r="E86" s="372">
        <v>0</v>
      </c>
      <c r="F86" s="328">
        <v>0</v>
      </c>
      <c r="G86" s="328">
        <v>0</v>
      </c>
      <c r="H86" s="372">
        <v>0</v>
      </c>
      <c r="I86" s="693">
        <v>78386.44</v>
      </c>
      <c r="J86" s="328">
        <v>77009.06</v>
      </c>
      <c r="K86" s="328">
        <f t="shared" si="22"/>
        <v>77009.06</v>
      </c>
      <c r="L86" s="328">
        <v>77009.06</v>
      </c>
      <c r="M86" s="328">
        <v>0</v>
      </c>
      <c r="N86" s="328">
        <v>0</v>
      </c>
      <c r="O86" s="361">
        <f t="shared" si="13"/>
        <v>16778.170000000013</v>
      </c>
      <c r="P86" s="294"/>
      <c r="Q86" s="354"/>
      <c r="R86" s="294"/>
      <c r="S86" s="354"/>
      <c r="T86" s="316"/>
      <c r="U86" s="359"/>
      <c r="W86" s="400"/>
    </row>
    <row r="87" spans="1:23" s="336" customFormat="1" ht="117.75" customHeight="1">
      <c r="A87" s="399" t="s">
        <v>482</v>
      </c>
      <c r="B87" s="398" t="s">
        <v>483</v>
      </c>
      <c r="C87" s="328">
        <v>0</v>
      </c>
      <c r="D87" s="328">
        <v>2146643.27</v>
      </c>
      <c r="E87" s="328">
        <f>SUM(F87:H87)</f>
        <v>14698600</v>
      </c>
      <c r="F87" s="328">
        <v>14698600</v>
      </c>
      <c r="G87" s="328">
        <v>0</v>
      </c>
      <c r="H87" s="328">
        <v>0</v>
      </c>
      <c r="I87" s="328">
        <v>15946511.189999999</v>
      </c>
      <c r="J87" s="328">
        <v>14520970.369999999</v>
      </c>
      <c r="K87" s="328">
        <f t="shared" si="22"/>
        <v>14520970.369999999</v>
      </c>
      <c r="L87" s="328">
        <v>14520970.369999999</v>
      </c>
      <c r="M87" s="328">
        <v>0</v>
      </c>
      <c r="N87" s="328">
        <v>0</v>
      </c>
      <c r="O87" s="397">
        <f t="shared" si="13"/>
        <v>3572184.0900000017</v>
      </c>
      <c r="P87" s="292"/>
      <c r="Q87" s="287"/>
      <c r="R87" s="287"/>
      <c r="S87" s="287"/>
      <c r="T87" s="316"/>
      <c r="U87" s="315"/>
      <c r="W87" s="315"/>
    </row>
    <row r="88" spans="1:23" s="341" customFormat="1" ht="50.1" customHeight="1">
      <c r="A88" s="396" t="s">
        <v>112</v>
      </c>
      <c r="B88" s="395" t="s">
        <v>113</v>
      </c>
      <c r="C88" s="378">
        <f t="shared" ref="C88:N88" si="23">SUM(C89+C93)</f>
        <v>0</v>
      </c>
      <c r="D88" s="378">
        <f t="shared" si="23"/>
        <v>1016650.3899999991</v>
      </c>
      <c r="E88" s="378">
        <f t="shared" si="23"/>
        <v>27301100</v>
      </c>
      <c r="F88" s="378">
        <f t="shared" si="23"/>
        <v>25493900</v>
      </c>
      <c r="G88" s="378">
        <f t="shared" si="23"/>
        <v>0</v>
      </c>
      <c r="H88" s="378">
        <f t="shared" si="23"/>
        <v>1807200</v>
      </c>
      <c r="I88" s="378">
        <f t="shared" si="23"/>
        <v>26532768.609999999</v>
      </c>
      <c r="J88" s="378">
        <f t="shared" si="23"/>
        <v>26534228.460000001</v>
      </c>
      <c r="K88" s="378">
        <f t="shared" si="23"/>
        <v>26534228.460000001</v>
      </c>
      <c r="L88" s="378">
        <f t="shared" si="23"/>
        <v>24732497.850000001</v>
      </c>
      <c r="M88" s="378">
        <f t="shared" si="23"/>
        <v>1801730.61</v>
      </c>
      <c r="N88" s="378">
        <f t="shared" si="23"/>
        <v>0</v>
      </c>
      <c r="O88" s="323">
        <f t="shared" si="13"/>
        <v>1015190.5399999991</v>
      </c>
      <c r="P88" s="292"/>
      <c r="Q88" s="292"/>
      <c r="R88" s="292"/>
      <c r="S88" s="292"/>
      <c r="T88" s="322"/>
      <c r="U88" s="290"/>
    </row>
    <row r="89" spans="1:23" s="341" customFormat="1" ht="112.5" customHeight="1">
      <c r="A89" s="832" t="s">
        <v>114</v>
      </c>
      <c r="B89" s="312" t="s">
        <v>115</v>
      </c>
      <c r="C89" s="311">
        <f t="shared" ref="C89:O89" si="24">SUM(C90:C92)</f>
        <v>0</v>
      </c>
      <c r="D89" s="311">
        <f t="shared" si="24"/>
        <v>1009691.969999999</v>
      </c>
      <c r="E89" s="311">
        <f t="shared" si="24"/>
        <v>27020100</v>
      </c>
      <c r="F89" s="311">
        <f t="shared" si="24"/>
        <v>25231000</v>
      </c>
      <c r="G89" s="311">
        <f t="shared" si="24"/>
        <v>0</v>
      </c>
      <c r="H89" s="311">
        <f t="shared" si="24"/>
        <v>1789100</v>
      </c>
      <c r="I89" s="311">
        <f t="shared" si="24"/>
        <v>26355110.699999999</v>
      </c>
      <c r="J89" s="311">
        <f t="shared" si="24"/>
        <v>26374852.670000002</v>
      </c>
      <c r="K89" s="311">
        <f t="shared" si="24"/>
        <v>26374852.670000002</v>
      </c>
      <c r="L89" s="311">
        <f t="shared" si="24"/>
        <v>24585752.670000002</v>
      </c>
      <c r="M89" s="311">
        <f t="shared" si="24"/>
        <v>1789100</v>
      </c>
      <c r="N89" s="311">
        <f t="shared" si="24"/>
        <v>0</v>
      </c>
      <c r="O89" s="311">
        <f t="shared" si="24"/>
        <v>989949.99999999814</v>
      </c>
      <c r="P89" s="292"/>
      <c r="Q89" s="292"/>
      <c r="R89" s="292"/>
      <c r="S89" s="292"/>
      <c r="T89" s="322"/>
      <c r="U89" s="290"/>
    </row>
    <row r="90" spans="1:23" s="389" customFormat="1" ht="50.1" customHeight="1">
      <c r="A90" s="833"/>
      <c r="B90" s="377" t="s">
        <v>93</v>
      </c>
      <c r="C90" s="331">
        <v>0</v>
      </c>
      <c r="D90" s="380">
        <v>352282.43</v>
      </c>
      <c r="E90" s="340">
        <f>SUM(F90:H90)</f>
        <v>21423900</v>
      </c>
      <c r="F90" s="380">
        <v>20005000</v>
      </c>
      <c r="G90" s="331">
        <v>0</v>
      </c>
      <c r="H90" s="380">
        <v>1418900</v>
      </c>
      <c r="I90" s="331">
        <v>21423900</v>
      </c>
      <c r="J90" s="380">
        <v>21423900</v>
      </c>
      <c r="K90" s="394">
        <f>SUM(L90:M90)</f>
        <v>21423900</v>
      </c>
      <c r="L90" s="380">
        <v>20005000</v>
      </c>
      <c r="M90" s="331">
        <v>1418900</v>
      </c>
      <c r="N90" s="331">
        <v>0</v>
      </c>
      <c r="O90" s="387">
        <v>352282.4299999997</v>
      </c>
      <c r="P90" s="294"/>
      <c r="Q90" s="354"/>
      <c r="R90" s="294"/>
      <c r="S90" s="354"/>
      <c r="T90" s="316"/>
      <c r="U90" s="359"/>
    </row>
    <row r="91" spans="1:23" s="389" customFormat="1">
      <c r="A91" s="833"/>
      <c r="B91" s="373" t="s">
        <v>94</v>
      </c>
      <c r="C91" s="328">
        <v>0</v>
      </c>
      <c r="D91" s="371">
        <v>657409.53999999911</v>
      </c>
      <c r="E91" s="338">
        <f>SUM(F91:H91)</f>
        <v>5582300</v>
      </c>
      <c r="F91" s="371">
        <v>5212100</v>
      </c>
      <c r="G91" s="328">
        <v>0</v>
      </c>
      <c r="H91" s="371">
        <v>370200</v>
      </c>
      <c r="I91" s="328">
        <v>4931210.7</v>
      </c>
      <c r="J91" s="371">
        <v>4950952.6700000009</v>
      </c>
      <c r="K91" s="372">
        <f>SUM(L91:M91)</f>
        <v>4950952.6700000009</v>
      </c>
      <c r="L91" s="371">
        <v>4580752.6700000009</v>
      </c>
      <c r="M91" s="328">
        <v>370200</v>
      </c>
      <c r="N91" s="328">
        <v>0</v>
      </c>
      <c r="O91" s="370">
        <v>637667.56999999844</v>
      </c>
      <c r="P91" s="294"/>
      <c r="Q91" s="354"/>
      <c r="R91" s="294"/>
      <c r="S91" s="354"/>
      <c r="T91" s="316"/>
      <c r="U91" s="359"/>
    </row>
    <row r="92" spans="1:23" s="389" customFormat="1" ht="81.75" customHeight="1">
      <c r="A92" s="374"/>
      <c r="B92" s="373" t="s">
        <v>484</v>
      </c>
      <c r="C92" s="328">
        <v>0</v>
      </c>
      <c r="D92" s="371">
        <v>0</v>
      </c>
      <c r="E92" s="338">
        <f>SUM(F92:H92)</f>
        <v>13900</v>
      </c>
      <c r="F92" s="371">
        <v>13900</v>
      </c>
      <c r="G92" s="328">
        <v>0</v>
      </c>
      <c r="H92" s="371">
        <v>0</v>
      </c>
      <c r="I92" s="328">
        <v>0</v>
      </c>
      <c r="J92" s="371">
        <v>0</v>
      </c>
      <c r="K92" s="372">
        <v>0</v>
      </c>
      <c r="L92" s="371">
        <v>0</v>
      </c>
      <c r="M92" s="328">
        <v>0</v>
      </c>
      <c r="N92" s="328">
        <v>0</v>
      </c>
      <c r="O92" s="370">
        <v>0</v>
      </c>
      <c r="P92" s="294"/>
      <c r="Q92" s="354"/>
      <c r="R92" s="294"/>
      <c r="S92" s="354"/>
      <c r="T92" s="316"/>
      <c r="U92" s="359"/>
    </row>
    <row r="93" spans="1:23" s="390" customFormat="1" ht="64.5" customHeight="1">
      <c r="A93" s="834" t="s">
        <v>116</v>
      </c>
      <c r="B93" s="344" t="s">
        <v>117</v>
      </c>
      <c r="C93" s="325">
        <f t="shared" ref="C93:N93" si="25">SUM(C94:C98)</f>
        <v>0</v>
      </c>
      <c r="D93" s="325">
        <f t="shared" si="25"/>
        <v>6958.42</v>
      </c>
      <c r="E93" s="325">
        <f t="shared" si="25"/>
        <v>281000</v>
      </c>
      <c r="F93" s="325">
        <f t="shared" si="25"/>
        <v>262900</v>
      </c>
      <c r="G93" s="325">
        <f t="shared" si="25"/>
        <v>0</v>
      </c>
      <c r="H93" s="325">
        <f t="shared" si="25"/>
        <v>18100</v>
      </c>
      <c r="I93" s="325">
        <f t="shared" si="25"/>
        <v>177657.91</v>
      </c>
      <c r="J93" s="325">
        <f t="shared" si="25"/>
        <v>159375.79</v>
      </c>
      <c r="K93" s="325">
        <f t="shared" si="25"/>
        <v>159375.79</v>
      </c>
      <c r="L93" s="325">
        <f t="shared" si="25"/>
        <v>146745.18000000002</v>
      </c>
      <c r="M93" s="325">
        <f t="shared" si="25"/>
        <v>12630.609999999999</v>
      </c>
      <c r="N93" s="325">
        <f t="shared" si="25"/>
        <v>0</v>
      </c>
      <c r="O93" s="342">
        <f t="shared" ref="O93:O113" si="26">SUM(D93+I93-K93+N93-C93)</f>
        <v>25240.540000000008</v>
      </c>
      <c r="P93" s="292"/>
      <c r="Q93" s="287"/>
      <c r="R93" s="393"/>
      <c r="S93" s="393"/>
      <c r="T93" s="392"/>
      <c r="U93" s="391"/>
    </row>
    <row r="94" spans="1:23" s="389" customFormat="1" ht="50.1" customHeight="1">
      <c r="A94" s="835"/>
      <c r="B94" s="377" t="s">
        <v>93</v>
      </c>
      <c r="C94" s="287">
        <v>0</v>
      </c>
      <c r="D94" s="331">
        <v>2817.49</v>
      </c>
      <c r="E94" s="376">
        <f>SUM(F94:H94)</f>
        <v>171900</v>
      </c>
      <c r="F94" s="331">
        <v>160500</v>
      </c>
      <c r="G94" s="331">
        <v>0</v>
      </c>
      <c r="H94" s="331">
        <v>11400</v>
      </c>
      <c r="I94" s="331">
        <v>98068.81</v>
      </c>
      <c r="J94" s="331">
        <v>83666.17</v>
      </c>
      <c r="K94" s="287">
        <f>SUM(L94:M94)</f>
        <v>83666.17</v>
      </c>
      <c r="L94" s="331">
        <v>75364.78</v>
      </c>
      <c r="M94" s="331">
        <v>8301.39</v>
      </c>
      <c r="N94" s="331">
        <v>0</v>
      </c>
      <c r="O94" s="386">
        <f t="shared" si="26"/>
        <v>17220.130000000005</v>
      </c>
      <c r="P94" s="294"/>
      <c r="Q94" s="354"/>
      <c r="R94" s="294"/>
      <c r="S94" s="354"/>
      <c r="T94" s="316"/>
      <c r="U94" s="359"/>
    </row>
    <row r="95" spans="1:23" s="336" customFormat="1" ht="50.1" customHeight="1">
      <c r="A95" s="835"/>
      <c r="B95" s="375" t="s">
        <v>94</v>
      </c>
      <c r="C95" s="287">
        <v>0</v>
      </c>
      <c r="D95" s="303">
        <v>4140.93</v>
      </c>
      <c r="E95" s="376">
        <f>SUM(F95:H95)</f>
        <v>69700</v>
      </c>
      <c r="F95" s="303">
        <v>65600</v>
      </c>
      <c r="G95" s="303">
        <v>0</v>
      </c>
      <c r="H95" s="303">
        <v>4100</v>
      </c>
      <c r="I95" s="303">
        <v>63606.59</v>
      </c>
      <c r="J95" s="303">
        <v>59727.11</v>
      </c>
      <c r="K95" s="287">
        <f>SUM(L95:M95)</f>
        <v>59727.11</v>
      </c>
      <c r="L95" s="303">
        <v>55627.11</v>
      </c>
      <c r="M95" s="303">
        <v>4100</v>
      </c>
      <c r="N95" s="303">
        <v>0</v>
      </c>
      <c r="O95" s="386">
        <f t="shared" si="26"/>
        <v>8020.4099999999889</v>
      </c>
      <c r="P95" s="294"/>
      <c r="Q95" s="354"/>
      <c r="R95" s="294"/>
      <c r="S95" s="354"/>
      <c r="T95" s="316"/>
      <c r="U95" s="359"/>
    </row>
    <row r="96" spans="1:23" s="389" customFormat="1" ht="50.1" customHeight="1">
      <c r="A96" s="835"/>
      <c r="B96" s="375" t="s">
        <v>95</v>
      </c>
      <c r="C96" s="287">
        <v>0</v>
      </c>
      <c r="D96" s="303">
        <v>0</v>
      </c>
      <c r="E96" s="376">
        <f>SUM(F96:H96)</f>
        <v>5800</v>
      </c>
      <c r="F96" s="303">
        <v>5400</v>
      </c>
      <c r="G96" s="303">
        <v>0</v>
      </c>
      <c r="H96" s="303">
        <v>400</v>
      </c>
      <c r="I96" s="303">
        <v>5629.22</v>
      </c>
      <c r="J96" s="303">
        <v>5629.22</v>
      </c>
      <c r="K96" s="287">
        <f>SUM(L96:M96)</f>
        <v>5629.22</v>
      </c>
      <c r="L96" s="303">
        <v>5400</v>
      </c>
      <c r="M96" s="303">
        <v>229.22</v>
      </c>
      <c r="N96" s="303">
        <v>0</v>
      </c>
      <c r="O96" s="386">
        <f t="shared" si="26"/>
        <v>0</v>
      </c>
      <c r="P96" s="294"/>
      <c r="Q96" s="354"/>
      <c r="R96" s="294"/>
      <c r="S96" s="354"/>
      <c r="T96" s="316"/>
      <c r="U96" s="359"/>
    </row>
    <row r="97" spans="1:21" s="389" customFormat="1" ht="50.1" customHeight="1">
      <c r="A97" s="835"/>
      <c r="B97" s="375" t="s">
        <v>96</v>
      </c>
      <c r="C97" s="287">
        <v>0</v>
      </c>
      <c r="D97" s="303">
        <v>0</v>
      </c>
      <c r="E97" s="376">
        <f>SUM(F97:H97)</f>
        <v>16400</v>
      </c>
      <c r="F97" s="303">
        <v>15300</v>
      </c>
      <c r="G97" s="303">
        <v>0</v>
      </c>
      <c r="H97" s="303">
        <v>1100</v>
      </c>
      <c r="I97" s="303">
        <v>7544.13</v>
      </c>
      <c r="J97" s="303">
        <v>7544.13</v>
      </c>
      <c r="K97" s="287">
        <f>SUM(L97:M97)</f>
        <v>7544.13</v>
      </c>
      <c r="L97" s="303">
        <v>7544.13</v>
      </c>
      <c r="M97" s="303">
        <v>0</v>
      </c>
      <c r="N97" s="303">
        <v>0</v>
      </c>
      <c r="O97" s="386">
        <f t="shared" si="26"/>
        <v>0</v>
      </c>
      <c r="P97" s="294"/>
      <c r="Q97" s="354"/>
      <c r="R97" s="294"/>
      <c r="S97" s="354"/>
      <c r="T97" s="316"/>
      <c r="U97" s="359"/>
    </row>
    <row r="98" spans="1:21" s="336" customFormat="1" ht="50.1" customHeight="1">
      <c r="A98" s="836"/>
      <c r="B98" s="375" t="s">
        <v>97</v>
      </c>
      <c r="C98" s="287">
        <v>0</v>
      </c>
      <c r="D98" s="328">
        <v>0</v>
      </c>
      <c r="E98" s="376">
        <f>SUM(F98:H98)</f>
        <v>17200</v>
      </c>
      <c r="F98" s="328">
        <v>16100</v>
      </c>
      <c r="G98" s="328">
        <v>0</v>
      </c>
      <c r="H98" s="328">
        <v>1100</v>
      </c>
      <c r="I98" s="328">
        <v>2809.16</v>
      </c>
      <c r="J98" s="328">
        <v>2809.16</v>
      </c>
      <c r="K98" s="287">
        <f>SUM(L98:M98)</f>
        <v>2809.16</v>
      </c>
      <c r="L98" s="328">
        <v>2809.16</v>
      </c>
      <c r="M98" s="328">
        <v>0</v>
      </c>
      <c r="N98" s="328">
        <v>0</v>
      </c>
      <c r="O98" s="386">
        <f t="shared" si="26"/>
        <v>0</v>
      </c>
      <c r="P98" s="294"/>
      <c r="Q98" s="354"/>
      <c r="R98" s="294"/>
      <c r="S98" s="354"/>
      <c r="T98" s="316"/>
      <c r="U98" s="359"/>
    </row>
    <row r="99" spans="1:21" s="341" customFormat="1" ht="50.1" customHeight="1">
      <c r="A99" s="837" t="s">
        <v>118</v>
      </c>
      <c r="B99" s="388" t="s">
        <v>119</v>
      </c>
      <c r="C99" s="368">
        <f>SUM(C100:C104)</f>
        <v>0</v>
      </c>
      <c r="D99" s="368">
        <f>SUM(D100:D104)</f>
        <v>2628673.5799999991</v>
      </c>
      <c r="E99" s="368">
        <f>+F99+G99+H99</f>
        <v>33856300</v>
      </c>
      <c r="F99" s="368">
        <v>30935500</v>
      </c>
      <c r="G99" s="368">
        <f>SUM(G100:G104)</f>
        <v>0</v>
      </c>
      <c r="H99" s="368">
        <v>2920800</v>
      </c>
      <c r="I99" s="368">
        <f t="shared" ref="I99:N99" si="27">SUM(I100:I104)</f>
        <v>27379894.339999996</v>
      </c>
      <c r="J99" s="368">
        <f t="shared" si="27"/>
        <v>28051925.290000003</v>
      </c>
      <c r="K99" s="368">
        <f t="shared" si="27"/>
        <v>28051925.289999995</v>
      </c>
      <c r="L99" s="368">
        <f t="shared" si="27"/>
        <v>25152817.850000001</v>
      </c>
      <c r="M99" s="368">
        <f t="shared" si="27"/>
        <v>2899107.4400000004</v>
      </c>
      <c r="N99" s="368">
        <f t="shared" si="27"/>
        <v>0</v>
      </c>
      <c r="O99" s="323">
        <f t="shared" si="26"/>
        <v>1956642.629999999</v>
      </c>
      <c r="P99" s="292"/>
      <c r="Q99" s="287"/>
      <c r="R99" s="292"/>
      <c r="S99" s="292"/>
      <c r="T99" s="322"/>
      <c r="U99" s="290"/>
    </row>
    <row r="100" spans="1:21" s="336" customFormat="1" ht="50.1" customHeight="1">
      <c r="A100" s="821"/>
      <c r="B100" s="332" t="s">
        <v>93</v>
      </c>
      <c r="C100" s="331">
        <v>0</v>
      </c>
      <c r="D100" s="331">
        <v>569056.93000000005</v>
      </c>
      <c r="E100" s="381">
        <f t="shared" ref="E100:E105" si="28">SUM(F100:H100)</f>
        <v>0</v>
      </c>
      <c r="F100" s="331">
        <v>0</v>
      </c>
      <c r="G100" s="331">
        <v>0</v>
      </c>
      <c r="H100" s="331">
        <v>0</v>
      </c>
      <c r="I100" s="331">
        <v>7823415.0899999999</v>
      </c>
      <c r="J100" s="331">
        <v>7800258.8600000003</v>
      </c>
      <c r="K100" s="380">
        <f t="shared" ref="K100:K105" si="29">SUM(L100:M100)</f>
        <v>7800258.8600000003</v>
      </c>
      <c r="L100" s="331">
        <v>6887156.9900000002</v>
      </c>
      <c r="M100" s="331">
        <v>913101.87</v>
      </c>
      <c r="N100" s="331">
        <v>0</v>
      </c>
      <c r="O100" s="387">
        <f t="shared" si="26"/>
        <v>592213.15999999922</v>
      </c>
      <c r="P100" s="294"/>
      <c r="Q100" s="354"/>
      <c r="R100" s="294"/>
      <c r="S100" s="354"/>
      <c r="T100" s="316"/>
      <c r="U100" s="359"/>
    </row>
    <row r="101" spans="1:21" s="336" customFormat="1" ht="50.1" customHeight="1">
      <c r="A101" s="821"/>
      <c r="B101" s="329" t="s">
        <v>94</v>
      </c>
      <c r="C101" s="303">
        <v>0</v>
      </c>
      <c r="D101" s="303">
        <v>763082.95999999903</v>
      </c>
      <c r="E101" s="376">
        <f t="shared" si="28"/>
        <v>0</v>
      </c>
      <c r="F101" s="303">
        <v>0</v>
      </c>
      <c r="G101" s="303">
        <v>0</v>
      </c>
      <c r="H101" s="303">
        <v>0</v>
      </c>
      <c r="I101" s="303">
        <v>8352422.1600000001</v>
      </c>
      <c r="J101" s="303">
        <v>8525454.9600000009</v>
      </c>
      <c r="K101" s="287">
        <f t="shared" si="29"/>
        <v>8525454.9600000009</v>
      </c>
      <c r="L101" s="303">
        <v>7754734.7300000004</v>
      </c>
      <c r="M101" s="303">
        <v>770720.23</v>
      </c>
      <c r="N101" s="303">
        <v>0</v>
      </c>
      <c r="O101" s="386">
        <f t="shared" si="26"/>
        <v>590050.15999999829</v>
      </c>
      <c r="P101" s="294"/>
      <c r="Q101" s="354"/>
      <c r="R101" s="294"/>
      <c r="S101" s="354"/>
      <c r="T101" s="316"/>
      <c r="U101" s="359"/>
    </row>
    <row r="102" spans="1:21" s="336" customFormat="1" ht="50.1" customHeight="1">
      <c r="A102" s="821"/>
      <c r="B102" s="329" t="s">
        <v>95</v>
      </c>
      <c r="C102" s="303">
        <v>0</v>
      </c>
      <c r="D102" s="303">
        <v>473093.00999999978</v>
      </c>
      <c r="E102" s="376">
        <f t="shared" si="28"/>
        <v>0</v>
      </c>
      <c r="F102" s="303">
        <v>0</v>
      </c>
      <c r="G102" s="303">
        <v>0</v>
      </c>
      <c r="H102" s="303">
        <v>0</v>
      </c>
      <c r="I102" s="303">
        <v>3520607.5400000005</v>
      </c>
      <c r="J102" s="303">
        <v>3743553.49</v>
      </c>
      <c r="K102" s="287">
        <f t="shared" si="29"/>
        <v>3743553.4899999998</v>
      </c>
      <c r="L102" s="303">
        <v>3376486.92</v>
      </c>
      <c r="M102" s="303">
        <v>367066.57</v>
      </c>
      <c r="N102" s="303">
        <v>0</v>
      </c>
      <c r="O102" s="386">
        <f t="shared" si="26"/>
        <v>250147.06000000052</v>
      </c>
      <c r="P102" s="294"/>
      <c r="Q102" s="354"/>
      <c r="R102" s="294"/>
      <c r="S102" s="354"/>
      <c r="T102" s="316"/>
      <c r="U102" s="359"/>
    </row>
    <row r="103" spans="1:21" s="336" customFormat="1" ht="50.1" customHeight="1">
      <c r="A103" s="821"/>
      <c r="B103" s="329" t="s">
        <v>96</v>
      </c>
      <c r="C103" s="303">
        <v>0</v>
      </c>
      <c r="D103" s="303">
        <v>481450.46</v>
      </c>
      <c r="E103" s="376">
        <f t="shared" si="28"/>
        <v>0</v>
      </c>
      <c r="F103" s="303">
        <v>0</v>
      </c>
      <c r="G103" s="303">
        <v>0</v>
      </c>
      <c r="H103" s="303">
        <v>0</v>
      </c>
      <c r="I103" s="303">
        <v>4224190.58</v>
      </c>
      <c r="J103" s="303">
        <v>4453636.8499999996</v>
      </c>
      <c r="K103" s="287">
        <f t="shared" si="29"/>
        <v>4453636.8499999996</v>
      </c>
      <c r="L103" s="303">
        <v>4002183.61</v>
      </c>
      <c r="M103" s="303">
        <v>451453.24</v>
      </c>
      <c r="N103" s="303">
        <v>0</v>
      </c>
      <c r="O103" s="386">
        <f t="shared" si="26"/>
        <v>252004.19000000041</v>
      </c>
      <c r="P103" s="294"/>
      <c r="Q103" s="354"/>
      <c r="R103" s="294"/>
      <c r="S103" s="354"/>
      <c r="T103" s="316"/>
      <c r="U103" s="359"/>
    </row>
    <row r="104" spans="1:21" s="336" customFormat="1" ht="50.1" customHeight="1">
      <c r="A104" s="822"/>
      <c r="B104" s="347" t="s">
        <v>97</v>
      </c>
      <c r="C104" s="328">
        <v>0</v>
      </c>
      <c r="D104" s="328">
        <v>341990.22</v>
      </c>
      <c r="E104" s="379">
        <f t="shared" si="28"/>
        <v>0</v>
      </c>
      <c r="F104" s="328">
        <v>0</v>
      </c>
      <c r="G104" s="328">
        <v>0</v>
      </c>
      <c r="H104" s="328">
        <v>0</v>
      </c>
      <c r="I104" s="328">
        <v>3459258.97</v>
      </c>
      <c r="J104" s="328">
        <v>3529021.13</v>
      </c>
      <c r="K104" s="371">
        <f t="shared" si="29"/>
        <v>3529021.13</v>
      </c>
      <c r="L104" s="328">
        <v>3132255.6</v>
      </c>
      <c r="M104" s="328">
        <v>396765.53</v>
      </c>
      <c r="N104" s="328">
        <v>0</v>
      </c>
      <c r="O104" s="370">
        <f t="shared" si="26"/>
        <v>272228.06000000052</v>
      </c>
      <c r="P104" s="294"/>
      <c r="Q104" s="354"/>
      <c r="R104" s="294"/>
      <c r="S104" s="354"/>
      <c r="T104" s="316"/>
      <c r="U104" s="359"/>
    </row>
    <row r="105" spans="1:21" s="341" customFormat="1" ht="90.75" customHeight="1">
      <c r="A105" s="351" t="s">
        <v>485</v>
      </c>
      <c r="B105" s="385" t="s">
        <v>486</v>
      </c>
      <c r="C105" s="349">
        <v>0</v>
      </c>
      <c r="D105" s="349">
        <v>506150.12</v>
      </c>
      <c r="E105" s="311">
        <f t="shared" si="28"/>
        <v>18303000</v>
      </c>
      <c r="F105" s="349">
        <v>18303000</v>
      </c>
      <c r="G105" s="349">
        <v>0</v>
      </c>
      <c r="H105" s="349">
        <v>0</v>
      </c>
      <c r="I105" s="349">
        <v>17366614.48</v>
      </c>
      <c r="J105" s="349">
        <v>17156456.960000001</v>
      </c>
      <c r="K105" s="298">
        <f t="shared" si="29"/>
        <v>17156456.960000001</v>
      </c>
      <c r="L105" s="349">
        <v>17156456.960000001</v>
      </c>
      <c r="M105" s="349">
        <v>0</v>
      </c>
      <c r="N105" s="349">
        <v>0</v>
      </c>
      <c r="O105" s="323">
        <f t="shared" si="26"/>
        <v>716307.6400000006</v>
      </c>
      <c r="P105" s="292"/>
      <c r="Q105" s="287"/>
      <c r="R105" s="292"/>
      <c r="S105" s="292"/>
      <c r="T105" s="322"/>
      <c r="U105" s="290"/>
    </row>
    <row r="106" spans="1:21" s="341" customFormat="1" ht="87" customHeight="1">
      <c r="A106" s="384" t="s">
        <v>120</v>
      </c>
      <c r="B106" s="383" t="s">
        <v>121</v>
      </c>
      <c r="C106" s="349">
        <f t="shared" ref="C106:N106" si="30">SUM(C107+C113)</f>
        <v>0</v>
      </c>
      <c r="D106" s="349">
        <f t="shared" si="30"/>
        <v>0</v>
      </c>
      <c r="E106" s="311">
        <f t="shared" si="30"/>
        <v>7118100</v>
      </c>
      <c r="F106" s="349">
        <f t="shared" si="30"/>
        <v>6522500</v>
      </c>
      <c r="G106" s="349">
        <f t="shared" si="30"/>
        <v>0</v>
      </c>
      <c r="H106" s="349">
        <f t="shared" si="30"/>
        <v>595600</v>
      </c>
      <c r="I106" s="349">
        <f t="shared" si="30"/>
        <v>7116400</v>
      </c>
      <c r="J106" s="349">
        <f t="shared" si="30"/>
        <v>7116400</v>
      </c>
      <c r="K106" s="311">
        <f t="shared" si="30"/>
        <v>7116400</v>
      </c>
      <c r="L106" s="349">
        <f t="shared" si="30"/>
        <v>6520800</v>
      </c>
      <c r="M106" s="349">
        <f t="shared" si="30"/>
        <v>595600</v>
      </c>
      <c r="N106" s="349">
        <f t="shared" si="30"/>
        <v>0</v>
      </c>
      <c r="O106" s="323">
        <f t="shared" si="26"/>
        <v>0</v>
      </c>
      <c r="P106" s="292"/>
      <c r="Q106" s="292"/>
      <c r="R106" s="292"/>
      <c r="S106" s="292"/>
      <c r="T106" s="322"/>
      <c r="U106" s="290"/>
    </row>
    <row r="107" spans="1:21" s="289" customFormat="1" ht="90.75" customHeight="1">
      <c r="A107" s="838" t="s">
        <v>122</v>
      </c>
      <c r="B107" s="382" t="s">
        <v>123</v>
      </c>
      <c r="C107" s="368">
        <f t="shared" ref="C107:N107" si="31">SUM(C108:C112)</f>
        <v>0</v>
      </c>
      <c r="D107" s="298">
        <f t="shared" si="31"/>
        <v>0</v>
      </c>
      <c r="E107" s="298">
        <f t="shared" si="31"/>
        <v>7116400</v>
      </c>
      <c r="F107" s="298">
        <f t="shared" si="31"/>
        <v>6520800</v>
      </c>
      <c r="G107" s="298">
        <f t="shared" si="31"/>
        <v>0</v>
      </c>
      <c r="H107" s="298">
        <f t="shared" si="31"/>
        <v>595600</v>
      </c>
      <c r="I107" s="298">
        <f t="shared" si="31"/>
        <v>7116400</v>
      </c>
      <c r="J107" s="298">
        <f t="shared" si="31"/>
        <v>7116400</v>
      </c>
      <c r="K107" s="298">
        <f t="shared" si="31"/>
        <v>7116400</v>
      </c>
      <c r="L107" s="298">
        <f t="shared" si="31"/>
        <v>6520800</v>
      </c>
      <c r="M107" s="298">
        <f t="shared" si="31"/>
        <v>595600</v>
      </c>
      <c r="N107" s="298">
        <f t="shared" si="31"/>
        <v>0</v>
      </c>
      <c r="O107" s="323">
        <f t="shared" si="26"/>
        <v>0</v>
      </c>
      <c r="P107" s="292"/>
      <c r="Q107" s="287"/>
      <c r="R107" s="292"/>
      <c r="S107" s="292"/>
      <c r="T107" s="322"/>
      <c r="U107" s="290"/>
    </row>
    <row r="108" spans="1:21" s="266" customFormat="1" ht="50.1" customHeight="1">
      <c r="A108" s="824"/>
      <c r="B108" s="332" t="s">
        <v>93</v>
      </c>
      <c r="C108" s="331">
        <v>0</v>
      </c>
      <c r="D108" s="331">
        <v>0</v>
      </c>
      <c r="E108" s="381">
        <f t="shared" ref="E108:E113" si="32">SUM(F108:H108)</f>
        <v>2601900</v>
      </c>
      <c r="F108" s="331">
        <v>2384100</v>
      </c>
      <c r="G108" s="331">
        <v>0</v>
      </c>
      <c r="H108" s="331">
        <v>217800</v>
      </c>
      <c r="I108" s="331">
        <v>2601900</v>
      </c>
      <c r="J108" s="331">
        <v>2601900</v>
      </c>
      <c r="K108" s="380">
        <f>SUM(L108:M108)</f>
        <v>2601900</v>
      </c>
      <c r="L108" s="331">
        <v>2384100</v>
      </c>
      <c r="M108" s="331">
        <v>217800</v>
      </c>
      <c r="N108" s="331">
        <v>0</v>
      </c>
      <c r="O108" s="339">
        <f t="shared" si="26"/>
        <v>0</v>
      </c>
      <c r="P108" s="294"/>
      <c r="Q108" s="354"/>
      <c r="R108" s="294"/>
      <c r="S108" s="354"/>
      <c r="T108" s="316"/>
      <c r="U108" s="359"/>
    </row>
    <row r="109" spans="1:21" s="266" customFormat="1" ht="50.1" customHeight="1">
      <c r="A109" s="824"/>
      <c r="B109" s="329" t="s">
        <v>94</v>
      </c>
      <c r="C109" s="303">
        <v>0</v>
      </c>
      <c r="D109" s="303">
        <v>0</v>
      </c>
      <c r="E109" s="376">
        <f t="shared" si="32"/>
        <v>1495500</v>
      </c>
      <c r="F109" s="303">
        <v>1370300</v>
      </c>
      <c r="G109" s="303">
        <v>0</v>
      </c>
      <c r="H109" s="303">
        <v>125200</v>
      </c>
      <c r="I109" s="303">
        <v>1495500</v>
      </c>
      <c r="J109" s="303">
        <v>1495500</v>
      </c>
      <c r="K109" s="287">
        <f>SUM(L109:M109)</f>
        <v>1495500</v>
      </c>
      <c r="L109" s="303">
        <v>1370300</v>
      </c>
      <c r="M109" s="303">
        <v>125200</v>
      </c>
      <c r="N109" s="303">
        <v>0</v>
      </c>
      <c r="O109" s="321">
        <f t="shared" si="26"/>
        <v>0</v>
      </c>
      <c r="P109" s="294"/>
      <c r="Q109" s="354"/>
      <c r="R109" s="294"/>
      <c r="S109" s="354"/>
      <c r="T109" s="316"/>
      <c r="U109" s="359"/>
    </row>
    <row r="110" spans="1:21" s="266" customFormat="1" ht="50.1" customHeight="1">
      <c r="A110" s="824"/>
      <c r="B110" s="329" t="s">
        <v>95</v>
      </c>
      <c r="C110" s="303">
        <v>0</v>
      </c>
      <c r="D110" s="303">
        <v>0</v>
      </c>
      <c r="E110" s="376">
        <f t="shared" si="32"/>
        <v>1067200</v>
      </c>
      <c r="F110" s="303">
        <v>977900</v>
      </c>
      <c r="G110" s="303">
        <v>0</v>
      </c>
      <c r="H110" s="303">
        <v>89300</v>
      </c>
      <c r="I110" s="303">
        <v>1067200</v>
      </c>
      <c r="J110" s="303">
        <v>1067200</v>
      </c>
      <c r="K110" s="287">
        <f>SUM(L110:M110)</f>
        <v>1067200</v>
      </c>
      <c r="L110" s="303">
        <v>977900</v>
      </c>
      <c r="M110" s="303">
        <v>89300</v>
      </c>
      <c r="N110" s="303">
        <v>0</v>
      </c>
      <c r="O110" s="321">
        <f t="shared" si="26"/>
        <v>0</v>
      </c>
      <c r="P110" s="294"/>
      <c r="Q110" s="354"/>
      <c r="R110" s="294"/>
      <c r="S110" s="354"/>
      <c r="T110" s="316"/>
      <c r="U110" s="359"/>
    </row>
    <row r="111" spans="1:21" s="266" customFormat="1" ht="50.1" customHeight="1">
      <c r="A111" s="824"/>
      <c r="B111" s="329" t="s">
        <v>96</v>
      </c>
      <c r="C111" s="303">
        <v>0</v>
      </c>
      <c r="D111" s="303">
        <v>0</v>
      </c>
      <c r="E111" s="376">
        <f t="shared" si="32"/>
        <v>983700</v>
      </c>
      <c r="F111" s="303">
        <v>901400</v>
      </c>
      <c r="G111" s="303">
        <v>0</v>
      </c>
      <c r="H111" s="303">
        <v>82300</v>
      </c>
      <c r="I111" s="303">
        <v>983700</v>
      </c>
      <c r="J111" s="303">
        <v>983700</v>
      </c>
      <c r="K111" s="287">
        <f>SUM(L111:M111)</f>
        <v>983700</v>
      </c>
      <c r="L111" s="303">
        <v>901400</v>
      </c>
      <c r="M111" s="303">
        <v>82300</v>
      </c>
      <c r="N111" s="303">
        <v>0</v>
      </c>
      <c r="O111" s="321">
        <f t="shared" si="26"/>
        <v>0</v>
      </c>
      <c r="P111" s="294"/>
      <c r="Q111" s="354"/>
      <c r="R111" s="294"/>
      <c r="S111" s="354"/>
      <c r="T111" s="316"/>
      <c r="U111" s="359"/>
    </row>
    <row r="112" spans="1:21" s="266" customFormat="1" ht="50.1" customHeight="1">
      <c r="A112" s="824"/>
      <c r="B112" s="347" t="s">
        <v>97</v>
      </c>
      <c r="C112" s="328">
        <v>0</v>
      </c>
      <c r="D112" s="328">
        <v>0</v>
      </c>
      <c r="E112" s="379">
        <f t="shared" si="32"/>
        <v>968100</v>
      </c>
      <c r="F112" s="328">
        <v>887100</v>
      </c>
      <c r="G112" s="328">
        <v>0</v>
      </c>
      <c r="H112" s="328">
        <v>81000</v>
      </c>
      <c r="I112" s="328">
        <v>968100</v>
      </c>
      <c r="J112" s="328">
        <v>968100</v>
      </c>
      <c r="K112" s="371">
        <f>SUM(L112:M112)</f>
        <v>968100</v>
      </c>
      <c r="L112" s="328">
        <v>887100</v>
      </c>
      <c r="M112" s="328">
        <v>81000</v>
      </c>
      <c r="N112" s="328">
        <v>0</v>
      </c>
      <c r="O112" s="361">
        <f t="shared" si="26"/>
        <v>0</v>
      </c>
      <c r="P112" s="294"/>
      <c r="Q112" s="354"/>
      <c r="R112" s="294"/>
      <c r="S112" s="354"/>
      <c r="T112" s="316"/>
      <c r="U112" s="359"/>
    </row>
    <row r="113" spans="1:21" s="278" customFormat="1" ht="100.5" customHeight="1">
      <c r="A113" s="823" t="s">
        <v>487</v>
      </c>
      <c r="B113" s="350" t="s">
        <v>488</v>
      </c>
      <c r="C113" s="378">
        <v>0</v>
      </c>
      <c r="D113" s="349">
        <v>0</v>
      </c>
      <c r="E113" s="349">
        <f t="shared" si="32"/>
        <v>1700</v>
      </c>
      <c r="F113" s="349">
        <f>SUM(F114:F119)</f>
        <v>1700</v>
      </c>
      <c r="G113" s="349">
        <f>SUM(G114:G119)</f>
        <v>0</v>
      </c>
      <c r="H113" s="349">
        <f>SUM(H114:H119)</f>
        <v>0</v>
      </c>
      <c r="I113" s="349">
        <f>SUM(I114:I119)</f>
        <v>0</v>
      </c>
      <c r="J113" s="349">
        <f>SUM(J114:J119)</f>
        <v>0</v>
      </c>
      <c r="K113" s="349">
        <f>SUM(K114:K118)</f>
        <v>0</v>
      </c>
      <c r="L113" s="349">
        <f>SUM(L114:L118)</f>
        <v>0</v>
      </c>
      <c r="M113" s="349">
        <f>SUM(M114:M118)</f>
        <v>0</v>
      </c>
      <c r="N113" s="349">
        <f>SUM(N114:N118)</f>
        <v>0</v>
      </c>
      <c r="O113" s="323">
        <f t="shared" si="26"/>
        <v>0</v>
      </c>
      <c r="P113" s="294"/>
      <c r="Q113" s="354"/>
      <c r="R113" s="294"/>
      <c r="S113" s="294"/>
      <c r="T113" s="322"/>
      <c r="U113" s="304"/>
    </row>
    <row r="114" spans="1:21" s="278" customFormat="1" ht="50.1" customHeight="1">
      <c r="A114" s="824"/>
      <c r="B114" s="377" t="s">
        <v>93</v>
      </c>
      <c r="C114" s="331">
        <v>0</v>
      </c>
      <c r="D114" s="331">
        <v>0</v>
      </c>
      <c r="E114" s="340">
        <v>0</v>
      </c>
      <c r="F114" s="331">
        <v>0</v>
      </c>
      <c r="G114" s="331">
        <v>0</v>
      </c>
      <c r="H114" s="331">
        <v>0</v>
      </c>
      <c r="I114" s="331">
        <v>0</v>
      </c>
      <c r="J114" s="331">
        <v>0</v>
      </c>
      <c r="K114" s="331">
        <v>0</v>
      </c>
      <c r="L114" s="331">
        <v>0</v>
      </c>
      <c r="M114" s="331">
        <v>0</v>
      </c>
      <c r="N114" s="331">
        <v>0</v>
      </c>
      <c r="O114" s="339">
        <v>0</v>
      </c>
      <c r="P114" s="294"/>
      <c r="Q114" s="294"/>
      <c r="R114" s="294"/>
      <c r="S114" s="294"/>
      <c r="T114" s="322"/>
      <c r="U114" s="304"/>
    </row>
    <row r="115" spans="1:21" s="266" customFormat="1" ht="50.1" customHeight="1">
      <c r="A115" s="824"/>
      <c r="B115" s="375" t="s">
        <v>94</v>
      </c>
      <c r="C115" s="303">
        <v>0</v>
      </c>
      <c r="D115" s="303">
        <v>0</v>
      </c>
      <c r="E115" s="376">
        <f>SUM(F115:H115)</f>
        <v>0</v>
      </c>
      <c r="F115" s="303">
        <v>0</v>
      </c>
      <c r="G115" s="303">
        <v>0</v>
      </c>
      <c r="H115" s="303">
        <v>0</v>
      </c>
      <c r="I115" s="303">
        <v>0</v>
      </c>
      <c r="J115" s="303">
        <v>0</v>
      </c>
      <c r="K115" s="303">
        <f>+L115</f>
        <v>0</v>
      </c>
      <c r="L115" s="303">
        <v>0</v>
      </c>
      <c r="M115" s="303">
        <v>0</v>
      </c>
      <c r="N115" s="303">
        <v>0</v>
      </c>
      <c r="O115" s="321">
        <f>SUM(D115+I115-K115+N115-C115)</f>
        <v>0</v>
      </c>
      <c r="P115" s="294"/>
      <c r="Q115" s="354"/>
      <c r="R115" s="354"/>
      <c r="S115" s="354"/>
      <c r="T115" s="316"/>
      <c r="U115" s="359"/>
    </row>
    <row r="116" spans="1:21" s="266" customFormat="1" ht="50.1" customHeight="1">
      <c r="A116" s="824"/>
      <c r="B116" s="375" t="s">
        <v>95</v>
      </c>
      <c r="C116" s="303">
        <v>0</v>
      </c>
      <c r="D116" s="303">
        <v>0</v>
      </c>
      <c r="E116" s="319">
        <v>0</v>
      </c>
      <c r="F116" s="303">
        <v>0</v>
      </c>
      <c r="G116" s="303">
        <v>0</v>
      </c>
      <c r="H116" s="303">
        <v>0</v>
      </c>
      <c r="I116" s="303">
        <v>0</v>
      </c>
      <c r="J116" s="303">
        <v>0</v>
      </c>
      <c r="K116" s="303">
        <v>0</v>
      </c>
      <c r="L116" s="303">
        <v>0</v>
      </c>
      <c r="M116" s="303">
        <v>0</v>
      </c>
      <c r="N116" s="303">
        <v>0</v>
      </c>
      <c r="O116" s="321">
        <v>0</v>
      </c>
      <c r="P116" s="294"/>
      <c r="Q116" s="354"/>
      <c r="R116" s="354"/>
      <c r="S116" s="354"/>
      <c r="T116" s="316"/>
      <c r="U116" s="359"/>
    </row>
    <row r="117" spans="1:21" s="266" customFormat="1" ht="50.1" customHeight="1">
      <c r="A117" s="824"/>
      <c r="B117" s="375" t="s">
        <v>96</v>
      </c>
      <c r="C117" s="303">
        <v>0</v>
      </c>
      <c r="D117" s="303">
        <v>0</v>
      </c>
      <c r="E117" s="319">
        <v>0</v>
      </c>
      <c r="F117" s="303">
        <v>0</v>
      </c>
      <c r="G117" s="303">
        <v>0</v>
      </c>
      <c r="H117" s="303">
        <v>0</v>
      </c>
      <c r="I117" s="303">
        <v>0</v>
      </c>
      <c r="J117" s="303">
        <v>0</v>
      </c>
      <c r="K117" s="303">
        <v>0</v>
      </c>
      <c r="L117" s="303">
        <v>0</v>
      </c>
      <c r="M117" s="303">
        <v>0</v>
      </c>
      <c r="N117" s="303">
        <v>0</v>
      </c>
      <c r="O117" s="321">
        <v>0</v>
      </c>
      <c r="P117" s="294"/>
      <c r="Q117" s="354"/>
      <c r="R117" s="354"/>
      <c r="S117" s="354"/>
      <c r="T117" s="316"/>
      <c r="U117" s="359"/>
    </row>
    <row r="118" spans="1:21" s="266" customFormat="1" ht="50.1" customHeight="1">
      <c r="A118" s="824"/>
      <c r="B118" s="375" t="s">
        <v>97</v>
      </c>
      <c r="C118" s="328">
        <v>0</v>
      </c>
      <c r="D118" s="303">
        <v>0</v>
      </c>
      <c r="E118" s="319">
        <v>0</v>
      </c>
      <c r="F118" s="303">
        <v>0</v>
      </c>
      <c r="G118" s="303">
        <v>0</v>
      </c>
      <c r="H118" s="303">
        <v>0</v>
      </c>
      <c r="I118" s="303">
        <v>0</v>
      </c>
      <c r="J118" s="303">
        <v>0</v>
      </c>
      <c r="K118" s="303">
        <v>0</v>
      </c>
      <c r="L118" s="303">
        <v>0</v>
      </c>
      <c r="M118" s="303">
        <v>0</v>
      </c>
      <c r="N118" s="303">
        <v>0</v>
      </c>
      <c r="O118" s="321">
        <v>0</v>
      </c>
      <c r="P118" s="294"/>
      <c r="Q118" s="354"/>
      <c r="R118" s="354"/>
      <c r="S118" s="354"/>
      <c r="T118" s="316"/>
      <c r="U118" s="359"/>
    </row>
    <row r="119" spans="1:21" s="266" customFormat="1" ht="65.25" customHeight="1">
      <c r="A119" s="374"/>
      <c r="B119" s="373" t="s">
        <v>484</v>
      </c>
      <c r="C119" s="328">
        <v>0</v>
      </c>
      <c r="D119" s="371">
        <v>0</v>
      </c>
      <c r="E119" s="338">
        <f>SUM(F119:H119)</f>
        <v>1700</v>
      </c>
      <c r="F119" s="371">
        <v>1700</v>
      </c>
      <c r="G119" s="328">
        <v>0</v>
      </c>
      <c r="H119" s="371">
        <v>0</v>
      </c>
      <c r="I119" s="328">
        <v>0</v>
      </c>
      <c r="J119" s="371">
        <v>0</v>
      </c>
      <c r="K119" s="372">
        <v>0</v>
      </c>
      <c r="L119" s="371">
        <v>0</v>
      </c>
      <c r="M119" s="328">
        <v>0</v>
      </c>
      <c r="N119" s="328">
        <v>0</v>
      </c>
      <c r="O119" s="370">
        <v>0</v>
      </c>
      <c r="P119" s="294"/>
      <c r="Q119" s="354"/>
      <c r="R119" s="354"/>
      <c r="S119" s="354"/>
      <c r="T119" s="316"/>
      <c r="U119" s="359"/>
    </row>
    <row r="120" spans="1:21" s="336" customFormat="1" ht="89.25" customHeight="1">
      <c r="A120" s="820" t="s">
        <v>489</v>
      </c>
      <c r="B120" s="312" t="s">
        <v>490</v>
      </c>
      <c r="C120" s="292">
        <f t="shared" ref="C120:N120" si="33">SUM(C121:C122)</f>
        <v>0</v>
      </c>
      <c r="D120" s="369">
        <f t="shared" si="33"/>
        <v>0</v>
      </c>
      <c r="E120" s="369">
        <f t="shared" si="33"/>
        <v>1260000</v>
      </c>
      <c r="F120" s="369">
        <f t="shared" si="33"/>
        <v>1260000</v>
      </c>
      <c r="G120" s="368">
        <f t="shared" si="33"/>
        <v>0</v>
      </c>
      <c r="H120" s="368">
        <f t="shared" si="33"/>
        <v>0</v>
      </c>
      <c r="I120" s="298">
        <f t="shared" si="33"/>
        <v>959081.75</v>
      </c>
      <c r="J120" s="367">
        <f t="shared" si="33"/>
        <v>959081.75</v>
      </c>
      <c r="K120" s="298">
        <f t="shared" si="33"/>
        <v>959081.75</v>
      </c>
      <c r="L120" s="367">
        <f t="shared" si="33"/>
        <v>959081.75</v>
      </c>
      <c r="M120" s="298">
        <f t="shared" si="33"/>
        <v>0</v>
      </c>
      <c r="N120" s="367">
        <f t="shared" si="33"/>
        <v>0</v>
      </c>
      <c r="O120" s="323">
        <f t="shared" ref="O120:O125" si="34">SUM(D120+I120-K120+N120-C120)</f>
        <v>0</v>
      </c>
      <c r="P120" s="292"/>
      <c r="Q120" s="287"/>
      <c r="R120" s="292"/>
      <c r="S120" s="287"/>
      <c r="T120" s="316"/>
      <c r="U120" s="315"/>
    </row>
    <row r="121" spans="1:21" s="281" customFormat="1" ht="50.1" customHeight="1">
      <c r="A121" s="821"/>
      <c r="B121" s="332" t="s">
        <v>93</v>
      </c>
      <c r="C121" s="365">
        <v>0</v>
      </c>
      <c r="D121" s="366">
        <v>0</v>
      </c>
      <c r="E121" s="366">
        <f>SUM(F121:H121)</f>
        <v>1116000</v>
      </c>
      <c r="F121" s="331">
        <v>1116000</v>
      </c>
      <c r="G121" s="331">
        <v>0</v>
      </c>
      <c r="H121" s="331">
        <v>0</v>
      </c>
      <c r="I121" s="365">
        <v>871884.09</v>
      </c>
      <c r="J121" s="365">
        <v>871884.09</v>
      </c>
      <c r="K121" s="331">
        <f>SUM(L121:M121)</f>
        <v>871884.09</v>
      </c>
      <c r="L121" s="365">
        <v>871884.09</v>
      </c>
      <c r="M121" s="365">
        <v>0</v>
      </c>
      <c r="N121" s="365">
        <v>0</v>
      </c>
      <c r="O121" s="339">
        <f t="shared" si="34"/>
        <v>0</v>
      </c>
      <c r="P121" s="294"/>
      <c r="Q121" s="354"/>
      <c r="R121" s="294"/>
      <c r="S121" s="354"/>
      <c r="T121" s="360"/>
      <c r="U121" s="359"/>
    </row>
    <row r="122" spans="1:21" s="281" customFormat="1" ht="50.1" customHeight="1">
      <c r="A122" s="822"/>
      <c r="B122" s="347" t="s">
        <v>94</v>
      </c>
      <c r="C122" s="362">
        <v>0</v>
      </c>
      <c r="D122" s="363">
        <v>0</v>
      </c>
      <c r="E122" s="364">
        <f>SUM(F122:H122)</f>
        <v>144000</v>
      </c>
      <c r="F122" s="362">
        <v>144000</v>
      </c>
      <c r="G122" s="363">
        <v>0</v>
      </c>
      <c r="H122" s="363">
        <v>0</v>
      </c>
      <c r="I122" s="362">
        <v>87197.66</v>
      </c>
      <c r="J122" s="362">
        <v>87197.66</v>
      </c>
      <c r="K122" s="328">
        <f>SUM(L122:M122)</f>
        <v>87197.66</v>
      </c>
      <c r="L122" s="362">
        <v>87197.66</v>
      </c>
      <c r="M122" s="362">
        <v>0</v>
      </c>
      <c r="N122" s="362">
        <v>0</v>
      </c>
      <c r="O122" s="361">
        <f t="shared" si="34"/>
        <v>0</v>
      </c>
      <c r="P122" s="294"/>
      <c r="Q122" s="354"/>
      <c r="R122" s="294"/>
      <c r="S122" s="354"/>
      <c r="T122" s="360"/>
      <c r="U122" s="359"/>
    </row>
    <row r="123" spans="1:21" s="352" customFormat="1" ht="218.25" hidden="1" customHeight="1">
      <c r="A123" s="358" t="s">
        <v>491</v>
      </c>
      <c r="B123" s="357" t="s">
        <v>492</v>
      </c>
      <c r="C123" s="355">
        <v>0</v>
      </c>
      <c r="D123" s="355">
        <v>0</v>
      </c>
      <c r="E123" s="356">
        <f>SUM(F123:H123)</f>
        <v>0</v>
      </c>
      <c r="F123" s="355">
        <v>0</v>
      </c>
      <c r="G123" s="355">
        <v>0</v>
      </c>
      <c r="H123" s="355">
        <v>0</v>
      </c>
      <c r="I123" s="355">
        <v>0</v>
      </c>
      <c r="J123" s="355">
        <v>0</v>
      </c>
      <c r="K123" s="355">
        <f>SUM(L123:M123)</f>
        <v>0</v>
      </c>
      <c r="L123" s="355">
        <v>0</v>
      </c>
      <c r="M123" s="355">
        <v>0</v>
      </c>
      <c r="N123" s="355">
        <v>0</v>
      </c>
      <c r="O123" s="323">
        <f t="shared" si="34"/>
        <v>0</v>
      </c>
      <c r="P123" s="294"/>
      <c r="Q123" s="354"/>
      <c r="R123" s="294"/>
      <c r="S123" s="294"/>
      <c r="T123" s="353"/>
      <c r="U123" s="304"/>
    </row>
    <row r="124" spans="1:21" s="341" customFormat="1" ht="88.5" customHeight="1">
      <c r="A124" s="351" t="s">
        <v>493</v>
      </c>
      <c r="B124" s="312" t="s">
        <v>494</v>
      </c>
      <c r="C124" s="310">
        <v>0</v>
      </c>
      <c r="D124" s="310">
        <v>56494.41</v>
      </c>
      <c r="E124" s="311">
        <f>SUM(F124:H124)</f>
        <v>3396000</v>
      </c>
      <c r="F124" s="310">
        <v>3396000</v>
      </c>
      <c r="G124" s="310">
        <v>0</v>
      </c>
      <c r="H124" s="310">
        <v>0</v>
      </c>
      <c r="I124" s="310">
        <v>1272629.79</v>
      </c>
      <c r="J124" s="310">
        <v>1323110.75</v>
      </c>
      <c r="K124" s="310">
        <f>SUM(L124:M124)</f>
        <v>1323110.75</v>
      </c>
      <c r="L124" s="310">
        <v>1323110.75</v>
      </c>
      <c r="M124" s="310">
        <v>0</v>
      </c>
      <c r="N124" s="310">
        <v>0</v>
      </c>
      <c r="O124" s="323">
        <f t="shared" si="34"/>
        <v>6013.4499999999534</v>
      </c>
      <c r="P124" s="292"/>
      <c r="Q124" s="292"/>
      <c r="R124" s="292"/>
      <c r="S124" s="292"/>
      <c r="T124" s="322"/>
      <c r="U124" s="290"/>
    </row>
    <row r="125" spans="1:21" s="341" customFormat="1" ht="111" customHeight="1">
      <c r="A125" s="345" t="s">
        <v>495</v>
      </c>
      <c r="B125" s="344" t="s">
        <v>496</v>
      </c>
      <c r="C125" s="325">
        <v>0</v>
      </c>
      <c r="D125" s="325">
        <v>187003.8</v>
      </c>
      <c r="E125" s="343">
        <f>SUM(F125:H125)</f>
        <v>247500</v>
      </c>
      <c r="F125" s="325">
        <v>247500</v>
      </c>
      <c r="G125" s="325">
        <v>0</v>
      </c>
      <c r="H125" s="325">
        <v>0</v>
      </c>
      <c r="I125" s="325">
        <v>0</v>
      </c>
      <c r="J125" s="325">
        <v>187003.8</v>
      </c>
      <c r="K125" s="325">
        <f>+L125+M125</f>
        <v>187003.8</v>
      </c>
      <c r="L125" s="310">
        <v>187003.8</v>
      </c>
      <c r="M125" s="325">
        <v>0</v>
      </c>
      <c r="N125" s="325">
        <v>0</v>
      </c>
      <c r="O125" s="323">
        <f t="shared" si="34"/>
        <v>0</v>
      </c>
      <c r="P125" s="292"/>
      <c r="Q125" s="292"/>
      <c r="R125" s="292"/>
      <c r="S125" s="292"/>
      <c r="T125" s="322"/>
      <c r="U125" s="290"/>
    </row>
    <row r="126" spans="1:21" s="341" customFormat="1" ht="260.25" customHeight="1">
      <c r="A126" s="823" t="s">
        <v>124</v>
      </c>
      <c r="B126" s="350" t="s">
        <v>497</v>
      </c>
      <c r="C126" s="349">
        <f t="shared" ref="C126:O126" si="35">SUM(C127:C132)</f>
        <v>0</v>
      </c>
      <c r="D126" s="349">
        <f t="shared" si="35"/>
        <v>0</v>
      </c>
      <c r="E126" s="349">
        <f t="shared" si="35"/>
        <v>34570752.980000004</v>
      </c>
      <c r="F126" s="349">
        <f t="shared" si="35"/>
        <v>800</v>
      </c>
      <c r="G126" s="349">
        <f t="shared" si="35"/>
        <v>0</v>
      </c>
      <c r="H126" s="349">
        <f t="shared" si="35"/>
        <v>34569952.980000004</v>
      </c>
      <c r="I126" s="349">
        <f t="shared" si="35"/>
        <v>41460096.970000006</v>
      </c>
      <c r="J126" s="349">
        <f t="shared" si="35"/>
        <v>34570697.940000005</v>
      </c>
      <c r="K126" s="349">
        <f t="shared" si="35"/>
        <v>34570697.940000005</v>
      </c>
      <c r="L126" s="349">
        <f t="shared" si="35"/>
        <v>744.96</v>
      </c>
      <c r="M126" s="349">
        <f t="shared" si="35"/>
        <v>34569952.980000004</v>
      </c>
      <c r="N126" s="349">
        <f t="shared" si="35"/>
        <v>0</v>
      </c>
      <c r="O126" s="349">
        <f t="shared" si="35"/>
        <v>6889399.0299999993</v>
      </c>
      <c r="P126" s="292"/>
      <c r="Q126" s="292"/>
      <c r="R126" s="292"/>
      <c r="S126" s="292"/>
      <c r="T126" s="322"/>
      <c r="U126" s="290"/>
    </row>
    <row r="127" spans="1:21" s="341" customFormat="1" ht="36" customHeight="1">
      <c r="A127" s="824"/>
      <c r="B127" s="332" t="s">
        <v>93</v>
      </c>
      <c r="C127" s="331">
        <v>0</v>
      </c>
      <c r="D127" s="331">
        <v>0</v>
      </c>
      <c r="E127" s="331">
        <f>+H127+G127+F127</f>
        <v>11642270.210000001</v>
      </c>
      <c r="F127" s="331">
        <v>0</v>
      </c>
      <c r="G127" s="331">
        <v>0</v>
      </c>
      <c r="H127" s="331">
        <v>11642270.210000001</v>
      </c>
      <c r="I127" s="331">
        <v>13655868.880000001</v>
      </c>
      <c r="J127" s="331">
        <v>11642270.210000001</v>
      </c>
      <c r="K127" s="331">
        <f>SUM(L127:M127)</f>
        <v>11642270.210000001</v>
      </c>
      <c r="L127" s="331">
        <v>0</v>
      </c>
      <c r="M127" s="331">
        <v>11642270.210000001</v>
      </c>
      <c r="N127" s="331">
        <v>0</v>
      </c>
      <c r="O127" s="339">
        <f>SUM(D127+I127-K127+N127-C127)</f>
        <v>2013598.67</v>
      </c>
      <c r="P127" s="292"/>
      <c r="Q127" s="292"/>
      <c r="R127" s="292"/>
      <c r="S127" s="292"/>
      <c r="T127" s="322"/>
      <c r="U127" s="290"/>
    </row>
    <row r="128" spans="1:21" s="341" customFormat="1" ht="34.5" customHeight="1">
      <c r="A128" s="824"/>
      <c r="B128" s="329" t="s">
        <v>94</v>
      </c>
      <c r="C128" s="331">
        <v>0</v>
      </c>
      <c r="D128" s="331">
        <v>0</v>
      </c>
      <c r="E128" s="331">
        <v>8128337.1600000001</v>
      </c>
      <c r="F128" s="331">
        <v>0</v>
      </c>
      <c r="G128" s="331">
        <v>0</v>
      </c>
      <c r="H128" s="331">
        <v>8128337.1600000001</v>
      </c>
      <c r="I128" s="331">
        <v>9646672.7800000012</v>
      </c>
      <c r="J128" s="331">
        <v>8128337.1600000001</v>
      </c>
      <c r="K128" s="331">
        <v>8128337.1600000001</v>
      </c>
      <c r="L128" s="331">
        <v>0</v>
      </c>
      <c r="M128" s="331">
        <v>8128337.1600000001</v>
      </c>
      <c r="N128" s="331">
        <v>0</v>
      </c>
      <c r="O128" s="331">
        <v>1518335.620000001</v>
      </c>
      <c r="P128" s="292"/>
      <c r="Q128" s="292"/>
      <c r="R128" s="292"/>
      <c r="S128" s="292"/>
      <c r="T128" s="322"/>
      <c r="U128" s="290"/>
    </row>
    <row r="129" spans="1:21" s="341" customFormat="1" ht="31.5" customHeight="1">
      <c r="A129" s="824"/>
      <c r="B129" s="329" t="s">
        <v>95</v>
      </c>
      <c r="C129" s="331">
        <v>0</v>
      </c>
      <c r="D129" s="331">
        <v>0</v>
      </c>
      <c r="E129" s="331">
        <v>6324211.3700000001</v>
      </c>
      <c r="F129" s="331">
        <v>0</v>
      </c>
      <c r="G129" s="331">
        <v>0</v>
      </c>
      <c r="H129" s="331">
        <v>6324211.3700000001</v>
      </c>
      <c r="I129" s="331">
        <v>7604873.1399999987</v>
      </c>
      <c r="J129" s="331">
        <v>6324211.3700000001</v>
      </c>
      <c r="K129" s="331">
        <v>6324211.3700000001</v>
      </c>
      <c r="L129" s="331">
        <v>0</v>
      </c>
      <c r="M129" s="331">
        <v>6324211.3700000001</v>
      </c>
      <c r="N129" s="331">
        <v>0</v>
      </c>
      <c r="O129" s="331">
        <v>1280661.7699999986</v>
      </c>
      <c r="P129" s="292"/>
      <c r="Q129" s="292"/>
      <c r="R129" s="292"/>
      <c r="S129" s="292"/>
      <c r="T129" s="322"/>
      <c r="U129" s="290"/>
    </row>
    <row r="130" spans="1:21" s="341" customFormat="1" ht="30" customHeight="1">
      <c r="A130" s="824"/>
      <c r="B130" s="329" t="s">
        <v>96</v>
      </c>
      <c r="C130" s="331">
        <v>0</v>
      </c>
      <c r="D130" s="331">
        <v>0</v>
      </c>
      <c r="E130" s="331">
        <v>4808172.75</v>
      </c>
      <c r="F130" s="331">
        <v>0</v>
      </c>
      <c r="G130" s="331">
        <v>0</v>
      </c>
      <c r="H130" s="331">
        <v>4808172.75</v>
      </c>
      <c r="I130" s="331">
        <v>5675081.1299999999</v>
      </c>
      <c r="J130" s="331">
        <v>4808172.75</v>
      </c>
      <c r="K130" s="331">
        <v>4808172.75</v>
      </c>
      <c r="L130" s="331">
        <v>0</v>
      </c>
      <c r="M130" s="331">
        <v>4808172.75</v>
      </c>
      <c r="N130" s="331">
        <v>0</v>
      </c>
      <c r="O130" s="331">
        <v>866908.37999999989</v>
      </c>
      <c r="P130" s="292"/>
      <c r="Q130" s="292"/>
      <c r="R130" s="292"/>
      <c r="S130" s="292"/>
      <c r="T130" s="322"/>
      <c r="U130" s="290"/>
    </row>
    <row r="131" spans="1:21" s="341" customFormat="1" ht="30" customHeight="1">
      <c r="A131" s="824"/>
      <c r="B131" s="347" t="s">
        <v>97</v>
      </c>
      <c r="C131" s="331">
        <v>0</v>
      </c>
      <c r="D131" s="302">
        <v>0</v>
      </c>
      <c r="E131" s="302">
        <v>3667706.45</v>
      </c>
      <c r="F131" s="302">
        <v>744.96</v>
      </c>
      <c r="G131" s="302">
        <v>0</v>
      </c>
      <c r="H131" s="302">
        <v>3666961.49</v>
      </c>
      <c r="I131" s="302">
        <v>4877601.04</v>
      </c>
      <c r="J131" s="302">
        <v>3667706.45</v>
      </c>
      <c r="K131" s="302">
        <v>3667706.45</v>
      </c>
      <c r="L131" s="302">
        <v>744.96</v>
      </c>
      <c r="M131" s="302">
        <v>3666961.49</v>
      </c>
      <c r="N131" s="302">
        <v>0</v>
      </c>
      <c r="O131" s="331">
        <v>1209894.5899999999</v>
      </c>
      <c r="P131" s="292"/>
      <c r="Q131" s="292"/>
      <c r="R131" s="292"/>
      <c r="S131" s="292"/>
      <c r="T131" s="322"/>
      <c r="U131" s="290"/>
    </row>
    <row r="132" spans="1:21" s="341" customFormat="1" ht="48" customHeight="1">
      <c r="A132" s="348"/>
      <c r="B132" s="347" t="s">
        <v>484</v>
      </c>
      <c r="C132" s="331">
        <v>0</v>
      </c>
      <c r="D132" s="303">
        <v>0</v>
      </c>
      <c r="E132" s="303">
        <f>SUM(F132:H132)</f>
        <v>55.04</v>
      </c>
      <c r="F132" s="303">
        <v>55.04</v>
      </c>
      <c r="G132" s="303">
        <v>0</v>
      </c>
      <c r="H132" s="303">
        <v>0</v>
      </c>
      <c r="I132" s="303">
        <v>0</v>
      </c>
      <c r="J132" s="303">
        <v>0</v>
      </c>
      <c r="K132" s="303">
        <v>0</v>
      </c>
      <c r="L132" s="303">
        <v>0</v>
      </c>
      <c r="M132" s="303">
        <v>0</v>
      </c>
      <c r="N132" s="303">
        <v>0</v>
      </c>
      <c r="O132" s="346">
        <v>0</v>
      </c>
      <c r="P132" s="292"/>
      <c r="Q132" s="292"/>
      <c r="R132" s="292"/>
      <c r="S132" s="292"/>
      <c r="T132" s="322"/>
      <c r="U132" s="290"/>
    </row>
    <row r="133" spans="1:21" s="341" customFormat="1" ht="151.19999999999999" customHeight="1">
      <c r="A133" s="345"/>
      <c r="B133" s="312" t="s">
        <v>498</v>
      </c>
      <c r="C133" s="310" t="s">
        <v>468</v>
      </c>
      <c r="D133" s="325" t="s">
        <v>468</v>
      </c>
      <c r="E133" s="343">
        <f>SUM(F133:H133)</f>
        <v>6870900</v>
      </c>
      <c r="F133" s="325">
        <v>6870900</v>
      </c>
      <c r="G133" s="325" t="s">
        <v>468</v>
      </c>
      <c r="H133" s="325" t="s">
        <v>468</v>
      </c>
      <c r="I133" s="325" t="s">
        <v>468</v>
      </c>
      <c r="J133" s="325" t="s">
        <v>468</v>
      </c>
      <c r="K133" s="325" t="s">
        <v>468</v>
      </c>
      <c r="L133" s="325" t="s">
        <v>468</v>
      </c>
      <c r="M133" s="325" t="s">
        <v>468</v>
      </c>
      <c r="N133" s="325" t="s">
        <v>468</v>
      </c>
      <c r="O133" s="309" t="s">
        <v>468</v>
      </c>
      <c r="P133" s="292"/>
      <c r="Q133" s="292"/>
      <c r="R133" s="292"/>
      <c r="S133" s="292"/>
      <c r="T133" s="322"/>
      <c r="U133" s="290"/>
    </row>
    <row r="134" spans="1:21" s="341" customFormat="1" ht="121.5" customHeight="1">
      <c r="A134" s="802" t="s">
        <v>70</v>
      </c>
      <c r="B134" s="344" t="s">
        <v>499</v>
      </c>
      <c r="C134" s="343">
        <f>SUM(C135:C140)</f>
        <v>15094.83</v>
      </c>
      <c r="D134" s="343">
        <f>SUM(D135:D140)</f>
        <v>159581.98999999993</v>
      </c>
      <c r="E134" s="343">
        <f>+F134+G134+H134</f>
        <v>22597000</v>
      </c>
      <c r="F134" s="343">
        <f>SUM(F135:F140)</f>
        <v>22597000</v>
      </c>
      <c r="G134" s="343">
        <f>SUM(G135:G140)</f>
        <v>0</v>
      </c>
      <c r="H134" s="343">
        <f>SUM(H135:H140)</f>
        <v>0</v>
      </c>
      <c r="I134" s="343">
        <f>SUM(I135:I140)</f>
        <v>20642716.210000001</v>
      </c>
      <c r="J134" s="343">
        <f>SUM(J135:J140)</f>
        <v>20583956.609999999</v>
      </c>
      <c r="K134" s="343">
        <f>+L134+M134</f>
        <v>20583956.609999999</v>
      </c>
      <c r="L134" s="343">
        <f>SUM(L135:L140)</f>
        <v>20583956.609999999</v>
      </c>
      <c r="M134" s="343">
        <f>SUM(M135:M140)</f>
        <v>0</v>
      </c>
      <c r="N134" s="343">
        <f>SUM(N135:N140)</f>
        <v>17953.82</v>
      </c>
      <c r="O134" s="342">
        <f t="shared" ref="O134:O140" si="36">SUM(D134+I134-K134+N134-C134)</f>
        <v>221200.57999999987</v>
      </c>
      <c r="P134" s="292"/>
      <c r="Q134" s="287"/>
      <c r="R134" s="292"/>
      <c r="S134" s="292"/>
      <c r="T134" s="322"/>
      <c r="U134" s="290"/>
    </row>
    <row r="135" spans="1:21" s="336" customFormat="1" ht="50.1" customHeight="1">
      <c r="A135" s="825"/>
      <c r="B135" s="332" t="s">
        <v>93</v>
      </c>
      <c r="C135" s="330">
        <v>8695.73</v>
      </c>
      <c r="D135" s="330">
        <v>11827.55</v>
      </c>
      <c r="E135" s="340">
        <f t="shared" ref="E135:E140" si="37">SUM(F135:H135)</f>
        <v>2485800</v>
      </c>
      <c r="F135" s="330">
        <v>2485800</v>
      </c>
      <c r="G135" s="330">
        <v>0</v>
      </c>
      <c r="H135" s="330">
        <v>0</v>
      </c>
      <c r="I135" s="318">
        <v>2358304.1800000002</v>
      </c>
      <c r="J135" s="330">
        <v>2366027.08</v>
      </c>
      <c r="K135" s="287">
        <f t="shared" ref="K135:K140" si="38">SUM(L135:M135)</f>
        <v>2366027.08</v>
      </c>
      <c r="L135" s="330">
        <v>2366027.08</v>
      </c>
      <c r="M135" s="330">
        <v>0</v>
      </c>
      <c r="N135" s="330">
        <v>13723.5</v>
      </c>
      <c r="O135" s="339">
        <f t="shared" si="36"/>
        <v>9132.4199999999073</v>
      </c>
      <c r="P135" s="294"/>
      <c r="Q135" s="287"/>
      <c r="R135" s="292"/>
      <c r="S135" s="287"/>
      <c r="T135" s="316"/>
      <c r="U135" s="315"/>
    </row>
    <row r="136" spans="1:21" s="336" customFormat="1" ht="50.1" customHeight="1">
      <c r="A136" s="825"/>
      <c r="B136" s="329" t="s">
        <v>94</v>
      </c>
      <c r="C136" s="318">
        <v>263.16000000000003</v>
      </c>
      <c r="D136" s="318">
        <v>2301.8399999999347</v>
      </c>
      <c r="E136" s="319">
        <f t="shared" si="37"/>
        <v>1745500</v>
      </c>
      <c r="F136" s="318">
        <v>1745500</v>
      </c>
      <c r="G136" s="318">
        <v>0</v>
      </c>
      <c r="H136" s="318">
        <v>0</v>
      </c>
      <c r="I136" s="318">
        <v>1659830.93</v>
      </c>
      <c r="J136" s="318">
        <v>1660156.24</v>
      </c>
      <c r="K136" s="287">
        <f t="shared" si="38"/>
        <v>1660156.24</v>
      </c>
      <c r="L136" s="318">
        <v>1660156.24</v>
      </c>
      <c r="M136" s="318">
        <v>0</v>
      </c>
      <c r="N136" s="318">
        <v>241.27</v>
      </c>
      <c r="O136" s="321">
        <f t="shared" si="36"/>
        <v>1954.639999999795</v>
      </c>
      <c r="P136" s="294"/>
      <c r="Q136" s="287"/>
      <c r="R136" s="287"/>
      <c r="S136" s="287"/>
      <c r="T136" s="316"/>
      <c r="U136" s="315"/>
    </row>
    <row r="137" spans="1:21" s="336" customFormat="1" ht="50.1" customHeight="1">
      <c r="A137" s="825"/>
      <c r="B137" s="329" t="s">
        <v>95</v>
      </c>
      <c r="C137" s="318">
        <v>0</v>
      </c>
      <c r="D137" s="318">
        <v>1509.67</v>
      </c>
      <c r="E137" s="319">
        <f t="shared" si="37"/>
        <v>1178800</v>
      </c>
      <c r="F137" s="318">
        <v>1178800</v>
      </c>
      <c r="G137" s="318">
        <v>0</v>
      </c>
      <c r="H137" s="318">
        <v>0</v>
      </c>
      <c r="I137" s="318">
        <v>1125984.8</v>
      </c>
      <c r="J137" s="318">
        <v>1123939.8500000001</v>
      </c>
      <c r="K137" s="287">
        <f t="shared" si="38"/>
        <v>1123939.8500000001</v>
      </c>
      <c r="L137" s="318">
        <v>1123939.8500000001</v>
      </c>
      <c r="M137" s="318">
        <v>0</v>
      </c>
      <c r="N137" s="318">
        <v>0</v>
      </c>
      <c r="O137" s="321">
        <f t="shared" si="36"/>
        <v>3554.6199999998789</v>
      </c>
      <c r="P137" s="294"/>
      <c r="Q137" s="287"/>
      <c r="R137" s="287"/>
      <c r="S137" s="287"/>
      <c r="T137" s="316"/>
      <c r="U137" s="315"/>
    </row>
    <row r="138" spans="1:21" s="336" customFormat="1" ht="50.1" customHeight="1">
      <c r="A138" s="825"/>
      <c r="B138" s="329" t="s">
        <v>96</v>
      </c>
      <c r="C138" s="318">
        <v>146</v>
      </c>
      <c r="D138" s="318">
        <v>9441.15</v>
      </c>
      <c r="E138" s="319">
        <f t="shared" si="37"/>
        <v>1351000</v>
      </c>
      <c r="F138" s="318">
        <v>1351000</v>
      </c>
      <c r="G138" s="318">
        <v>0</v>
      </c>
      <c r="H138" s="318">
        <v>0</v>
      </c>
      <c r="I138" s="318">
        <v>1278912.07</v>
      </c>
      <c r="J138" s="318">
        <v>1282275.99</v>
      </c>
      <c r="K138" s="287">
        <f t="shared" si="38"/>
        <v>1282275.99</v>
      </c>
      <c r="L138" s="318">
        <v>1282275.99</v>
      </c>
      <c r="M138" s="318">
        <v>0</v>
      </c>
      <c r="N138" s="318">
        <v>126</v>
      </c>
      <c r="O138" s="321">
        <f t="shared" si="36"/>
        <v>6057.2299999999814</v>
      </c>
      <c r="P138" s="294"/>
      <c r="Q138" s="287"/>
      <c r="R138" s="287"/>
      <c r="S138" s="287"/>
      <c r="T138" s="316"/>
      <c r="U138" s="315"/>
    </row>
    <row r="139" spans="1:21" s="336" customFormat="1" ht="50.1" customHeight="1">
      <c r="A139" s="825"/>
      <c r="B139" s="329" t="s">
        <v>97</v>
      </c>
      <c r="C139" s="318">
        <v>327.18</v>
      </c>
      <c r="D139" s="318">
        <v>6128.46</v>
      </c>
      <c r="E139" s="319">
        <f t="shared" si="37"/>
        <v>1354920</v>
      </c>
      <c r="F139" s="318">
        <v>1354920</v>
      </c>
      <c r="G139" s="318">
        <v>0</v>
      </c>
      <c r="H139" s="318">
        <v>0</v>
      </c>
      <c r="I139" s="318">
        <v>1284604.22</v>
      </c>
      <c r="J139" s="318">
        <v>1283565.51</v>
      </c>
      <c r="K139" s="287">
        <f t="shared" si="38"/>
        <v>1283565.51</v>
      </c>
      <c r="L139" s="318">
        <v>1283565.51</v>
      </c>
      <c r="M139" s="318">
        <v>0</v>
      </c>
      <c r="N139" s="318">
        <v>323.8</v>
      </c>
      <c r="O139" s="321">
        <f t="shared" si="36"/>
        <v>7163.7899999999254</v>
      </c>
      <c r="P139" s="294"/>
      <c r="Q139" s="287"/>
      <c r="R139" s="287"/>
      <c r="S139" s="287"/>
      <c r="T139" s="316"/>
      <c r="U139" s="315"/>
    </row>
    <row r="140" spans="1:21" s="336" customFormat="1" ht="50.1" customHeight="1">
      <c r="A140" s="825"/>
      <c r="B140" s="320" t="s">
        <v>500</v>
      </c>
      <c r="C140" s="327">
        <v>5662.76</v>
      </c>
      <c r="D140" s="327">
        <v>128373.32</v>
      </c>
      <c r="E140" s="338">
        <f t="shared" si="37"/>
        <v>14480980</v>
      </c>
      <c r="F140" s="327">
        <v>14480980</v>
      </c>
      <c r="G140" s="327">
        <v>0</v>
      </c>
      <c r="H140" s="327">
        <v>0</v>
      </c>
      <c r="I140" s="327">
        <v>12935080.01</v>
      </c>
      <c r="J140" s="327">
        <v>12867991.939999999</v>
      </c>
      <c r="K140" s="327">
        <f t="shared" si="38"/>
        <v>12867991.939999999</v>
      </c>
      <c r="L140" s="327">
        <v>12867991.939999999</v>
      </c>
      <c r="M140" s="327">
        <v>0</v>
      </c>
      <c r="N140" s="327">
        <v>3539.25</v>
      </c>
      <c r="O140" s="337">
        <f t="shared" si="36"/>
        <v>193337.88000000059</v>
      </c>
      <c r="P140" s="294"/>
      <c r="Q140" s="287"/>
      <c r="R140" s="287"/>
      <c r="S140" s="287"/>
      <c r="T140" s="316"/>
      <c r="U140" s="315"/>
    </row>
    <row r="141" spans="1:21" s="289" customFormat="1" ht="50.1" customHeight="1">
      <c r="A141" s="826" t="s">
        <v>70</v>
      </c>
      <c r="B141" s="335" t="s">
        <v>501</v>
      </c>
      <c r="C141" s="325">
        <f t="shared" ref="C141:O141" si="39">SUM(C142:C147)</f>
        <v>0</v>
      </c>
      <c r="D141" s="310">
        <f t="shared" si="39"/>
        <v>0</v>
      </c>
      <c r="E141" s="310">
        <f t="shared" si="39"/>
        <v>10410000</v>
      </c>
      <c r="F141" s="310">
        <f t="shared" si="39"/>
        <v>10410000</v>
      </c>
      <c r="G141" s="310">
        <f t="shared" si="39"/>
        <v>0</v>
      </c>
      <c r="H141" s="310">
        <f t="shared" si="39"/>
        <v>0</v>
      </c>
      <c r="I141" s="334">
        <f t="shared" si="39"/>
        <v>10366534.859999999</v>
      </c>
      <c r="J141" s="310">
        <f t="shared" si="39"/>
        <v>10366534.859999999</v>
      </c>
      <c r="K141" s="333">
        <f t="shared" si="39"/>
        <v>10366534.859999999</v>
      </c>
      <c r="L141" s="310">
        <f t="shared" si="39"/>
        <v>10366534.859999999</v>
      </c>
      <c r="M141" s="310">
        <f t="shared" si="39"/>
        <v>0</v>
      </c>
      <c r="N141" s="310">
        <f t="shared" si="39"/>
        <v>0</v>
      </c>
      <c r="O141" s="309">
        <f t="shared" si="39"/>
        <v>0</v>
      </c>
      <c r="P141" s="294"/>
      <c r="Q141" s="287"/>
      <c r="R141" s="287"/>
      <c r="S141" s="287"/>
      <c r="T141" s="322"/>
      <c r="U141" s="290"/>
    </row>
    <row r="142" spans="1:21" s="314" customFormat="1" ht="50.1" customHeight="1">
      <c r="A142" s="826"/>
      <c r="B142" s="332" t="s">
        <v>93</v>
      </c>
      <c r="C142" s="330">
        <v>0</v>
      </c>
      <c r="D142" s="330">
        <v>0</v>
      </c>
      <c r="E142" s="319">
        <f t="shared" ref="E142:E147" si="40">SUM(F142:H142)</f>
        <v>1967000</v>
      </c>
      <c r="F142" s="330">
        <v>1967000</v>
      </c>
      <c r="G142" s="330">
        <v>0</v>
      </c>
      <c r="H142" s="330">
        <v>0</v>
      </c>
      <c r="I142" s="318">
        <v>1966981.09</v>
      </c>
      <c r="J142" s="330">
        <v>1966981.09</v>
      </c>
      <c r="K142" s="331">
        <f t="shared" ref="K142:K147" si="41">SUM(L142:M142)</f>
        <v>1966981.09</v>
      </c>
      <c r="L142" s="330">
        <v>1966981.09</v>
      </c>
      <c r="M142" s="330">
        <v>0</v>
      </c>
      <c r="N142" s="330">
        <v>0</v>
      </c>
      <c r="O142" s="321">
        <f t="shared" ref="O142:O153" si="42">SUM(D142+I142-K142+N142-C142)</f>
        <v>0</v>
      </c>
      <c r="P142" s="294"/>
      <c r="Q142" s="287"/>
      <c r="R142" s="292"/>
      <c r="S142" s="287"/>
      <c r="T142" s="316"/>
      <c r="U142" s="315"/>
    </row>
    <row r="143" spans="1:21" s="314" customFormat="1" ht="50.1" customHeight="1">
      <c r="A143" s="826"/>
      <c r="B143" s="329" t="s">
        <v>94</v>
      </c>
      <c r="C143" s="318">
        <v>0</v>
      </c>
      <c r="D143" s="318">
        <v>0</v>
      </c>
      <c r="E143" s="319">
        <f t="shared" si="40"/>
        <v>1350500</v>
      </c>
      <c r="F143" s="318">
        <v>1350500</v>
      </c>
      <c r="G143" s="318">
        <v>0</v>
      </c>
      <c r="H143" s="318">
        <v>0</v>
      </c>
      <c r="I143" s="318">
        <v>1350427.06</v>
      </c>
      <c r="J143" s="318">
        <v>1350427.06</v>
      </c>
      <c r="K143" s="303">
        <f t="shared" si="41"/>
        <v>1350427.06</v>
      </c>
      <c r="L143" s="318">
        <v>1350427.06</v>
      </c>
      <c r="M143" s="318">
        <v>0</v>
      </c>
      <c r="N143" s="318">
        <v>0</v>
      </c>
      <c r="O143" s="321">
        <f t="shared" si="42"/>
        <v>0</v>
      </c>
      <c r="P143" s="294"/>
      <c r="Q143" s="287"/>
      <c r="R143" s="292"/>
      <c r="S143" s="287"/>
      <c r="T143" s="316"/>
      <c r="U143" s="315"/>
    </row>
    <row r="144" spans="1:21" s="314" customFormat="1" ht="50.1" customHeight="1">
      <c r="A144" s="826"/>
      <c r="B144" s="329" t="s">
        <v>95</v>
      </c>
      <c r="C144" s="318">
        <v>0</v>
      </c>
      <c r="D144" s="318">
        <v>0</v>
      </c>
      <c r="E144" s="319">
        <f t="shared" si="40"/>
        <v>957000</v>
      </c>
      <c r="F144" s="318">
        <v>957000</v>
      </c>
      <c r="G144" s="318">
        <v>0</v>
      </c>
      <c r="H144" s="318">
        <v>0</v>
      </c>
      <c r="I144" s="318">
        <v>954613.63</v>
      </c>
      <c r="J144" s="318">
        <v>954613.63</v>
      </c>
      <c r="K144" s="303">
        <f t="shared" si="41"/>
        <v>954613.63</v>
      </c>
      <c r="L144" s="318">
        <v>954613.63</v>
      </c>
      <c r="M144" s="318">
        <v>0</v>
      </c>
      <c r="N144" s="318">
        <v>0</v>
      </c>
      <c r="O144" s="321">
        <f t="shared" si="42"/>
        <v>0</v>
      </c>
      <c r="P144" s="294"/>
      <c r="Q144" s="287"/>
      <c r="R144" s="292"/>
      <c r="S144" s="287"/>
      <c r="T144" s="316"/>
      <c r="U144" s="315"/>
    </row>
    <row r="145" spans="1:21" s="314" customFormat="1" ht="50.1" customHeight="1">
      <c r="A145" s="826"/>
      <c r="B145" s="329" t="s">
        <v>96</v>
      </c>
      <c r="C145" s="318">
        <v>0</v>
      </c>
      <c r="D145" s="318">
        <v>0</v>
      </c>
      <c r="E145" s="319">
        <f t="shared" si="40"/>
        <v>1026900</v>
      </c>
      <c r="F145" s="318">
        <v>1026900</v>
      </c>
      <c r="G145" s="318">
        <v>0</v>
      </c>
      <c r="H145" s="318">
        <v>0</v>
      </c>
      <c r="I145" s="318">
        <v>1026826.81</v>
      </c>
      <c r="J145" s="318">
        <v>1026826.81</v>
      </c>
      <c r="K145" s="303">
        <f t="shared" si="41"/>
        <v>1026826.81</v>
      </c>
      <c r="L145" s="318">
        <v>1026826.81</v>
      </c>
      <c r="M145" s="318">
        <v>0</v>
      </c>
      <c r="N145" s="318">
        <v>0</v>
      </c>
      <c r="O145" s="321">
        <f t="shared" si="42"/>
        <v>0</v>
      </c>
      <c r="P145" s="294"/>
      <c r="Q145" s="287"/>
      <c r="R145" s="292"/>
      <c r="S145" s="287"/>
      <c r="T145" s="316"/>
      <c r="U145" s="315"/>
    </row>
    <row r="146" spans="1:21" s="314" customFormat="1" ht="50.1" customHeight="1">
      <c r="A146" s="826"/>
      <c r="B146" s="329" t="s">
        <v>97</v>
      </c>
      <c r="C146" s="318">
        <v>0</v>
      </c>
      <c r="D146" s="318">
        <v>0</v>
      </c>
      <c r="E146" s="319">
        <f t="shared" si="40"/>
        <v>1020000</v>
      </c>
      <c r="F146" s="318">
        <v>1020000</v>
      </c>
      <c r="G146" s="318">
        <v>0</v>
      </c>
      <c r="H146" s="318">
        <v>0</v>
      </c>
      <c r="I146" s="318">
        <v>1020000</v>
      </c>
      <c r="J146" s="318">
        <v>1020000</v>
      </c>
      <c r="K146" s="303">
        <f t="shared" si="41"/>
        <v>1020000</v>
      </c>
      <c r="L146" s="318">
        <v>1020000</v>
      </c>
      <c r="M146" s="318">
        <v>0</v>
      </c>
      <c r="N146" s="318">
        <v>0</v>
      </c>
      <c r="O146" s="321">
        <f t="shared" si="42"/>
        <v>0</v>
      </c>
      <c r="P146" s="294"/>
      <c r="Q146" s="287"/>
      <c r="R146" s="292"/>
      <c r="S146" s="287"/>
      <c r="T146" s="316"/>
      <c r="U146" s="315"/>
    </row>
    <row r="147" spans="1:21" s="314" customFormat="1" ht="50.1" customHeight="1">
      <c r="A147" s="826"/>
      <c r="B147" s="320" t="s">
        <v>500</v>
      </c>
      <c r="C147" s="327">
        <v>0</v>
      </c>
      <c r="D147" s="327">
        <v>0</v>
      </c>
      <c r="E147" s="319">
        <f t="shared" si="40"/>
        <v>4088600</v>
      </c>
      <c r="F147" s="327">
        <v>4088600</v>
      </c>
      <c r="G147" s="327">
        <v>0</v>
      </c>
      <c r="H147" s="327">
        <v>0</v>
      </c>
      <c r="I147" s="327">
        <v>4047686.27</v>
      </c>
      <c r="J147" s="327">
        <v>4047686.27</v>
      </c>
      <c r="K147" s="328">
        <f t="shared" si="41"/>
        <v>4047686.27</v>
      </c>
      <c r="L147" s="327">
        <v>4047686.27</v>
      </c>
      <c r="M147" s="327">
        <v>0</v>
      </c>
      <c r="N147" s="327">
        <v>0</v>
      </c>
      <c r="O147" s="321">
        <f t="shared" si="42"/>
        <v>0</v>
      </c>
      <c r="P147" s="294"/>
      <c r="Q147" s="287"/>
      <c r="R147" s="292"/>
      <c r="S147" s="287"/>
      <c r="T147" s="316"/>
      <c r="U147" s="315"/>
    </row>
    <row r="148" spans="1:21" s="289" customFormat="1" ht="50.1" customHeight="1">
      <c r="A148" s="826"/>
      <c r="B148" s="326" t="s">
        <v>502</v>
      </c>
      <c r="C148" s="325">
        <f t="shared" ref="C148:N148" si="43">SUM(C149:C154)</f>
        <v>0</v>
      </c>
      <c r="D148" s="324">
        <f t="shared" si="43"/>
        <v>0</v>
      </c>
      <c r="E148" s="310">
        <f t="shared" si="43"/>
        <v>3285800</v>
      </c>
      <c r="F148" s="324">
        <f t="shared" si="43"/>
        <v>3285800</v>
      </c>
      <c r="G148" s="310">
        <f t="shared" si="43"/>
        <v>0</v>
      </c>
      <c r="H148" s="324">
        <f t="shared" si="43"/>
        <v>0</v>
      </c>
      <c r="I148" s="310">
        <f t="shared" si="43"/>
        <v>3112490.33</v>
      </c>
      <c r="J148" s="324">
        <f t="shared" si="43"/>
        <v>3112490.33</v>
      </c>
      <c r="K148" s="310">
        <f t="shared" si="43"/>
        <v>3112490.33</v>
      </c>
      <c r="L148" s="310">
        <f t="shared" si="43"/>
        <v>3112490.33</v>
      </c>
      <c r="M148" s="310">
        <f t="shared" si="43"/>
        <v>0</v>
      </c>
      <c r="N148" s="324">
        <f t="shared" si="43"/>
        <v>0</v>
      </c>
      <c r="O148" s="323">
        <f t="shared" si="42"/>
        <v>0</v>
      </c>
      <c r="P148" s="294"/>
      <c r="Q148" s="292"/>
      <c r="R148" s="292"/>
      <c r="S148" s="292"/>
      <c r="T148" s="322"/>
      <c r="U148" s="290"/>
    </row>
    <row r="149" spans="1:21" s="314" customFormat="1" ht="50.1" customHeight="1">
      <c r="A149" s="826"/>
      <c r="B149" s="295" t="s">
        <v>93</v>
      </c>
      <c r="C149" s="318">
        <v>0</v>
      </c>
      <c r="D149" s="318">
        <v>0</v>
      </c>
      <c r="E149" s="319">
        <f t="shared" ref="E149:E156" si="44">SUM(F149:H149)</f>
        <v>136000</v>
      </c>
      <c r="F149" s="318">
        <v>136000</v>
      </c>
      <c r="G149" s="318">
        <v>0</v>
      </c>
      <c r="H149" s="318">
        <v>0</v>
      </c>
      <c r="I149" s="318">
        <v>101137.03</v>
      </c>
      <c r="J149" s="318">
        <v>101137.03</v>
      </c>
      <c r="K149" s="303">
        <f>SUM(L149:M149)</f>
        <v>101137.03</v>
      </c>
      <c r="L149" s="318">
        <v>101137.03</v>
      </c>
      <c r="M149" s="318">
        <v>0</v>
      </c>
      <c r="N149" s="318">
        <v>0</v>
      </c>
      <c r="O149" s="321">
        <f t="shared" si="42"/>
        <v>0</v>
      </c>
      <c r="P149" s="294"/>
      <c r="Q149" s="287"/>
      <c r="R149" s="292"/>
      <c r="S149" s="287"/>
      <c r="T149" s="316"/>
      <c r="U149" s="315"/>
    </row>
    <row r="150" spans="1:21" s="314" customFormat="1" ht="50.1" customHeight="1">
      <c r="A150" s="826"/>
      <c r="B150" s="295" t="s">
        <v>94</v>
      </c>
      <c r="C150" s="318">
        <v>0</v>
      </c>
      <c r="D150" s="318">
        <v>0</v>
      </c>
      <c r="E150" s="319">
        <f t="shared" si="44"/>
        <v>106100</v>
      </c>
      <c r="F150" s="318">
        <v>106100</v>
      </c>
      <c r="G150" s="318">
        <v>0</v>
      </c>
      <c r="H150" s="318">
        <v>0</v>
      </c>
      <c r="I150" s="318">
        <v>83835.06</v>
      </c>
      <c r="J150" s="318">
        <v>83835.06</v>
      </c>
      <c r="K150" s="318">
        <v>83835.06</v>
      </c>
      <c r="L150" s="318">
        <v>83835.06</v>
      </c>
      <c r="M150" s="318">
        <v>0</v>
      </c>
      <c r="N150" s="318">
        <v>0</v>
      </c>
      <c r="O150" s="321">
        <f t="shared" si="42"/>
        <v>0</v>
      </c>
      <c r="P150" s="294"/>
      <c r="Q150" s="287"/>
      <c r="R150" s="292"/>
      <c r="S150" s="287"/>
      <c r="T150" s="316"/>
      <c r="U150" s="315"/>
    </row>
    <row r="151" spans="1:21" s="314" customFormat="1" ht="50.1" customHeight="1">
      <c r="A151" s="826"/>
      <c r="B151" s="295" t="s">
        <v>95</v>
      </c>
      <c r="C151" s="318">
        <v>0</v>
      </c>
      <c r="D151" s="318">
        <v>0</v>
      </c>
      <c r="E151" s="319">
        <f t="shared" si="44"/>
        <v>60000</v>
      </c>
      <c r="F151" s="318">
        <v>60000</v>
      </c>
      <c r="G151" s="318">
        <v>0</v>
      </c>
      <c r="H151" s="318">
        <v>0</v>
      </c>
      <c r="I151" s="318">
        <v>44930.8</v>
      </c>
      <c r="J151" s="318">
        <v>44930.8</v>
      </c>
      <c r="K151" s="303">
        <f t="shared" ref="K151:K156" si="45">SUM(L151:M151)</f>
        <v>44930.8</v>
      </c>
      <c r="L151" s="318">
        <v>44930.8</v>
      </c>
      <c r="M151" s="318">
        <v>0</v>
      </c>
      <c r="N151" s="318">
        <v>0</v>
      </c>
      <c r="O151" s="321">
        <f t="shared" si="42"/>
        <v>0</v>
      </c>
      <c r="P151" s="294"/>
      <c r="Q151" s="287"/>
      <c r="R151" s="292"/>
      <c r="S151" s="287"/>
      <c r="T151" s="316"/>
      <c r="U151" s="315"/>
    </row>
    <row r="152" spans="1:21" s="314" customFormat="1" ht="50.1" customHeight="1">
      <c r="A152" s="826"/>
      <c r="B152" s="295" t="s">
        <v>96</v>
      </c>
      <c r="C152" s="318">
        <v>0</v>
      </c>
      <c r="D152" s="318">
        <v>0</v>
      </c>
      <c r="E152" s="319">
        <f t="shared" si="44"/>
        <v>93800</v>
      </c>
      <c r="F152" s="318">
        <v>93800</v>
      </c>
      <c r="G152" s="318">
        <v>0</v>
      </c>
      <c r="H152" s="318">
        <v>0</v>
      </c>
      <c r="I152" s="318">
        <v>66745.820000000007</v>
      </c>
      <c r="J152" s="318">
        <v>66745.820000000007</v>
      </c>
      <c r="K152" s="303">
        <f t="shared" si="45"/>
        <v>66745.820000000007</v>
      </c>
      <c r="L152" s="318">
        <v>66745.820000000007</v>
      </c>
      <c r="M152" s="318">
        <v>0</v>
      </c>
      <c r="N152" s="318">
        <v>0</v>
      </c>
      <c r="O152" s="321">
        <f t="shared" si="42"/>
        <v>0</v>
      </c>
      <c r="P152" s="294"/>
      <c r="Q152" s="287"/>
      <c r="R152" s="292"/>
      <c r="S152" s="287"/>
      <c r="T152" s="316"/>
      <c r="U152" s="315"/>
    </row>
    <row r="153" spans="1:21" s="314" customFormat="1" ht="50.1" customHeight="1">
      <c r="A153" s="826"/>
      <c r="B153" s="295" t="s">
        <v>97</v>
      </c>
      <c r="C153" s="318">
        <v>0</v>
      </c>
      <c r="D153" s="318">
        <v>0</v>
      </c>
      <c r="E153" s="319">
        <f t="shared" si="44"/>
        <v>97800</v>
      </c>
      <c r="F153" s="318">
        <v>97800</v>
      </c>
      <c r="G153" s="318">
        <v>0</v>
      </c>
      <c r="H153" s="318">
        <v>0</v>
      </c>
      <c r="I153" s="318">
        <v>84570.3</v>
      </c>
      <c r="J153" s="318">
        <v>84570.3</v>
      </c>
      <c r="K153" s="303">
        <f t="shared" si="45"/>
        <v>84570.3</v>
      </c>
      <c r="L153" s="318">
        <v>84570.3</v>
      </c>
      <c r="M153" s="318">
        <v>0</v>
      </c>
      <c r="N153" s="318">
        <v>0</v>
      </c>
      <c r="O153" s="321">
        <f t="shared" si="42"/>
        <v>0</v>
      </c>
      <c r="P153" s="294"/>
      <c r="Q153" s="287"/>
      <c r="R153" s="292"/>
      <c r="S153" s="287"/>
      <c r="T153" s="316"/>
      <c r="U153" s="315"/>
    </row>
    <row r="154" spans="1:21" s="314" customFormat="1" ht="50.1" customHeight="1">
      <c r="A154" s="827"/>
      <c r="B154" s="320" t="s">
        <v>500</v>
      </c>
      <c r="C154" s="318">
        <v>0</v>
      </c>
      <c r="D154" s="318">
        <v>0</v>
      </c>
      <c r="E154" s="319">
        <f t="shared" si="44"/>
        <v>2792100</v>
      </c>
      <c r="F154" s="318">
        <v>2792100</v>
      </c>
      <c r="G154" s="318">
        <v>0</v>
      </c>
      <c r="H154" s="318">
        <v>0</v>
      </c>
      <c r="I154" s="318">
        <v>2731271.32</v>
      </c>
      <c r="J154" s="318">
        <v>2731271.32</v>
      </c>
      <c r="K154" s="318">
        <f t="shared" si="45"/>
        <v>2731271.32</v>
      </c>
      <c r="L154" s="318">
        <v>2731271.32</v>
      </c>
      <c r="M154" s="318">
        <v>0</v>
      </c>
      <c r="N154" s="318">
        <v>0</v>
      </c>
      <c r="O154" s="317">
        <f>SUM(D154+I154-K154)</f>
        <v>0</v>
      </c>
      <c r="P154" s="294"/>
      <c r="Q154" s="287"/>
      <c r="R154" s="292"/>
      <c r="S154" s="287"/>
      <c r="T154" s="316"/>
      <c r="U154" s="315"/>
    </row>
    <row r="155" spans="1:21" s="289" customFormat="1" ht="192" customHeight="1">
      <c r="A155" s="313" t="s">
        <v>71</v>
      </c>
      <c r="B155" s="312" t="s">
        <v>503</v>
      </c>
      <c r="C155" s="310">
        <v>0</v>
      </c>
      <c r="D155" s="310">
        <v>496674.95</v>
      </c>
      <c r="E155" s="311">
        <f t="shared" si="44"/>
        <v>1999000</v>
      </c>
      <c r="F155" s="310">
        <v>1999000</v>
      </c>
      <c r="G155" s="310">
        <v>0</v>
      </c>
      <c r="H155" s="310">
        <v>0</v>
      </c>
      <c r="I155" s="310">
        <v>1910917.8</v>
      </c>
      <c r="J155" s="310">
        <v>1880402.38</v>
      </c>
      <c r="K155" s="310">
        <f t="shared" si="45"/>
        <v>1880402.38</v>
      </c>
      <c r="L155" s="310">
        <v>1880402.38</v>
      </c>
      <c r="M155" s="310">
        <v>0</v>
      </c>
      <c r="N155" s="310">
        <v>0</v>
      </c>
      <c r="O155" s="309">
        <f>SUM(D155+I155-K155)</f>
        <v>527190.37000000011</v>
      </c>
      <c r="P155" s="292"/>
      <c r="Q155" s="292"/>
      <c r="R155" s="292"/>
      <c r="S155" s="292"/>
      <c r="T155" s="291"/>
      <c r="U155" s="290"/>
    </row>
    <row r="156" spans="1:21" s="289" customFormat="1" ht="99" customHeight="1">
      <c r="A156" s="313" t="s">
        <v>72</v>
      </c>
      <c r="B156" s="312" t="s">
        <v>73</v>
      </c>
      <c r="C156" s="310">
        <v>0</v>
      </c>
      <c r="D156" s="310">
        <v>0</v>
      </c>
      <c r="E156" s="311">
        <f t="shared" si="44"/>
        <v>200800000</v>
      </c>
      <c r="F156" s="310">
        <v>200800000</v>
      </c>
      <c r="G156" s="310">
        <v>0</v>
      </c>
      <c r="H156" s="310">
        <v>0</v>
      </c>
      <c r="I156" s="310">
        <v>93126000</v>
      </c>
      <c r="J156" s="310">
        <v>93126000</v>
      </c>
      <c r="K156" s="310">
        <f t="shared" si="45"/>
        <v>93126000</v>
      </c>
      <c r="L156" s="310">
        <v>93126000</v>
      </c>
      <c r="M156" s="310">
        <v>0</v>
      </c>
      <c r="N156" s="310">
        <v>0</v>
      </c>
      <c r="O156" s="309">
        <f>SUM(D156+I156-K156)</f>
        <v>0</v>
      </c>
      <c r="P156" s="292"/>
      <c r="Q156" s="292"/>
      <c r="R156" s="292"/>
      <c r="S156" s="292"/>
      <c r="T156" s="291"/>
      <c r="U156" s="290"/>
    </row>
    <row r="157" spans="1:21" s="280" customFormat="1" ht="50.1" customHeight="1">
      <c r="A157" s="828" t="s">
        <v>464</v>
      </c>
      <c r="B157" s="829"/>
      <c r="C157" s="308">
        <f>SUM(C158+C166)</f>
        <v>15094.83</v>
      </c>
      <c r="D157" s="308">
        <f>SUM(D158+D166)</f>
        <v>207048565.21999988</v>
      </c>
      <c r="E157" s="308">
        <f>SUM(E158+E166+E167)</f>
        <v>2532930952.9799995</v>
      </c>
      <c r="F157" s="308">
        <f>SUM(F158+F166+F167)</f>
        <v>2304658000</v>
      </c>
      <c r="G157" s="308">
        <f t="shared" ref="G157:O157" si="46">SUM(G158+G166)</f>
        <v>0</v>
      </c>
      <c r="H157" s="308">
        <f t="shared" si="46"/>
        <v>228272952.98000002</v>
      </c>
      <c r="I157" s="308">
        <f t="shared" si="46"/>
        <v>2330810080.9300003</v>
      </c>
      <c r="J157" s="308">
        <f t="shared" si="46"/>
        <v>2333546493.6100001</v>
      </c>
      <c r="K157" s="308">
        <f t="shared" si="46"/>
        <v>2333546493.6100001</v>
      </c>
      <c r="L157" s="308">
        <f t="shared" si="46"/>
        <v>2114885390.6799998</v>
      </c>
      <c r="M157" s="308">
        <f t="shared" si="46"/>
        <v>218661102.92999998</v>
      </c>
      <c r="N157" s="308">
        <f t="shared" si="46"/>
        <v>17953.82</v>
      </c>
      <c r="O157" s="307">
        <f t="shared" si="46"/>
        <v>204315011.52999994</v>
      </c>
      <c r="P157" s="294"/>
      <c r="Q157" s="264"/>
      <c r="R157" s="264"/>
      <c r="S157" s="264"/>
    </row>
    <row r="158" spans="1:21" s="278" customFormat="1" ht="77.25" customHeight="1">
      <c r="A158" s="830" t="s">
        <v>504</v>
      </c>
      <c r="B158" s="831"/>
      <c r="C158" s="306">
        <f t="shared" ref="C158:O158" si="47">SUM(C159:C165)</f>
        <v>9432.07</v>
      </c>
      <c r="D158" s="306">
        <f t="shared" si="47"/>
        <v>198549365.45999989</v>
      </c>
      <c r="E158" s="306">
        <f t="shared" si="47"/>
        <v>2152367081.9399996</v>
      </c>
      <c r="F158" s="306">
        <f t="shared" si="47"/>
        <v>1934994128.96</v>
      </c>
      <c r="G158" s="306">
        <f t="shared" si="47"/>
        <v>0</v>
      </c>
      <c r="H158" s="306">
        <f t="shared" si="47"/>
        <v>217372952.98000002</v>
      </c>
      <c r="I158" s="306">
        <f t="shared" si="47"/>
        <v>2114497246.5100002</v>
      </c>
      <c r="J158" s="306">
        <f t="shared" si="47"/>
        <v>2117419192.0500002</v>
      </c>
      <c r="K158" s="306">
        <f t="shared" si="47"/>
        <v>2117419192.0500002</v>
      </c>
      <c r="L158" s="306">
        <f t="shared" si="47"/>
        <v>1901854862.1599998</v>
      </c>
      <c r="M158" s="306">
        <f t="shared" si="47"/>
        <v>215564329.88999999</v>
      </c>
      <c r="N158" s="306">
        <f t="shared" si="47"/>
        <v>14414.57</v>
      </c>
      <c r="O158" s="306">
        <f t="shared" si="47"/>
        <v>195632402.41999993</v>
      </c>
      <c r="P158" s="294"/>
      <c r="Q158" s="294"/>
      <c r="R158" s="294"/>
      <c r="S158" s="294"/>
      <c r="T158" s="305"/>
      <c r="U158" s="304"/>
    </row>
    <row r="159" spans="1:21" s="289" customFormat="1" ht="50.1" customHeight="1">
      <c r="A159" s="818" t="s">
        <v>93</v>
      </c>
      <c r="B159" s="819"/>
      <c r="C159" s="302">
        <f t="shared" ref="C159:O159" si="48">SUM(C25+C33+C42+C51+C57+C63+C69+C75+C82+C90+C94+C100+C108+C114+C121+C127+C135)</f>
        <v>8695.73</v>
      </c>
      <c r="D159" s="302">
        <f t="shared" si="48"/>
        <v>65094615.069999993</v>
      </c>
      <c r="E159" s="302">
        <f t="shared" si="48"/>
        <v>721527255.21000004</v>
      </c>
      <c r="F159" s="302">
        <f t="shared" si="48"/>
        <v>651277085</v>
      </c>
      <c r="G159" s="302">
        <f t="shared" si="48"/>
        <v>0</v>
      </c>
      <c r="H159" s="302">
        <f t="shared" si="48"/>
        <v>70250170.210000008</v>
      </c>
      <c r="I159" s="302">
        <f t="shared" si="48"/>
        <v>720738095.80000007</v>
      </c>
      <c r="J159" s="302">
        <f t="shared" si="48"/>
        <v>722154283.49000013</v>
      </c>
      <c r="K159" s="302">
        <f t="shared" si="48"/>
        <v>722154283.49000013</v>
      </c>
      <c r="L159" s="302">
        <f t="shared" si="48"/>
        <v>651043857.38999999</v>
      </c>
      <c r="M159" s="302">
        <f t="shared" si="48"/>
        <v>71110426.099999994</v>
      </c>
      <c r="N159" s="302">
        <f t="shared" si="48"/>
        <v>13723.5</v>
      </c>
      <c r="O159" s="302">
        <f t="shared" si="48"/>
        <v>63683455.149999969</v>
      </c>
      <c r="P159" s="292"/>
      <c r="Q159" s="292"/>
      <c r="R159" s="292"/>
      <c r="S159" s="292"/>
      <c r="T159" s="291"/>
      <c r="U159" s="290"/>
    </row>
    <row r="160" spans="1:21" s="289" customFormat="1" ht="50.1" customHeight="1">
      <c r="A160" s="818" t="s">
        <v>94</v>
      </c>
      <c r="B160" s="819"/>
      <c r="C160" s="303">
        <f t="shared" ref="C160:O160" si="49">SUM(C26+C34+C43+C52+C58+C64+C70+C76+C83+C91+C95+C101+C109+C115+C122+C128+C136)</f>
        <v>263.16000000000003</v>
      </c>
      <c r="D160" s="303">
        <f t="shared" si="49"/>
        <v>48498143.919999927</v>
      </c>
      <c r="E160" s="303">
        <f t="shared" si="49"/>
        <v>540412173.15999997</v>
      </c>
      <c r="F160" s="303">
        <f t="shared" si="49"/>
        <v>485207536</v>
      </c>
      <c r="G160" s="303">
        <f t="shared" si="49"/>
        <v>0</v>
      </c>
      <c r="H160" s="303">
        <f t="shared" si="49"/>
        <v>55204637.159999996</v>
      </c>
      <c r="I160" s="303">
        <f t="shared" si="49"/>
        <v>539953318.70000005</v>
      </c>
      <c r="J160" s="303">
        <f t="shared" si="49"/>
        <v>538739449.46000004</v>
      </c>
      <c r="K160" s="303">
        <f t="shared" si="49"/>
        <v>538739449.45999992</v>
      </c>
      <c r="L160" s="303">
        <f t="shared" si="49"/>
        <v>483334539.38</v>
      </c>
      <c r="M160" s="303">
        <f t="shared" si="49"/>
        <v>55404910.079999998</v>
      </c>
      <c r="N160" s="303">
        <f t="shared" si="49"/>
        <v>241.27</v>
      </c>
      <c r="O160" s="303">
        <f t="shared" si="49"/>
        <v>49711991.270000041</v>
      </c>
      <c r="P160" s="292"/>
      <c r="Q160" s="292"/>
      <c r="R160" s="292"/>
      <c r="S160" s="292"/>
      <c r="T160" s="291"/>
      <c r="U160" s="290"/>
    </row>
    <row r="161" spans="1:21" s="289" customFormat="1" ht="50.1" customHeight="1">
      <c r="A161" s="818" t="s">
        <v>95</v>
      </c>
      <c r="B161" s="819"/>
      <c r="C161" s="302">
        <f t="shared" ref="C161:O161" si="50">SUM(C27+C35+C44+C53+C59+C65+C71+C77+C84+C96+C102+C110+C116+C129+C137)</f>
        <v>0</v>
      </c>
      <c r="D161" s="302">
        <f t="shared" si="50"/>
        <v>30705984.759999976</v>
      </c>
      <c r="E161" s="302">
        <f t="shared" si="50"/>
        <v>312868987.37</v>
      </c>
      <c r="F161" s="302">
        <f t="shared" si="50"/>
        <v>277659876</v>
      </c>
      <c r="G161" s="302">
        <f t="shared" si="50"/>
        <v>0</v>
      </c>
      <c r="H161" s="302">
        <f t="shared" si="50"/>
        <v>35209111.369999997</v>
      </c>
      <c r="I161" s="302">
        <f t="shared" si="50"/>
        <v>312198324.30000007</v>
      </c>
      <c r="J161" s="302">
        <f t="shared" si="50"/>
        <v>314058295.00000006</v>
      </c>
      <c r="K161" s="302">
        <f t="shared" si="50"/>
        <v>314058295.00000006</v>
      </c>
      <c r="L161" s="302">
        <f t="shared" si="50"/>
        <v>279139843.73000002</v>
      </c>
      <c r="M161" s="302">
        <f t="shared" si="50"/>
        <v>34918451.269999996</v>
      </c>
      <c r="N161" s="302">
        <f t="shared" si="50"/>
        <v>0</v>
      </c>
      <c r="O161" s="302">
        <f t="shared" si="50"/>
        <v>28846014.059999943</v>
      </c>
      <c r="P161" s="292"/>
      <c r="Q161" s="292"/>
      <c r="R161" s="292"/>
      <c r="S161" s="292"/>
      <c r="T161" s="291"/>
      <c r="U161" s="290"/>
    </row>
    <row r="162" spans="1:21" s="289" customFormat="1" ht="50.1" customHeight="1">
      <c r="A162" s="818" t="s">
        <v>96</v>
      </c>
      <c r="B162" s="819"/>
      <c r="C162" s="302">
        <f t="shared" ref="C162:O162" si="51">SUM(C28+C36+C45+C54+C60+C66+C72+C78+C85+C97+C103+C111+C117+C130+C138)</f>
        <v>146</v>
      </c>
      <c r="D162" s="302">
        <f t="shared" si="51"/>
        <v>29424314.270000007</v>
      </c>
      <c r="E162" s="302">
        <f t="shared" si="51"/>
        <v>288422039.75</v>
      </c>
      <c r="F162" s="302">
        <f t="shared" si="51"/>
        <v>258757967</v>
      </c>
      <c r="G162" s="302">
        <f t="shared" si="51"/>
        <v>0</v>
      </c>
      <c r="H162" s="302">
        <f t="shared" si="51"/>
        <v>29664072.75</v>
      </c>
      <c r="I162" s="302">
        <f t="shared" si="51"/>
        <v>290513665.55999988</v>
      </c>
      <c r="J162" s="302">
        <f t="shared" si="51"/>
        <v>290116585.18000001</v>
      </c>
      <c r="K162" s="302">
        <f t="shared" si="51"/>
        <v>290116585.18000007</v>
      </c>
      <c r="L162" s="302">
        <f t="shared" si="51"/>
        <v>260446484.02000007</v>
      </c>
      <c r="M162" s="302">
        <f t="shared" si="51"/>
        <v>29670101.16</v>
      </c>
      <c r="N162" s="302">
        <f t="shared" si="51"/>
        <v>126</v>
      </c>
      <c r="O162" s="302">
        <f t="shared" si="51"/>
        <v>29821374.64999998</v>
      </c>
      <c r="P162" s="294"/>
      <c r="Q162" s="292"/>
      <c r="R162" s="292"/>
      <c r="S162" s="292"/>
      <c r="T162" s="291"/>
      <c r="U162" s="290"/>
    </row>
    <row r="163" spans="1:21" s="289" customFormat="1" ht="50.1" customHeight="1">
      <c r="A163" s="818" t="s">
        <v>97</v>
      </c>
      <c r="B163" s="819"/>
      <c r="C163" s="302">
        <f t="shared" ref="C163:O163" si="52">SUM(C29+C37+C46+C55+C61+C67+C73+C79+C86+C98+C104+C112+C118+C131+C139)</f>
        <v>327.18</v>
      </c>
      <c r="D163" s="302">
        <f t="shared" si="52"/>
        <v>24826307.440000001</v>
      </c>
      <c r="E163" s="302">
        <f t="shared" si="52"/>
        <v>252280326.44999999</v>
      </c>
      <c r="F163" s="302">
        <f t="shared" si="52"/>
        <v>228156164.96000001</v>
      </c>
      <c r="G163" s="302">
        <f t="shared" si="52"/>
        <v>0</v>
      </c>
      <c r="H163" s="302">
        <f t="shared" si="52"/>
        <v>24124161.490000002</v>
      </c>
      <c r="I163" s="302">
        <f t="shared" si="52"/>
        <v>251093842.15000004</v>
      </c>
      <c r="J163" s="302">
        <f t="shared" si="52"/>
        <v>252350578.91999996</v>
      </c>
      <c r="K163" s="302">
        <f t="shared" si="52"/>
        <v>252350578.91999996</v>
      </c>
      <c r="L163" s="302">
        <f t="shared" si="52"/>
        <v>227890137.63999999</v>
      </c>
      <c r="M163" s="302">
        <f t="shared" si="52"/>
        <v>24460441.280000001</v>
      </c>
      <c r="N163" s="302">
        <f t="shared" si="52"/>
        <v>323.8</v>
      </c>
      <c r="O163" s="302">
        <f t="shared" si="52"/>
        <v>23569567.289999995</v>
      </c>
      <c r="P163" s="294"/>
      <c r="Q163" s="292"/>
      <c r="R163" s="292"/>
      <c r="S163" s="292"/>
      <c r="T163" s="291"/>
      <c r="U163" s="290"/>
    </row>
    <row r="164" spans="1:21" s="289" customFormat="1" ht="101.25" customHeight="1">
      <c r="A164" s="840" t="s">
        <v>505</v>
      </c>
      <c r="B164" s="841"/>
      <c r="C164" s="300" t="s">
        <v>468</v>
      </c>
      <c r="D164" s="300" t="s">
        <v>468</v>
      </c>
      <c r="E164" s="300">
        <f>SUM(F164:H164)</f>
        <v>3000000</v>
      </c>
      <c r="F164" s="300">
        <f>SUM(F81)</f>
        <v>3000000</v>
      </c>
      <c r="G164" s="300" t="s">
        <v>468</v>
      </c>
      <c r="H164" s="300" t="s">
        <v>468</v>
      </c>
      <c r="I164" s="300" t="s">
        <v>468</v>
      </c>
      <c r="J164" s="300" t="s">
        <v>468</v>
      </c>
      <c r="K164" s="300" t="s">
        <v>468</v>
      </c>
      <c r="L164" s="300" t="s">
        <v>468</v>
      </c>
      <c r="M164" s="300" t="s">
        <v>468</v>
      </c>
      <c r="N164" s="300" t="s">
        <v>468</v>
      </c>
      <c r="O164" s="301" t="s">
        <v>468</v>
      </c>
      <c r="P164" s="292"/>
      <c r="Q164" s="292"/>
      <c r="R164" s="292"/>
      <c r="S164" s="292"/>
      <c r="T164" s="291"/>
      <c r="U164" s="290"/>
    </row>
    <row r="165" spans="1:21" s="289" customFormat="1" ht="48.75" customHeight="1">
      <c r="A165" s="840" t="s">
        <v>506</v>
      </c>
      <c r="B165" s="841"/>
      <c r="C165" s="300" t="s">
        <v>468</v>
      </c>
      <c r="D165" s="300" t="s">
        <v>468</v>
      </c>
      <c r="E165" s="300">
        <f>+E99</f>
        <v>33856300</v>
      </c>
      <c r="F165" s="300">
        <f>+F99</f>
        <v>30935500</v>
      </c>
      <c r="G165" s="300">
        <f>+G99</f>
        <v>0</v>
      </c>
      <c r="H165" s="300">
        <f>+H99</f>
        <v>2920800</v>
      </c>
      <c r="I165" s="300" t="s">
        <v>468</v>
      </c>
      <c r="J165" s="300" t="s">
        <v>468</v>
      </c>
      <c r="K165" s="300" t="s">
        <v>468</v>
      </c>
      <c r="L165" s="300" t="s">
        <v>468</v>
      </c>
      <c r="M165" s="300" t="s">
        <v>468</v>
      </c>
      <c r="N165" s="300" t="s">
        <v>468</v>
      </c>
      <c r="O165" s="299" t="s">
        <v>468</v>
      </c>
      <c r="P165" s="292"/>
      <c r="Q165" s="292"/>
      <c r="R165" s="292"/>
      <c r="S165" s="292"/>
      <c r="T165" s="291"/>
      <c r="U165" s="290"/>
    </row>
    <row r="166" spans="1:21" s="289" customFormat="1" ht="50.1" customHeight="1">
      <c r="A166" s="844" t="s">
        <v>125</v>
      </c>
      <c r="B166" s="845"/>
      <c r="C166" s="298">
        <f t="shared" ref="C166:O166" si="53">SUM(C38+C39+C40+C48+C87+C105+C123+C124+C140+C155+C125+C156)</f>
        <v>5662.76</v>
      </c>
      <c r="D166" s="298">
        <f t="shared" si="53"/>
        <v>8499199.7600000016</v>
      </c>
      <c r="E166" s="298">
        <f t="shared" si="53"/>
        <v>340004080</v>
      </c>
      <c r="F166" s="298">
        <f t="shared" si="53"/>
        <v>329104080</v>
      </c>
      <c r="G166" s="298">
        <f t="shared" si="53"/>
        <v>0</v>
      </c>
      <c r="H166" s="298">
        <f t="shared" si="53"/>
        <v>10900000</v>
      </c>
      <c r="I166" s="298">
        <f t="shared" si="53"/>
        <v>216312834.42000002</v>
      </c>
      <c r="J166" s="298">
        <f t="shared" si="53"/>
        <v>216127301.56</v>
      </c>
      <c r="K166" s="298">
        <f t="shared" si="53"/>
        <v>216127301.56</v>
      </c>
      <c r="L166" s="298">
        <f t="shared" si="53"/>
        <v>213030528.51999998</v>
      </c>
      <c r="M166" s="298">
        <f t="shared" si="53"/>
        <v>3096773.04</v>
      </c>
      <c r="N166" s="298">
        <f t="shared" si="53"/>
        <v>3539.25</v>
      </c>
      <c r="O166" s="298">
        <f t="shared" si="53"/>
        <v>8682609.1100000087</v>
      </c>
      <c r="P166" s="292"/>
      <c r="Q166" s="292"/>
      <c r="R166" s="292"/>
      <c r="S166" s="292"/>
      <c r="T166" s="291"/>
      <c r="U166" s="290"/>
    </row>
    <row r="167" spans="1:21" s="289" customFormat="1" ht="50.1" customHeight="1" thickBot="1">
      <c r="A167" s="846" t="s">
        <v>507</v>
      </c>
      <c r="B167" s="847"/>
      <c r="C167" s="297" t="s">
        <v>468</v>
      </c>
      <c r="D167" s="297" t="s">
        <v>468</v>
      </c>
      <c r="E167" s="297">
        <f>SUM(F167:H167)</f>
        <v>40559791.039999999</v>
      </c>
      <c r="F167" s="297">
        <f>+F30+F133+F47+F92+F119+F132</f>
        <v>40559791.039999999</v>
      </c>
      <c r="G167" s="297" t="s">
        <v>468</v>
      </c>
      <c r="H167" s="297" t="s">
        <v>468</v>
      </c>
      <c r="I167" s="297" t="s">
        <v>468</v>
      </c>
      <c r="J167" s="297" t="s">
        <v>468</v>
      </c>
      <c r="K167" s="297" t="s">
        <v>468</v>
      </c>
      <c r="L167" s="297" t="s">
        <v>468</v>
      </c>
      <c r="M167" s="297" t="s">
        <v>468</v>
      </c>
      <c r="N167" s="297" t="s">
        <v>468</v>
      </c>
      <c r="O167" s="296" t="s">
        <v>468</v>
      </c>
      <c r="P167" s="292"/>
      <c r="Q167" s="292"/>
      <c r="R167" s="292"/>
      <c r="S167" s="292"/>
      <c r="T167" s="291"/>
      <c r="U167" s="290"/>
    </row>
    <row r="168" spans="1:21" s="289" customFormat="1" ht="26.25" customHeight="1">
      <c r="A168" s="295"/>
      <c r="B168" s="295"/>
      <c r="C168" s="287"/>
      <c r="D168" s="287"/>
      <c r="E168" s="287"/>
      <c r="F168" s="287"/>
      <c r="G168" s="287"/>
      <c r="H168" s="287"/>
      <c r="I168" s="287"/>
      <c r="J168" s="287"/>
      <c r="K168" s="287"/>
      <c r="L168" s="287"/>
      <c r="M168" s="287"/>
      <c r="N168" s="287"/>
      <c r="O168" s="287"/>
      <c r="P168" s="293"/>
      <c r="Q168" s="292"/>
      <c r="R168" s="292"/>
      <c r="S168" s="292"/>
      <c r="T168" s="291"/>
      <c r="U168" s="290"/>
    </row>
    <row r="169" spans="1:21" s="266" customFormat="1" ht="24.75" customHeight="1">
      <c r="A169" s="266" t="s">
        <v>508</v>
      </c>
      <c r="B169" s="271"/>
      <c r="C169" s="272"/>
      <c r="D169" s="272"/>
      <c r="E169" s="288"/>
      <c r="F169" s="272"/>
      <c r="G169" s="272"/>
      <c r="H169" s="272"/>
      <c r="I169" s="272"/>
      <c r="J169" s="272"/>
      <c r="K169" s="272"/>
      <c r="L169" s="272"/>
      <c r="M169" s="272"/>
      <c r="N169" s="272"/>
      <c r="O169" s="272"/>
      <c r="P169" s="272"/>
      <c r="Q169" s="267"/>
      <c r="R169" s="267"/>
      <c r="S169" s="267"/>
      <c r="T169" s="272"/>
      <c r="U169" s="272"/>
    </row>
    <row r="170" spans="1:21" s="4" customFormat="1" ht="25.2" customHeight="1">
      <c r="A170" s="284" t="s">
        <v>509</v>
      </c>
      <c r="B170" s="848" t="s">
        <v>641</v>
      </c>
      <c r="C170" s="849"/>
      <c r="D170" s="849"/>
      <c r="E170" s="849"/>
      <c r="F170" s="849"/>
      <c r="G170" s="849"/>
      <c r="H170" s="849"/>
      <c r="I170" s="849"/>
      <c r="J170" s="849"/>
      <c r="K170" s="850"/>
      <c r="L170" s="850"/>
      <c r="M170" s="850"/>
      <c r="N170" s="850"/>
      <c r="O170" s="850"/>
    </row>
    <row r="171" spans="1:21" s="4" customFormat="1" ht="40.200000000000003" customHeight="1">
      <c r="A171" s="284" t="s">
        <v>126</v>
      </c>
      <c r="B171" s="848" t="s">
        <v>640</v>
      </c>
      <c r="C171" s="848"/>
      <c r="D171" s="848"/>
      <c r="E171" s="848"/>
      <c r="F171" s="848"/>
      <c r="G171" s="848"/>
      <c r="H171" s="848"/>
      <c r="I171" s="848"/>
      <c r="J171" s="286"/>
      <c r="K171" s="285"/>
      <c r="L171" s="285"/>
      <c r="M171" s="285"/>
      <c r="N171" s="285"/>
      <c r="O171" s="285"/>
    </row>
    <row r="172" spans="1:21" s="4" customFormat="1" ht="20.100000000000001" customHeight="1">
      <c r="A172" s="284"/>
      <c r="B172" s="287"/>
      <c r="C172" s="286"/>
      <c r="D172" s="286"/>
      <c r="E172" s="286"/>
      <c r="F172" s="286"/>
      <c r="G172" s="286"/>
      <c r="H172" s="286"/>
      <c r="I172" s="286"/>
      <c r="J172" s="286"/>
      <c r="K172" s="285"/>
      <c r="L172" s="285"/>
      <c r="M172" s="285"/>
      <c r="N172" s="285"/>
      <c r="O172" s="285"/>
    </row>
    <row r="173" spans="1:21" s="4" customFormat="1" ht="20.100000000000001" customHeight="1">
      <c r="A173" s="284"/>
      <c r="B173" s="283"/>
      <c r="C173" s="282"/>
      <c r="D173" s="282"/>
      <c r="E173" s="282"/>
      <c r="F173" s="282"/>
      <c r="G173" s="282"/>
      <c r="H173" s="282"/>
      <c r="I173" s="282"/>
      <c r="J173" s="282"/>
      <c r="K173" s="282"/>
      <c r="L173" s="282"/>
      <c r="M173" s="282"/>
      <c r="N173" s="282"/>
      <c r="O173" s="282"/>
    </row>
    <row r="174" spans="1:21" s="281" customFormat="1" ht="45.75" customHeight="1">
      <c r="A174" s="851" t="s">
        <v>127</v>
      </c>
      <c r="B174" s="851"/>
      <c r="C174" s="851"/>
      <c r="D174" s="851"/>
      <c r="E174" s="851"/>
      <c r="M174" s="852" t="s">
        <v>63</v>
      </c>
      <c r="N174" s="852"/>
      <c r="O174" s="852"/>
    </row>
    <row r="175" spans="1:21" ht="20.100000000000001" customHeight="1">
      <c r="A175" s="280"/>
      <c r="G175" s="853" t="s">
        <v>74</v>
      </c>
      <c r="H175" s="854"/>
      <c r="Q175" s="262"/>
      <c r="R175" s="262"/>
      <c r="S175" s="262"/>
    </row>
    <row r="176" spans="1:21" ht="20.100000000000001" customHeight="1">
      <c r="A176" s="280"/>
      <c r="Q176" s="262"/>
      <c r="R176" s="262"/>
      <c r="S176" s="262"/>
    </row>
    <row r="177" spans="1:19" ht="20.100000000000001" customHeight="1">
      <c r="A177" s="855" t="s">
        <v>128</v>
      </c>
      <c r="B177" s="801"/>
      <c r="C177" s="801"/>
      <c r="D177" s="801"/>
      <c r="E177" s="801"/>
      <c r="G177" s="279"/>
      <c r="H177" s="279"/>
      <c r="M177" s="856" t="s">
        <v>65</v>
      </c>
      <c r="N177" s="857"/>
      <c r="O177" s="801"/>
      <c r="Q177" s="262"/>
      <c r="R177" s="262"/>
      <c r="S177" s="262"/>
    </row>
    <row r="178" spans="1:19" s="266" customFormat="1" ht="20.100000000000001" customHeight="1">
      <c r="A178" s="278"/>
      <c r="C178" s="276"/>
      <c r="D178" s="276"/>
      <c r="E178" s="277"/>
      <c r="F178" s="276"/>
      <c r="G178" s="853" t="s">
        <v>74</v>
      </c>
      <c r="H178" s="854"/>
      <c r="I178" s="276"/>
      <c r="J178" s="276"/>
      <c r="K178" s="276"/>
      <c r="L178" s="276"/>
      <c r="M178" s="856"/>
      <c r="N178" s="857"/>
      <c r="O178" s="801"/>
      <c r="P178" s="276"/>
      <c r="Q178" s="275"/>
      <c r="R178" s="274"/>
      <c r="S178" s="268"/>
    </row>
    <row r="179" spans="1:19" s="266" customFormat="1" ht="25.8">
      <c r="A179" s="842"/>
      <c r="B179" s="843"/>
      <c r="C179" s="843"/>
      <c r="D179" s="843"/>
      <c r="E179" s="843"/>
      <c r="F179" s="843"/>
      <c r="G179" s="843"/>
      <c r="H179" s="843"/>
      <c r="I179" s="843"/>
      <c r="J179" s="267"/>
      <c r="K179" s="267"/>
      <c r="L179" s="267"/>
      <c r="M179" s="267"/>
      <c r="N179" s="267"/>
      <c r="O179" s="267"/>
      <c r="P179" s="267"/>
      <c r="Q179" s="267"/>
      <c r="R179" s="268"/>
      <c r="S179" s="267"/>
    </row>
    <row r="180" spans="1:19" s="272" customFormat="1">
      <c r="A180" s="273"/>
      <c r="C180" s="267"/>
      <c r="D180" s="267"/>
      <c r="E180" s="267"/>
      <c r="F180" s="267"/>
      <c r="G180" s="267"/>
      <c r="H180" s="267"/>
      <c r="I180" s="267"/>
      <c r="J180" s="267"/>
      <c r="K180" s="267"/>
      <c r="L180" s="267"/>
      <c r="M180" s="267"/>
      <c r="N180" s="267"/>
      <c r="O180" s="267"/>
      <c r="P180" s="267"/>
      <c r="Q180" s="267"/>
      <c r="R180" s="268"/>
      <c r="S180" s="267"/>
    </row>
    <row r="181" spans="1:19" s="272" customFormat="1">
      <c r="A181" s="273"/>
      <c r="C181" s="267"/>
      <c r="D181" s="267"/>
      <c r="E181" s="267"/>
      <c r="F181" s="267"/>
      <c r="G181" s="267"/>
      <c r="H181" s="267"/>
      <c r="I181" s="267"/>
      <c r="J181" s="267"/>
      <c r="K181" s="267"/>
      <c r="L181" s="267"/>
      <c r="M181" s="267"/>
      <c r="N181" s="267"/>
      <c r="O181" s="267"/>
      <c r="P181" s="267"/>
      <c r="Q181" s="267"/>
      <c r="R181" s="268"/>
      <c r="S181" s="267"/>
    </row>
    <row r="182" spans="1:19" s="266" customFormat="1">
      <c r="A182" s="270"/>
      <c r="B182" s="271"/>
      <c r="C182" s="267"/>
      <c r="D182" s="267"/>
      <c r="E182" s="267"/>
      <c r="F182" s="267"/>
      <c r="G182" s="267"/>
      <c r="H182" s="267"/>
      <c r="I182" s="267"/>
      <c r="J182" s="267"/>
      <c r="K182" s="267"/>
      <c r="L182" s="267"/>
      <c r="M182" s="267"/>
      <c r="N182" s="267"/>
      <c r="O182" s="267"/>
      <c r="P182" s="267"/>
      <c r="Q182" s="267"/>
      <c r="R182" s="268"/>
      <c r="S182" s="267"/>
    </row>
    <row r="183" spans="1:19" s="266" customFormat="1">
      <c r="A183" s="270"/>
      <c r="B183" s="271"/>
      <c r="C183" s="267"/>
      <c r="D183" s="267"/>
      <c r="E183" s="267"/>
      <c r="F183" s="267"/>
      <c r="G183" s="267"/>
      <c r="H183" s="267"/>
      <c r="I183" s="267"/>
      <c r="J183" s="267"/>
      <c r="K183" s="267"/>
      <c r="L183" s="267"/>
      <c r="M183" s="267"/>
      <c r="N183" s="267"/>
      <c r="O183" s="267"/>
      <c r="P183" s="267"/>
      <c r="Q183" s="267"/>
      <c r="R183" s="268"/>
      <c r="S183" s="267"/>
    </row>
    <row r="184" spans="1:19" s="266" customFormat="1">
      <c r="A184" s="270"/>
      <c r="B184" s="271"/>
      <c r="C184" s="267"/>
      <c r="D184" s="267"/>
      <c r="E184" s="267"/>
      <c r="F184" s="267"/>
      <c r="G184" s="267"/>
      <c r="H184" s="267"/>
      <c r="I184" s="267"/>
      <c r="J184" s="267"/>
      <c r="K184" s="267"/>
      <c r="L184" s="267"/>
      <c r="M184" s="267"/>
      <c r="N184" s="267"/>
      <c r="O184" s="267"/>
      <c r="P184" s="267"/>
      <c r="Q184" s="267"/>
      <c r="R184" s="268"/>
      <c r="S184" s="267"/>
    </row>
    <row r="185" spans="1:19" s="266" customFormat="1">
      <c r="A185" s="270"/>
      <c r="B185" s="269"/>
      <c r="C185" s="267"/>
      <c r="D185" s="267"/>
      <c r="E185" s="268"/>
      <c r="F185" s="267"/>
      <c r="G185" s="267"/>
      <c r="H185" s="267"/>
      <c r="I185" s="267"/>
      <c r="J185" s="267"/>
      <c r="K185" s="267"/>
      <c r="L185" s="267"/>
      <c r="M185" s="267"/>
      <c r="N185" s="267"/>
      <c r="O185" s="267"/>
      <c r="P185" s="267"/>
      <c r="Q185" s="267"/>
      <c r="R185" s="268"/>
      <c r="S185" s="267"/>
    </row>
    <row r="186" spans="1:19" s="266" customFormat="1">
      <c r="A186" s="270"/>
      <c r="B186" s="269"/>
      <c r="C186" s="267"/>
      <c r="D186" s="267"/>
      <c r="E186" s="267"/>
      <c r="F186" s="267"/>
      <c r="G186" s="267"/>
      <c r="H186" s="267"/>
      <c r="I186" s="267"/>
      <c r="J186" s="267"/>
      <c r="K186" s="267"/>
      <c r="L186" s="267"/>
      <c r="M186" s="267"/>
      <c r="N186" s="267"/>
      <c r="O186" s="267"/>
      <c r="P186" s="267"/>
      <c r="Q186" s="267"/>
      <c r="R186" s="268"/>
      <c r="S186" s="267"/>
    </row>
    <row r="187" spans="1:19" s="266" customFormat="1">
      <c r="A187" s="270"/>
      <c r="B187" s="269"/>
      <c r="C187" s="267"/>
      <c r="D187" s="267"/>
      <c r="E187" s="267"/>
      <c r="F187" s="267"/>
      <c r="G187" s="267"/>
      <c r="H187" s="267"/>
      <c r="I187" s="267"/>
      <c r="J187" s="267"/>
      <c r="K187" s="267"/>
      <c r="L187" s="267"/>
      <c r="M187" s="267"/>
      <c r="N187" s="267"/>
      <c r="O187" s="267"/>
      <c r="P187" s="267"/>
      <c r="Q187" s="267"/>
      <c r="R187" s="268"/>
      <c r="S187" s="267"/>
    </row>
    <row r="188" spans="1:19" s="266" customFormat="1">
      <c r="A188" s="270"/>
      <c r="B188" s="269"/>
      <c r="C188" s="267"/>
      <c r="D188" s="267"/>
      <c r="E188" s="267"/>
      <c r="F188" s="267"/>
      <c r="G188" s="267"/>
      <c r="H188" s="267"/>
      <c r="I188" s="267"/>
      <c r="J188" s="267"/>
      <c r="K188" s="267"/>
      <c r="L188" s="267"/>
      <c r="M188" s="267"/>
      <c r="N188" s="267"/>
      <c r="O188" s="267"/>
      <c r="P188" s="267"/>
      <c r="Q188" s="267"/>
      <c r="R188" s="268"/>
      <c r="S188" s="267"/>
    </row>
    <row r="189" spans="1:19" s="266" customFormat="1">
      <c r="A189" s="270"/>
      <c r="B189" s="269"/>
      <c r="C189" s="267"/>
      <c r="D189" s="267"/>
      <c r="E189" s="267"/>
      <c r="F189" s="267"/>
      <c r="G189" s="267"/>
      <c r="H189" s="267"/>
      <c r="I189" s="267"/>
      <c r="J189" s="267"/>
      <c r="K189" s="267"/>
      <c r="L189" s="267"/>
      <c r="M189" s="267"/>
      <c r="N189" s="267"/>
      <c r="O189" s="267"/>
      <c r="P189" s="267"/>
      <c r="Q189" s="267"/>
      <c r="R189" s="268"/>
      <c r="S189" s="267"/>
    </row>
  </sheetData>
  <protectedRanges>
    <protectedRange sqref="P140:R140" name="Islaidos 2.1"/>
  </protectedRanges>
  <mergeCells count="58">
    <mergeCell ref="A163:B163"/>
    <mergeCell ref="A164:B164"/>
    <mergeCell ref="A179:I179"/>
    <mergeCell ref="A165:B165"/>
    <mergeCell ref="A166:B166"/>
    <mergeCell ref="A167:B167"/>
    <mergeCell ref="B170:O170"/>
    <mergeCell ref="B171:I171"/>
    <mergeCell ref="A174:E174"/>
    <mergeCell ref="M174:O174"/>
    <mergeCell ref="G175:H175"/>
    <mergeCell ref="A177:E177"/>
    <mergeCell ref="M177:O177"/>
    <mergeCell ref="G178:H178"/>
    <mergeCell ref="M178:O178"/>
    <mergeCell ref="A89:A91"/>
    <mergeCell ref="A93:A98"/>
    <mergeCell ref="A99:A104"/>
    <mergeCell ref="A107:A112"/>
    <mergeCell ref="A81:A86"/>
    <mergeCell ref="A56:A61"/>
    <mergeCell ref="A62:A67"/>
    <mergeCell ref="A68:A73"/>
    <mergeCell ref="A74:A79"/>
    <mergeCell ref="A162:B162"/>
    <mergeCell ref="A120:A122"/>
    <mergeCell ref="A126:A131"/>
    <mergeCell ref="A134:A140"/>
    <mergeCell ref="A141:A154"/>
    <mergeCell ref="A113:A118"/>
    <mergeCell ref="A157:B157"/>
    <mergeCell ref="A158:B158"/>
    <mergeCell ref="A159:B159"/>
    <mergeCell ref="A160:B160"/>
    <mergeCell ref="A161:B161"/>
    <mergeCell ref="K20:K21"/>
    <mergeCell ref="L20:M20"/>
    <mergeCell ref="N20:O20"/>
    <mergeCell ref="A24:A29"/>
    <mergeCell ref="A50:A55"/>
    <mergeCell ref="C20:D20"/>
    <mergeCell ref="E20:E21"/>
    <mergeCell ref="F20:H20"/>
    <mergeCell ref="I20:I21"/>
    <mergeCell ref="J20:J21"/>
    <mergeCell ref="A14:O14"/>
    <mergeCell ref="M6:O6"/>
    <mergeCell ref="A7:O7"/>
    <mergeCell ref="C8:K8"/>
    <mergeCell ref="A10:O10"/>
    <mergeCell ref="A12:O12"/>
    <mergeCell ref="A32:A37"/>
    <mergeCell ref="A41:A46"/>
    <mergeCell ref="A15:N15"/>
    <mergeCell ref="A17:O17"/>
    <mergeCell ref="A18:O18"/>
    <mergeCell ref="A19:D19"/>
    <mergeCell ref="A20:B20"/>
  </mergeCells>
  <printOptions horizontalCentered="1"/>
  <pageMargins left="0.39370078740157483" right="0.39370078740157483" top="0.39370078740157483" bottom="0.19685039370078741" header="0.31496062992125984" footer="0.23622047244094491"/>
  <pageSetup paperSize="9" scale="24" firstPageNumber="5" fitToHeight="0" orientation="landscape" useFirstPageNumber="1" r:id="rId1"/>
  <headerFooter alignWithMargins="0">
    <oddHeader>&amp;C&amp;P</oddHeader>
  </headerFooter>
  <rowBreaks count="7" manualBreakCount="7">
    <brk id="37" min="1" max="14" man="1"/>
    <brk id="55" min="1" max="14" man="1"/>
    <brk id="73" min="1" max="14" man="1"/>
    <brk id="92" min="1" max="14" man="1"/>
    <brk id="112" min="1" max="14" man="1"/>
    <brk id="132" max="14" man="1"/>
    <brk id="154"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79496-D26B-4609-972A-0184F3736A92}">
  <sheetPr>
    <pageSetUpPr fitToPage="1"/>
  </sheetPr>
  <dimension ref="A1:J112"/>
  <sheetViews>
    <sheetView view="pageBreakPreview" zoomScale="85" zoomScaleNormal="57" zoomScaleSheetLayoutView="85" workbookViewId="0">
      <selection activeCell="A16" sqref="A16"/>
    </sheetView>
  </sheetViews>
  <sheetFormatPr defaultColWidth="9.109375" defaultRowHeight="23.4"/>
  <cols>
    <col min="1" max="1" width="14.109375" style="480" customWidth="1"/>
    <col min="2" max="2" width="9.109375" style="462"/>
    <col min="3" max="3" width="39" style="462" customWidth="1"/>
    <col min="4" max="4" width="27.6640625" style="462" bestFit="1" customWidth="1"/>
    <col min="5" max="5" width="26.44140625" style="462" customWidth="1"/>
    <col min="6" max="6" width="11.109375" style="462" customWidth="1"/>
    <col min="7" max="7" width="25" style="462" customWidth="1"/>
    <col min="8" max="8" width="26.5546875" style="462" customWidth="1"/>
    <col min="9" max="9" width="26" style="462" customWidth="1"/>
    <col min="10" max="10" width="15.33203125" style="462" customWidth="1"/>
    <col min="11" max="244" width="9.109375" style="4"/>
    <col min="245" max="245" width="14.109375" style="4" customWidth="1"/>
    <col min="246" max="246" width="9.109375" style="4"/>
    <col min="247" max="247" width="39" style="4" customWidth="1"/>
    <col min="248" max="248" width="27.6640625" style="4" bestFit="1" customWidth="1"/>
    <col min="249" max="249" width="26.44140625" style="4" customWidth="1"/>
    <col min="250" max="250" width="11.109375" style="4" customWidth="1"/>
    <col min="251" max="251" width="25" style="4" customWidth="1"/>
    <col min="252" max="252" width="26.5546875" style="4" customWidth="1"/>
    <col min="253" max="253" width="26" style="4" customWidth="1"/>
    <col min="254" max="254" width="15.33203125" style="4" customWidth="1"/>
    <col min="255" max="255" width="17.6640625" style="4" customWidth="1"/>
    <col min="256" max="256" width="17.109375" style="4" customWidth="1"/>
    <col min="257" max="257" width="26.6640625" style="4" bestFit="1" customWidth="1"/>
    <col min="258" max="258" width="9.109375" style="4"/>
    <col min="259" max="259" width="25.21875" style="4" bestFit="1" customWidth="1"/>
    <col min="260" max="260" width="21.44140625" style="4" bestFit="1" customWidth="1"/>
    <col min="261" max="262" width="21" style="4" bestFit="1" customWidth="1"/>
    <col min="263" max="263" width="25.109375" style="4" bestFit="1" customWidth="1"/>
    <col min="264" max="264" width="17.109375" style="4" customWidth="1"/>
    <col min="265" max="500" width="9.109375" style="4"/>
    <col min="501" max="501" width="14.109375" style="4" customWidth="1"/>
    <col min="502" max="502" width="9.109375" style="4"/>
    <col min="503" max="503" width="39" style="4" customWidth="1"/>
    <col min="504" max="504" width="27.6640625" style="4" bestFit="1" customWidth="1"/>
    <col min="505" max="505" width="26.44140625" style="4" customWidth="1"/>
    <col min="506" max="506" width="11.109375" style="4" customWidth="1"/>
    <col min="507" max="507" width="25" style="4" customWidth="1"/>
    <col min="508" max="508" width="26.5546875" style="4" customWidth="1"/>
    <col min="509" max="509" width="26" style="4" customWidth="1"/>
    <col min="510" max="510" width="15.33203125" style="4" customWidth="1"/>
    <col min="511" max="511" width="17.6640625" style="4" customWidth="1"/>
    <col min="512" max="512" width="17.109375" style="4" customWidth="1"/>
    <col min="513" max="513" width="26.6640625" style="4" bestFit="1" customWidth="1"/>
    <col min="514" max="514" width="9.109375" style="4"/>
    <col min="515" max="515" width="25.21875" style="4" bestFit="1" customWidth="1"/>
    <col min="516" max="516" width="21.44140625" style="4" bestFit="1" customWidth="1"/>
    <col min="517" max="518" width="21" style="4" bestFit="1" customWidth="1"/>
    <col min="519" max="519" width="25.109375" style="4" bestFit="1" customWidth="1"/>
    <col min="520" max="520" width="17.109375" style="4" customWidth="1"/>
    <col min="521" max="756" width="9.109375" style="4"/>
    <col min="757" max="757" width="14.109375" style="4" customWidth="1"/>
    <col min="758" max="758" width="9.109375" style="4"/>
    <col min="759" max="759" width="39" style="4" customWidth="1"/>
    <col min="760" max="760" width="27.6640625" style="4" bestFit="1" customWidth="1"/>
    <col min="761" max="761" width="26.44140625" style="4" customWidth="1"/>
    <col min="762" max="762" width="11.109375" style="4" customWidth="1"/>
    <col min="763" max="763" width="25" style="4" customWidth="1"/>
    <col min="764" max="764" width="26.5546875" style="4" customWidth="1"/>
    <col min="765" max="765" width="26" style="4" customWidth="1"/>
    <col min="766" max="766" width="15.33203125" style="4" customWidth="1"/>
    <col min="767" max="767" width="17.6640625" style="4" customWidth="1"/>
    <col min="768" max="768" width="17.109375" style="4" customWidth="1"/>
    <col min="769" max="769" width="26.6640625" style="4" bestFit="1" customWidth="1"/>
    <col min="770" max="770" width="9.109375" style="4"/>
    <col min="771" max="771" width="25.21875" style="4" bestFit="1" customWidth="1"/>
    <col min="772" max="772" width="21.44140625" style="4" bestFit="1" customWidth="1"/>
    <col min="773" max="774" width="21" style="4" bestFit="1" customWidth="1"/>
    <col min="775" max="775" width="25.109375" style="4" bestFit="1" customWidth="1"/>
    <col min="776" max="776" width="17.109375" style="4" customWidth="1"/>
    <col min="777" max="1012" width="9.109375" style="4"/>
    <col min="1013" max="1013" width="14.109375" style="4" customWidth="1"/>
    <col min="1014" max="1014" width="9.109375" style="4"/>
    <col min="1015" max="1015" width="39" style="4" customWidth="1"/>
    <col min="1016" max="1016" width="27.6640625" style="4" bestFit="1" customWidth="1"/>
    <col min="1017" max="1017" width="26.44140625" style="4" customWidth="1"/>
    <col min="1018" max="1018" width="11.109375" style="4" customWidth="1"/>
    <col min="1019" max="1019" width="25" style="4" customWidth="1"/>
    <col min="1020" max="1020" width="26.5546875" style="4" customWidth="1"/>
    <col min="1021" max="1021" width="26" style="4" customWidth="1"/>
    <col min="1022" max="1022" width="15.33203125" style="4" customWidth="1"/>
    <col min="1023" max="1023" width="17.6640625" style="4" customWidth="1"/>
    <col min="1024" max="1024" width="17.109375" style="4" customWidth="1"/>
    <col min="1025" max="1025" width="26.6640625" style="4" bestFit="1" customWidth="1"/>
    <col min="1026" max="1026" width="9.109375" style="4"/>
    <col min="1027" max="1027" width="25.21875" style="4" bestFit="1" customWidth="1"/>
    <col min="1028" max="1028" width="21.44140625" style="4" bestFit="1" customWidth="1"/>
    <col min="1029" max="1030" width="21" style="4" bestFit="1" customWidth="1"/>
    <col min="1031" max="1031" width="25.109375" style="4" bestFit="1" customWidth="1"/>
    <col min="1032" max="1032" width="17.109375" style="4" customWidth="1"/>
    <col min="1033" max="1268" width="9.109375" style="4"/>
    <col min="1269" max="1269" width="14.109375" style="4" customWidth="1"/>
    <col min="1270" max="1270" width="9.109375" style="4"/>
    <col min="1271" max="1271" width="39" style="4" customWidth="1"/>
    <col min="1272" max="1272" width="27.6640625" style="4" bestFit="1" customWidth="1"/>
    <col min="1273" max="1273" width="26.44140625" style="4" customWidth="1"/>
    <col min="1274" max="1274" width="11.109375" style="4" customWidth="1"/>
    <col min="1275" max="1275" width="25" style="4" customWidth="1"/>
    <col min="1276" max="1276" width="26.5546875" style="4" customWidth="1"/>
    <col min="1277" max="1277" width="26" style="4" customWidth="1"/>
    <col min="1278" max="1278" width="15.33203125" style="4" customWidth="1"/>
    <col min="1279" max="1279" width="17.6640625" style="4" customWidth="1"/>
    <col min="1280" max="1280" width="17.109375" style="4" customWidth="1"/>
    <col min="1281" max="1281" width="26.6640625" style="4" bestFit="1" customWidth="1"/>
    <col min="1282" max="1282" width="9.109375" style="4"/>
    <col min="1283" max="1283" width="25.21875" style="4" bestFit="1" customWidth="1"/>
    <col min="1284" max="1284" width="21.44140625" style="4" bestFit="1" customWidth="1"/>
    <col min="1285" max="1286" width="21" style="4" bestFit="1" customWidth="1"/>
    <col min="1287" max="1287" width="25.109375" style="4" bestFit="1" customWidth="1"/>
    <col min="1288" max="1288" width="17.109375" style="4" customWidth="1"/>
    <col min="1289" max="1524" width="9.109375" style="4"/>
    <col min="1525" max="1525" width="14.109375" style="4" customWidth="1"/>
    <col min="1526" max="1526" width="9.109375" style="4"/>
    <col min="1527" max="1527" width="39" style="4" customWidth="1"/>
    <col min="1528" max="1528" width="27.6640625" style="4" bestFit="1" customWidth="1"/>
    <col min="1529" max="1529" width="26.44140625" style="4" customWidth="1"/>
    <col min="1530" max="1530" width="11.109375" style="4" customWidth="1"/>
    <col min="1531" max="1531" width="25" style="4" customWidth="1"/>
    <col min="1532" max="1532" width="26.5546875" style="4" customWidth="1"/>
    <col min="1533" max="1533" width="26" style="4" customWidth="1"/>
    <col min="1534" max="1534" width="15.33203125" style="4" customWidth="1"/>
    <col min="1535" max="1535" width="17.6640625" style="4" customWidth="1"/>
    <col min="1536" max="1536" width="17.109375" style="4" customWidth="1"/>
    <col min="1537" max="1537" width="26.6640625" style="4" bestFit="1" customWidth="1"/>
    <col min="1538" max="1538" width="9.109375" style="4"/>
    <col min="1539" max="1539" width="25.21875" style="4" bestFit="1" customWidth="1"/>
    <col min="1540" max="1540" width="21.44140625" style="4" bestFit="1" customWidth="1"/>
    <col min="1541" max="1542" width="21" style="4" bestFit="1" customWidth="1"/>
    <col min="1543" max="1543" width="25.109375" style="4" bestFit="1" customWidth="1"/>
    <col min="1544" max="1544" width="17.109375" style="4" customWidth="1"/>
    <col min="1545" max="1780" width="9.109375" style="4"/>
    <col min="1781" max="1781" width="14.109375" style="4" customWidth="1"/>
    <col min="1782" max="1782" width="9.109375" style="4"/>
    <col min="1783" max="1783" width="39" style="4" customWidth="1"/>
    <col min="1784" max="1784" width="27.6640625" style="4" bestFit="1" customWidth="1"/>
    <col min="1785" max="1785" width="26.44140625" style="4" customWidth="1"/>
    <col min="1786" max="1786" width="11.109375" style="4" customWidth="1"/>
    <col min="1787" max="1787" width="25" style="4" customWidth="1"/>
    <col min="1788" max="1788" width="26.5546875" style="4" customWidth="1"/>
    <col min="1789" max="1789" width="26" style="4" customWidth="1"/>
    <col min="1790" max="1790" width="15.33203125" style="4" customWidth="1"/>
    <col min="1791" max="1791" width="17.6640625" style="4" customWidth="1"/>
    <col min="1792" max="1792" width="17.109375" style="4" customWidth="1"/>
    <col min="1793" max="1793" width="26.6640625" style="4" bestFit="1" customWidth="1"/>
    <col min="1794" max="1794" width="9.109375" style="4"/>
    <col min="1795" max="1795" width="25.21875" style="4" bestFit="1" customWidth="1"/>
    <col min="1796" max="1796" width="21.44140625" style="4" bestFit="1" customWidth="1"/>
    <col min="1797" max="1798" width="21" style="4" bestFit="1" customWidth="1"/>
    <col min="1799" max="1799" width="25.109375" style="4" bestFit="1" customWidth="1"/>
    <col min="1800" max="1800" width="17.109375" style="4" customWidth="1"/>
    <col min="1801" max="2036" width="9.109375" style="4"/>
    <col min="2037" max="2037" width="14.109375" style="4" customWidth="1"/>
    <col min="2038" max="2038" width="9.109375" style="4"/>
    <col min="2039" max="2039" width="39" style="4" customWidth="1"/>
    <col min="2040" max="2040" width="27.6640625" style="4" bestFit="1" customWidth="1"/>
    <col min="2041" max="2041" width="26.44140625" style="4" customWidth="1"/>
    <col min="2042" max="2042" width="11.109375" style="4" customWidth="1"/>
    <col min="2043" max="2043" width="25" style="4" customWidth="1"/>
    <col min="2044" max="2044" width="26.5546875" style="4" customWidth="1"/>
    <col min="2045" max="2045" width="26" style="4" customWidth="1"/>
    <col min="2046" max="2046" width="15.33203125" style="4" customWidth="1"/>
    <col min="2047" max="2047" width="17.6640625" style="4" customWidth="1"/>
    <col min="2048" max="2048" width="17.109375" style="4" customWidth="1"/>
    <col min="2049" max="2049" width="26.6640625" style="4" bestFit="1" customWidth="1"/>
    <col min="2050" max="2050" width="9.109375" style="4"/>
    <col min="2051" max="2051" width="25.21875" style="4" bestFit="1" customWidth="1"/>
    <col min="2052" max="2052" width="21.44140625" style="4" bestFit="1" customWidth="1"/>
    <col min="2053" max="2054" width="21" style="4" bestFit="1" customWidth="1"/>
    <col min="2055" max="2055" width="25.109375" style="4" bestFit="1" customWidth="1"/>
    <col min="2056" max="2056" width="17.109375" style="4" customWidth="1"/>
    <col min="2057" max="2292" width="9.109375" style="4"/>
    <col min="2293" max="2293" width="14.109375" style="4" customWidth="1"/>
    <col min="2294" max="2294" width="9.109375" style="4"/>
    <col min="2295" max="2295" width="39" style="4" customWidth="1"/>
    <col min="2296" max="2296" width="27.6640625" style="4" bestFit="1" customWidth="1"/>
    <col min="2297" max="2297" width="26.44140625" style="4" customWidth="1"/>
    <col min="2298" max="2298" width="11.109375" style="4" customWidth="1"/>
    <col min="2299" max="2299" width="25" style="4" customWidth="1"/>
    <col min="2300" max="2300" width="26.5546875" style="4" customWidth="1"/>
    <col min="2301" max="2301" width="26" style="4" customWidth="1"/>
    <col min="2302" max="2302" width="15.33203125" style="4" customWidth="1"/>
    <col min="2303" max="2303" width="17.6640625" style="4" customWidth="1"/>
    <col min="2304" max="2304" width="17.109375" style="4" customWidth="1"/>
    <col min="2305" max="2305" width="26.6640625" style="4" bestFit="1" customWidth="1"/>
    <col min="2306" max="2306" width="9.109375" style="4"/>
    <col min="2307" max="2307" width="25.21875" style="4" bestFit="1" customWidth="1"/>
    <col min="2308" max="2308" width="21.44140625" style="4" bestFit="1" customWidth="1"/>
    <col min="2309" max="2310" width="21" style="4" bestFit="1" customWidth="1"/>
    <col min="2311" max="2311" width="25.109375" style="4" bestFit="1" customWidth="1"/>
    <col min="2312" max="2312" width="17.109375" style="4" customWidth="1"/>
    <col min="2313" max="2548" width="9.109375" style="4"/>
    <col min="2549" max="2549" width="14.109375" style="4" customWidth="1"/>
    <col min="2550" max="2550" width="9.109375" style="4"/>
    <col min="2551" max="2551" width="39" style="4" customWidth="1"/>
    <col min="2552" max="2552" width="27.6640625" style="4" bestFit="1" customWidth="1"/>
    <col min="2553" max="2553" width="26.44140625" style="4" customWidth="1"/>
    <col min="2554" max="2554" width="11.109375" style="4" customWidth="1"/>
    <col min="2555" max="2555" width="25" style="4" customWidth="1"/>
    <col min="2556" max="2556" width="26.5546875" style="4" customWidth="1"/>
    <col min="2557" max="2557" width="26" style="4" customWidth="1"/>
    <col min="2558" max="2558" width="15.33203125" style="4" customWidth="1"/>
    <col min="2559" max="2559" width="17.6640625" style="4" customWidth="1"/>
    <col min="2560" max="2560" width="17.109375" style="4" customWidth="1"/>
    <col min="2561" max="2561" width="26.6640625" style="4" bestFit="1" customWidth="1"/>
    <col min="2562" max="2562" width="9.109375" style="4"/>
    <col min="2563" max="2563" width="25.21875" style="4" bestFit="1" customWidth="1"/>
    <col min="2564" max="2564" width="21.44140625" style="4" bestFit="1" customWidth="1"/>
    <col min="2565" max="2566" width="21" style="4" bestFit="1" customWidth="1"/>
    <col min="2567" max="2567" width="25.109375" style="4" bestFit="1" customWidth="1"/>
    <col min="2568" max="2568" width="17.109375" style="4" customWidth="1"/>
    <col min="2569" max="2804" width="9.109375" style="4"/>
    <col min="2805" max="2805" width="14.109375" style="4" customWidth="1"/>
    <col min="2806" max="2806" width="9.109375" style="4"/>
    <col min="2807" max="2807" width="39" style="4" customWidth="1"/>
    <col min="2808" max="2808" width="27.6640625" style="4" bestFit="1" customWidth="1"/>
    <col min="2809" max="2809" width="26.44140625" style="4" customWidth="1"/>
    <col min="2810" max="2810" width="11.109375" style="4" customWidth="1"/>
    <col min="2811" max="2811" width="25" style="4" customWidth="1"/>
    <col min="2812" max="2812" width="26.5546875" style="4" customWidth="1"/>
    <col min="2813" max="2813" width="26" style="4" customWidth="1"/>
    <col min="2814" max="2814" width="15.33203125" style="4" customWidth="1"/>
    <col min="2815" max="2815" width="17.6640625" style="4" customWidth="1"/>
    <col min="2816" max="2816" width="17.109375" style="4" customWidth="1"/>
    <col min="2817" max="2817" width="26.6640625" style="4" bestFit="1" customWidth="1"/>
    <col min="2818" max="2818" width="9.109375" style="4"/>
    <col min="2819" max="2819" width="25.21875" style="4" bestFit="1" customWidth="1"/>
    <col min="2820" max="2820" width="21.44140625" style="4" bestFit="1" customWidth="1"/>
    <col min="2821" max="2822" width="21" style="4" bestFit="1" customWidth="1"/>
    <col min="2823" max="2823" width="25.109375" style="4" bestFit="1" customWidth="1"/>
    <col min="2824" max="2824" width="17.109375" style="4" customWidth="1"/>
    <col min="2825" max="3060" width="9.109375" style="4"/>
    <col min="3061" max="3061" width="14.109375" style="4" customWidth="1"/>
    <col min="3062" max="3062" width="9.109375" style="4"/>
    <col min="3063" max="3063" width="39" style="4" customWidth="1"/>
    <col min="3064" max="3064" width="27.6640625" style="4" bestFit="1" customWidth="1"/>
    <col min="3065" max="3065" width="26.44140625" style="4" customWidth="1"/>
    <col min="3066" max="3066" width="11.109375" style="4" customWidth="1"/>
    <col min="3067" max="3067" width="25" style="4" customWidth="1"/>
    <col min="3068" max="3068" width="26.5546875" style="4" customWidth="1"/>
    <col min="3069" max="3069" width="26" style="4" customWidth="1"/>
    <col min="3070" max="3070" width="15.33203125" style="4" customWidth="1"/>
    <col min="3071" max="3071" width="17.6640625" style="4" customWidth="1"/>
    <col min="3072" max="3072" width="17.109375" style="4" customWidth="1"/>
    <col min="3073" max="3073" width="26.6640625" style="4" bestFit="1" customWidth="1"/>
    <col min="3074" max="3074" width="9.109375" style="4"/>
    <col min="3075" max="3075" width="25.21875" style="4" bestFit="1" customWidth="1"/>
    <col min="3076" max="3076" width="21.44140625" style="4" bestFit="1" customWidth="1"/>
    <col min="3077" max="3078" width="21" style="4" bestFit="1" customWidth="1"/>
    <col min="3079" max="3079" width="25.109375" style="4" bestFit="1" customWidth="1"/>
    <col min="3080" max="3080" width="17.109375" style="4" customWidth="1"/>
    <col min="3081" max="3316" width="9.109375" style="4"/>
    <col min="3317" max="3317" width="14.109375" style="4" customWidth="1"/>
    <col min="3318" max="3318" width="9.109375" style="4"/>
    <col min="3319" max="3319" width="39" style="4" customWidth="1"/>
    <col min="3320" max="3320" width="27.6640625" style="4" bestFit="1" customWidth="1"/>
    <col min="3321" max="3321" width="26.44140625" style="4" customWidth="1"/>
    <col min="3322" max="3322" width="11.109375" style="4" customWidth="1"/>
    <col min="3323" max="3323" width="25" style="4" customWidth="1"/>
    <col min="3324" max="3324" width="26.5546875" style="4" customWidth="1"/>
    <col min="3325" max="3325" width="26" style="4" customWidth="1"/>
    <col min="3326" max="3326" width="15.33203125" style="4" customWidth="1"/>
    <col min="3327" max="3327" width="17.6640625" style="4" customWidth="1"/>
    <col min="3328" max="3328" width="17.109375" style="4" customWidth="1"/>
    <col min="3329" max="3329" width="26.6640625" style="4" bestFit="1" customWidth="1"/>
    <col min="3330" max="3330" width="9.109375" style="4"/>
    <col min="3331" max="3331" width="25.21875" style="4" bestFit="1" customWidth="1"/>
    <col min="3332" max="3332" width="21.44140625" style="4" bestFit="1" customWidth="1"/>
    <col min="3333" max="3334" width="21" style="4" bestFit="1" customWidth="1"/>
    <col min="3335" max="3335" width="25.109375" style="4" bestFit="1" customWidth="1"/>
    <col min="3336" max="3336" width="17.109375" style="4" customWidth="1"/>
    <col min="3337" max="3572" width="9.109375" style="4"/>
    <col min="3573" max="3573" width="14.109375" style="4" customWidth="1"/>
    <col min="3574" max="3574" width="9.109375" style="4"/>
    <col min="3575" max="3575" width="39" style="4" customWidth="1"/>
    <col min="3576" max="3576" width="27.6640625" style="4" bestFit="1" customWidth="1"/>
    <col min="3577" max="3577" width="26.44140625" style="4" customWidth="1"/>
    <col min="3578" max="3578" width="11.109375" style="4" customWidth="1"/>
    <col min="3579" max="3579" width="25" style="4" customWidth="1"/>
    <col min="3580" max="3580" width="26.5546875" style="4" customWidth="1"/>
    <col min="3581" max="3581" width="26" style="4" customWidth="1"/>
    <col min="3582" max="3582" width="15.33203125" style="4" customWidth="1"/>
    <col min="3583" max="3583" width="17.6640625" style="4" customWidth="1"/>
    <col min="3584" max="3584" width="17.109375" style="4" customWidth="1"/>
    <col min="3585" max="3585" width="26.6640625" style="4" bestFit="1" customWidth="1"/>
    <col min="3586" max="3586" width="9.109375" style="4"/>
    <col min="3587" max="3587" width="25.21875" style="4" bestFit="1" customWidth="1"/>
    <col min="3588" max="3588" width="21.44140625" style="4" bestFit="1" customWidth="1"/>
    <col min="3589" max="3590" width="21" style="4" bestFit="1" customWidth="1"/>
    <col min="3591" max="3591" width="25.109375" style="4" bestFit="1" customWidth="1"/>
    <col min="3592" max="3592" width="17.109375" style="4" customWidth="1"/>
    <col min="3593" max="3828" width="9.109375" style="4"/>
    <col min="3829" max="3829" width="14.109375" style="4" customWidth="1"/>
    <col min="3830" max="3830" width="9.109375" style="4"/>
    <col min="3831" max="3831" width="39" style="4" customWidth="1"/>
    <col min="3832" max="3832" width="27.6640625" style="4" bestFit="1" customWidth="1"/>
    <col min="3833" max="3833" width="26.44140625" style="4" customWidth="1"/>
    <col min="3834" max="3834" width="11.109375" style="4" customWidth="1"/>
    <col min="3835" max="3835" width="25" style="4" customWidth="1"/>
    <col min="3836" max="3836" width="26.5546875" style="4" customWidth="1"/>
    <col min="3837" max="3837" width="26" style="4" customWidth="1"/>
    <col min="3838" max="3838" width="15.33203125" style="4" customWidth="1"/>
    <col min="3839" max="3839" width="17.6640625" style="4" customWidth="1"/>
    <col min="3840" max="3840" width="17.109375" style="4" customWidth="1"/>
    <col min="3841" max="3841" width="26.6640625" style="4" bestFit="1" customWidth="1"/>
    <col min="3842" max="3842" width="9.109375" style="4"/>
    <col min="3843" max="3843" width="25.21875" style="4" bestFit="1" customWidth="1"/>
    <col min="3844" max="3844" width="21.44140625" style="4" bestFit="1" customWidth="1"/>
    <col min="3845" max="3846" width="21" style="4" bestFit="1" customWidth="1"/>
    <col min="3847" max="3847" width="25.109375" style="4" bestFit="1" customWidth="1"/>
    <col min="3848" max="3848" width="17.109375" style="4" customWidth="1"/>
    <col min="3849" max="4084" width="9.109375" style="4"/>
    <col min="4085" max="4085" width="14.109375" style="4" customWidth="1"/>
    <col min="4086" max="4086" width="9.109375" style="4"/>
    <col min="4087" max="4087" width="39" style="4" customWidth="1"/>
    <col min="4088" max="4088" width="27.6640625" style="4" bestFit="1" customWidth="1"/>
    <col min="4089" max="4089" width="26.44140625" style="4" customWidth="1"/>
    <col min="4090" max="4090" width="11.109375" style="4" customWidth="1"/>
    <col min="4091" max="4091" width="25" style="4" customWidth="1"/>
    <col min="4092" max="4092" width="26.5546875" style="4" customWidth="1"/>
    <col min="4093" max="4093" width="26" style="4" customWidth="1"/>
    <col min="4094" max="4094" width="15.33203125" style="4" customWidth="1"/>
    <col min="4095" max="4095" width="17.6640625" style="4" customWidth="1"/>
    <col min="4096" max="4096" width="17.109375" style="4" customWidth="1"/>
    <col min="4097" max="4097" width="26.6640625" style="4" bestFit="1" customWidth="1"/>
    <col min="4098" max="4098" width="9.109375" style="4"/>
    <col min="4099" max="4099" width="25.21875" style="4" bestFit="1" customWidth="1"/>
    <col min="4100" max="4100" width="21.44140625" style="4" bestFit="1" customWidth="1"/>
    <col min="4101" max="4102" width="21" style="4" bestFit="1" customWidth="1"/>
    <col min="4103" max="4103" width="25.109375" style="4" bestFit="1" customWidth="1"/>
    <col min="4104" max="4104" width="17.109375" style="4" customWidth="1"/>
    <col min="4105" max="4340" width="9.109375" style="4"/>
    <col min="4341" max="4341" width="14.109375" style="4" customWidth="1"/>
    <col min="4342" max="4342" width="9.109375" style="4"/>
    <col min="4343" max="4343" width="39" style="4" customWidth="1"/>
    <col min="4344" max="4344" width="27.6640625" style="4" bestFit="1" customWidth="1"/>
    <col min="4345" max="4345" width="26.44140625" style="4" customWidth="1"/>
    <col min="4346" max="4346" width="11.109375" style="4" customWidth="1"/>
    <col min="4347" max="4347" width="25" style="4" customWidth="1"/>
    <col min="4348" max="4348" width="26.5546875" style="4" customWidth="1"/>
    <col min="4349" max="4349" width="26" style="4" customWidth="1"/>
    <col min="4350" max="4350" width="15.33203125" style="4" customWidth="1"/>
    <col min="4351" max="4351" width="17.6640625" style="4" customWidth="1"/>
    <col min="4352" max="4352" width="17.109375" style="4" customWidth="1"/>
    <col min="4353" max="4353" width="26.6640625" style="4" bestFit="1" customWidth="1"/>
    <col min="4354" max="4354" width="9.109375" style="4"/>
    <col min="4355" max="4355" width="25.21875" style="4" bestFit="1" customWidth="1"/>
    <col min="4356" max="4356" width="21.44140625" style="4" bestFit="1" customWidth="1"/>
    <col min="4357" max="4358" width="21" style="4" bestFit="1" customWidth="1"/>
    <col min="4359" max="4359" width="25.109375" style="4" bestFit="1" customWidth="1"/>
    <col min="4360" max="4360" width="17.109375" style="4" customWidth="1"/>
    <col min="4361" max="4596" width="9.109375" style="4"/>
    <col min="4597" max="4597" width="14.109375" style="4" customWidth="1"/>
    <col min="4598" max="4598" width="9.109375" style="4"/>
    <col min="4599" max="4599" width="39" style="4" customWidth="1"/>
    <col min="4600" max="4600" width="27.6640625" style="4" bestFit="1" customWidth="1"/>
    <col min="4601" max="4601" width="26.44140625" style="4" customWidth="1"/>
    <col min="4602" max="4602" width="11.109375" style="4" customWidth="1"/>
    <col min="4603" max="4603" width="25" style="4" customWidth="1"/>
    <col min="4604" max="4604" width="26.5546875" style="4" customWidth="1"/>
    <col min="4605" max="4605" width="26" style="4" customWidth="1"/>
    <col min="4606" max="4606" width="15.33203125" style="4" customWidth="1"/>
    <col min="4607" max="4607" width="17.6640625" style="4" customWidth="1"/>
    <col min="4608" max="4608" width="17.109375" style="4" customWidth="1"/>
    <col min="4609" max="4609" width="26.6640625" style="4" bestFit="1" customWidth="1"/>
    <col min="4610" max="4610" width="9.109375" style="4"/>
    <col min="4611" max="4611" width="25.21875" style="4" bestFit="1" customWidth="1"/>
    <col min="4612" max="4612" width="21.44140625" style="4" bestFit="1" customWidth="1"/>
    <col min="4613" max="4614" width="21" style="4" bestFit="1" customWidth="1"/>
    <col min="4615" max="4615" width="25.109375" style="4" bestFit="1" customWidth="1"/>
    <col min="4616" max="4616" width="17.109375" style="4" customWidth="1"/>
    <col min="4617" max="4852" width="9.109375" style="4"/>
    <col min="4853" max="4853" width="14.109375" style="4" customWidth="1"/>
    <col min="4854" max="4854" width="9.109375" style="4"/>
    <col min="4855" max="4855" width="39" style="4" customWidth="1"/>
    <col min="4856" max="4856" width="27.6640625" style="4" bestFit="1" customWidth="1"/>
    <col min="4857" max="4857" width="26.44140625" style="4" customWidth="1"/>
    <col min="4858" max="4858" width="11.109375" style="4" customWidth="1"/>
    <col min="4859" max="4859" width="25" style="4" customWidth="1"/>
    <col min="4860" max="4860" width="26.5546875" style="4" customWidth="1"/>
    <col min="4861" max="4861" width="26" style="4" customWidth="1"/>
    <col min="4862" max="4862" width="15.33203125" style="4" customWidth="1"/>
    <col min="4863" max="4863" width="17.6640625" style="4" customWidth="1"/>
    <col min="4864" max="4864" width="17.109375" style="4" customWidth="1"/>
    <col min="4865" max="4865" width="26.6640625" style="4" bestFit="1" customWidth="1"/>
    <col min="4866" max="4866" width="9.109375" style="4"/>
    <col min="4867" max="4867" width="25.21875" style="4" bestFit="1" customWidth="1"/>
    <col min="4868" max="4868" width="21.44140625" style="4" bestFit="1" customWidth="1"/>
    <col min="4869" max="4870" width="21" style="4" bestFit="1" customWidth="1"/>
    <col min="4871" max="4871" width="25.109375" style="4" bestFit="1" customWidth="1"/>
    <col min="4872" max="4872" width="17.109375" style="4" customWidth="1"/>
    <col min="4873" max="5108" width="9.109375" style="4"/>
    <col min="5109" max="5109" width="14.109375" style="4" customWidth="1"/>
    <col min="5110" max="5110" width="9.109375" style="4"/>
    <col min="5111" max="5111" width="39" style="4" customWidth="1"/>
    <col min="5112" max="5112" width="27.6640625" style="4" bestFit="1" customWidth="1"/>
    <col min="5113" max="5113" width="26.44140625" style="4" customWidth="1"/>
    <col min="5114" max="5114" width="11.109375" style="4" customWidth="1"/>
    <col min="5115" max="5115" width="25" style="4" customWidth="1"/>
    <col min="5116" max="5116" width="26.5546875" style="4" customWidth="1"/>
    <col min="5117" max="5117" width="26" style="4" customWidth="1"/>
    <col min="5118" max="5118" width="15.33203125" style="4" customWidth="1"/>
    <col min="5119" max="5119" width="17.6640625" style="4" customWidth="1"/>
    <col min="5120" max="5120" width="17.109375" style="4" customWidth="1"/>
    <col min="5121" max="5121" width="26.6640625" style="4" bestFit="1" customWidth="1"/>
    <col min="5122" max="5122" width="9.109375" style="4"/>
    <col min="5123" max="5123" width="25.21875" style="4" bestFit="1" customWidth="1"/>
    <col min="5124" max="5124" width="21.44140625" style="4" bestFit="1" customWidth="1"/>
    <col min="5125" max="5126" width="21" style="4" bestFit="1" customWidth="1"/>
    <col min="5127" max="5127" width="25.109375" style="4" bestFit="1" customWidth="1"/>
    <col min="5128" max="5128" width="17.109375" style="4" customWidth="1"/>
    <col min="5129" max="5364" width="9.109375" style="4"/>
    <col min="5365" max="5365" width="14.109375" style="4" customWidth="1"/>
    <col min="5366" max="5366" width="9.109375" style="4"/>
    <col min="5367" max="5367" width="39" style="4" customWidth="1"/>
    <col min="5368" max="5368" width="27.6640625" style="4" bestFit="1" customWidth="1"/>
    <col min="5369" max="5369" width="26.44140625" style="4" customWidth="1"/>
    <col min="5370" max="5370" width="11.109375" style="4" customWidth="1"/>
    <col min="5371" max="5371" width="25" style="4" customWidth="1"/>
    <col min="5372" max="5372" width="26.5546875" style="4" customWidth="1"/>
    <col min="5373" max="5373" width="26" style="4" customWidth="1"/>
    <col min="5374" max="5374" width="15.33203125" style="4" customWidth="1"/>
    <col min="5375" max="5375" width="17.6640625" style="4" customWidth="1"/>
    <col min="5376" max="5376" width="17.109375" style="4" customWidth="1"/>
    <col min="5377" max="5377" width="26.6640625" style="4" bestFit="1" customWidth="1"/>
    <col min="5378" max="5378" width="9.109375" style="4"/>
    <col min="5379" max="5379" width="25.21875" style="4" bestFit="1" customWidth="1"/>
    <col min="5380" max="5380" width="21.44140625" style="4" bestFit="1" customWidth="1"/>
    <col min="5381" max="5382" width="21" style="4" bestFit="1" customWidth="1"/>
    <col min="5383" max="5383" width="25.109375" style="4" bestFit="1" customWidth="1"/>
    <col min="5384" max="5384" width="17.109375" style="4" customWidth="1"/>
    <col min="5385" max="5620" width="9.109375" style="4"/>
    <col min="5621" max="5621" width="14.109375" style="4" customWidth="1"/>
    <col min="5622" max="5622" width="9.109375" style="4"/>
    <col min="5623" max="5623" width="39" style="4" customWidth="1"/>
    <col min="5624" max="5624" width="27.6640625" style="4" bestFit="1" customWidth="1"/>
    <col min="5625" max="5625" width="26.44140625" style="4" customWidth="1"/>
    <col min="5626" max="5626" width="11.109375" style="4" customWidth="1"/>
    <col min="5627" max="5627" width="25" style="4" customWidth="1"/>
    <col min="5628" max="5628" width="26.5546875" style="4" customWidth="1"/>
    <col min="5629" max="5629" width="26" style="4" customWidth="1"/>
    <col min="5630" max="5630" width="15.33203125" style="4" customWidth="1"/>
    <col min="5631" max="5631" width="17.6640625" style="4" customWidth="1"/>
    <col min="5632" max="5632" width="17.109375" style="4" customWidth="1"/>
    <col min="5633" max="5633" width="26.6640625" style="4" bestFit="1" customWidth="1"/>
    <col min="5634" max="5634" width="9.109375" style="4"/>
    <col min="5635" max="5635" width="25.21875" style="4" bestFit="1" customWidth="1"/>
    <col min="5636" max="5636" width="21.44140625" style="4" bestFit="1" customWidth="1"/>
    <col min="5637" max="5638" width="21" style="4" bestFit="1" customWidth="1"/>
    <col min="5639" max="5639" width="25.109375" style="4" bestFit="1" customWidth="1"/>
    <col min="5640" max="5640" width="17.109375" style="4" customWidth="1"/>
    <col min="5641" max="5876" width="9.109375" style="4"/>
    <col min="5877" max="5877" width="14.109375" style="4" customWidth="1"/>
    <col min="5878" max="5878" width="9.109375" style="4"/>
    <col min="5879" max="5879" width="39" style="4" customWidth="1"/>
    <col min="5880" max="5880" width="27.6640625" style="4" bestFit="1" customWidth="1"/>
    <col min="5881" max="5881" width="26.44140625" style="4" customWidth="1"/>
    <col min="5882" max="5882" width="11.109375" style="4" customWidth="1"/>
    <col min="5883" max="5883" width="25" style="4" customWidth="1"/>
    <col min="5884" max="5884" width="26.5546875" style="4" customWidth="1"/>
    <col min="5885" max="5885" width="26" style="4" customWidth="1"/>
    <col min="5886" max="5886" width="15.33203125" style="4" customWidth="1"/>
    <col min="5887" max="5887" width="17.6640625" style="4" customWidth="1"/>
    <col min="5888" max="5888" width="17.109375" style="4" customWidth="1"/>
    <col min="5889" max="5889" width="26.6640625" style="4" bestFit="1" customWidth="1"/>
    <col min="5890" max="5890" width="9.109375" style="4"/>
    <col min="5891" max="5891" width="25.21875" style="4" bestFit="1" customWidth="1"/>
    <col min="5892" max="5892" width="21.44140625" style="4" bestFit="1" customWidth="1"/>
    <col min="5893" max="5894" width="21" style="4" bestFit="1" customWidth="1"/>
    <col min="5895" max="5895" width="25.109375" style="4" bestFit="1" customWidth="1"/>
    <col min="5896" max="5896" width="17.109375" style="4" customWidth="1"/>
    <col min="5897" max="6132" width="9.109375" style="4"/>
    <col min="6133" max="6133" width="14.109375" style="4" customWidth="1"/>
    <col min="6134" max="6134" width="9.109375" style="4"/>
    <col min="6135" max="6135" width="39" style="4" customWidth="1"/>
    <col min="6136" max="6136" width="27.6640625" style="4" bestFit="1" customWidth="1"/>
    <col min="6137" max="6137" width="26.44140625" style="4" customWidth="1"/>
    <col min="6138" max="6138" width="11.109375" style="4" customWidth="1"/>
    <col min="6139" max="6139" width="25" style="4" customWidth="1"/>
    <col min="6140" max="6140" width="26.5546875" style="4" customWidth="1"/>
    <col min="6141" max="6141" width="26" style="4" customWidth="1"/>
    <col min="6142" max="6142" width="15.33203125" style="4" customWidth="1"/>
    <col min="6143" max="6143" width="17.6640625" style="4" customWidth="1"/>
    <col min="6144" max="6144" width="17.109375" style="4" customWidth="1"/>
    <col min="6145" max="6145" width="26.6640625" style="4" bestFit="1" customWidth="1"/>
    <col min="6146" max="6146" width="9.109375" style="4"/>
    <col min="6147" max="6147" width="25.21875" style="4" bestFit="1" customWidth="1"/>
    <col min="6148" max="6148" width="21.44140625" style="4" bestFit="1" customWidth="1"/>
    <col min="6149" max="6150" width="21" style="4" bestFit="1" customWidth="1"/>
    <col min="6151" max="6151" width="25.109375" style="4" bestFit="1" customWidth="1"/>
    <col min="6152" max="6152" width="17.109375" style="4" customWidth="1"/>
    <col min="6153" max="6388" width="9.109375" style="4"/>
    <col min="6389" max="6389" width="14.109375" style="4" customWidth="1"/>
    <col min="6390" max="6390" width="9.109375" style="4"/>
    <col min="6391" max="6391" width="39" style="4" customWidth="1"/>
    <col min="6392" max="6392" width="27.6640625" style="4" bestFit="1" customWidth="1"/>
    <col min="6393" max="6393" width="26.44140625" style="4" customWidth="1"/>
    <col min="6394" max="6394" width="11.109375" style="4" customWidth="1"/>
    <col min="6395" max="6395" width="25" style="4" customWidth="1"/>
    <col min="6396" max="6396" width="26.5546875" style="4" customWidth="1"/>
    <col min="6397" max="6397" width="26" style="4" customWidth="1"/>
    <col min="6398" max="6398" width="15.33203125" style="4" customWidth="1"/>
    <col min="6399" max="6399" width="17.6640625" style="4" customWidth="1"/>
    <col min="6400" max="6400" width="17.109375" style="4" customWidth="1"/>
    <col min="6401" max="6401" width="26.6640625" style="4" bestFit="1" customWidth="1"/>
    <col min="6402" max="6402" width="9.109375" style="4"/>
    <col min="6403" max="6403" width="25.21875" style="4" bestFit="1" customWidth="1"/>
    <col min="6404" max="6404" width="21.44140625" style="4" bestFit="1" customWidth="1"/>
    <col min="6405" max="6406" width="21" style="4" bestFit="1" customWidth="1"/>
    <col min="6407" max="6407" width="25.109375" style="4" bestFit="1" customWidth="1"/>
    <col min="6408" max="6408" width="17.109375" style="4" customWidth="1"/>
    <col min="6409" max="6644" width="9.109375" style="4"/>
    <col min="6645" max="6645" width="14.109375" style="4" customWidth="1"/>
    <col min="6646" max="6646" width="9.109375" style="4"/>
    <col min="6647" max="6647" width="39" style="4" customWidth="1"/>
    <col min="6648" max="6648" width="27.6640625" style="4" bestFit="1" customWidth="1"/>
    <col min="6649" max="6649" width="26.44140625" style="4" customWidth="1"/>
    <col min="6650" max="6650" width="11.109375" style="4" customWidth="1"/>
    <col min="6651" max="6651" width="25" style="4" customWidth="1"/>
    <col min="6652" max="6652" width="26.5546875" style="4" customWidth="1"/>
    <col min="6653" max="6653" width="26" style="4" customWidth="1"/>
    <col min="6654" max="6654" width="15.33203125" style="4" customWidth="1"/>
    <col min="6655" max="6655" width="17.6640625" style="4" customWidth="1"/>
    <col min="6656" max="6656" width="17.109375" style="4" customWidth="1"/>
    <col min="6657" max="6657" width="26.6640625" style="4" bestFit="1" customWidth="1"/>
    <col min="6658" max="6658" width="9.109375" style="4"/>
    <col min="6659" max="6659" width="25.21875" style="4" bestFit="1" customWidth="1"/>
    <col min="6660" max="6660" width="21.44140625" style="4" bestFit="1" customWidth="1"/>
    <col min="6661" max="6662" width="21" style="4" bestFit="1" customWidth="1"/>
    <col min="6663" max="6663" width="25.109375" style="4" bestFit="1" customWidth="1"/>
    <col min="6664" max="6664" width="17.109375" style="4" customWidth="1"/>
    <col min="6665" max="6900" width="9.109375" style="4"/>
    <col min="6901" max="6901" width="14.109375" style="4" customWidth="1"/>
    <col min="6902" max="6902" width="9.109375" style="4"/>
    <col min="6903" max="6903" width="39" style="4" customWidth="1"/>
    <col min="6904" max="6904" width="27.6640625" style="4" bestFit="1" customWidth="1"/>
    <col min="6905" max="6905" width="26.44140625" style="4" customWidth="1"/>
    <col min="6906" max="6906" width="11.109375" style="4" customWidth="1"/>
    <col min="6907" max="6907" width="25" style="4" customWidth="1"/>
    <col min="6908" max="6908" width="26.5546875" style="4" customWidth="1"/>
    <col min="6909" max="6909" width="26" style="4" customWidth="1"/>
    <col min="6910" max="6910" width="15.33203125" style="4" customWidth="1"/>
    <col min="6911" max="6911" width="17.6640625" style="4" customWidth="1"/>
    <col min="6912" max="6912" width="17.109375" style="4" customWidth="1"/>
    <col min="6913" max="6913" width="26.6640625" style="4" bestFit="1" customWidth="1"/>
    <col min="6914" max="6914" width="9.109375" style="4"/>
    <col min="6915" max="6915" width="25.21875" style="4" bestFit="1" customWidth="1"/>
    <col min="6916" max="6916" width="21.44140625" style="4" bestFit="1" customWidth="1"/>
    <col min="6917" max="6918" width="21" style="4" bestFit="1" customWidth="1"/>
    <col min="6919" max="6919" width="25.109375" style="4" bestFit="1" customWidth="1"/>
    <col min="6920" max="6920" width="17.109375" style="4" customWidth="1"/>
    <col min="6921" max="7156" width="9.109375" style="4"/>
    <col min="7157" max="7157" width="14.109375" style="4" customWidth="1"/>
    <col min="7158" max="7158" width="9.109375" style="4"/>
    <col min="7159" max="7159" width="39" style="4" customWidth="1"/>
    <col min="7160" max="7160" width="27.6640625" style="4" bestFit="1" customWidth="1"/>
    <col min="7161" max="7161" width="26.44140625" style="4" customWidth="1"/>
    <col min="7162" max="7162" width="11.109375" style="4" customWidth="1"/>
    <col min="7163" max="7163" width="25" style="4" customWidth="1"/>
    <col min="7164" max="7164" width="26.5546875" style="4" customWidth="1"/>
    <col min="7165" max="7165" width="26" style="4" customWidth="1"/>
    <col min="7166" max="7166" width="15.33203125" style="4" customWidth="1"/>
    <col min="7167" max="7167" width="17.6640625" style="4" customWidth="1"/>
    <col min="7168" max="7168" width="17.109375" style="4" customWidth="1"/>
    <col min="7169" max="7169" width="26.6640625" style="4" bestFit="1" customWidth="1"/>
    <col min="7170" max="7170" width="9.109375" style="4"/>
    <col min="7171" max="7171" width="25.21875" style="4" bestFit="1" customWidth="1"/>
    <col min="7172" max="7172" width="21.44140625" style="4" bestFit="1" customWidth="1"/>
    <col min="7173" max="7174" width="21" style="4" bestFit="1" customWidth="1"/>
    <col min="7175" max="7175" width="25.109375" style="4" bestFit="1" customWidth="1"/>
    <col min="7176" max="7176" width="17.109375" style="4" customWidth="1"/>
    <col min="7177" max="7412" width="9.109375" style="4"/>
    <col min="7413" max="7413" width="14.109375" style="4" customWidth="1"/>
    <col min="7414" max="7414" width="9.109375" style="4"/>
    <col min="7415" max="7415" width="39" style="4" customWidth="1"/>
    <col min="7416" max="7416" width="27.6640625" style="4" bestFit="1" customWidth="1"/>
    <col min="7417" max="7417" width="26.44140625" style="4" customWidth="1"/>
    <col min="7418" max="7418" width="11.109375" style="4" customWidth="1"/>
    <col min="7419" max="7419" width="25" style="4" customWidth="1"/>
    <col min="7420" max="7420" width="26.5546875" style="4" customWidth="1"/>
    <col min="7421" max="7421" width="26" style="4" customWidth="1"/>
    <col min="7422" max="7422" width="15.33203125" style="4" customWidth="1"/>
    <col min="7423" max="7423" width="17.6640625" style="4" customWidth="1"/>
    <col min="7424" max="7424" width="17.109375" style="4" customWidth="1"/>
    <col min="7425" max="7425" width="26.6640625" style="4" bestFit="1" customWidth="1"/>
    <col min="7426" max="7426" width="9.109375" style="4"/>
    <col min="7427" max="7427" width="25.21875" style="4" bestFit="1" customWidth="1"/>
    <col min="7428" max="7428" width="21.44140625" style="4" bestFit="1" customWidth="1"/>
    <col min="7429" max="7430" width="21" style="4" bestFit="1" customWidth="1"/>
    <col min="7431" max="7431" width="25.109375" style="4" bestFit="1" customWidth="1"/>
    <col min="7432" max="7432" width="17.109375" style="4" customWidth="1"/>
    <col min="7433" max="7668" width="9.109375" style="4"/>
    <col min="7669" max="7669" width="14.109375" style="4" customWidth="1"/>
    <col min="7670" max="7670" width="9.109375" style="4"/>
    <col min="7671" max="7671" width="39" style="4" customWidth="1"/>
    <col min="7672" max="7672" width="27.6640625" style="4" bestFit="1" customWidth="1"/>
    <col min="7673" max="7673" width="26.44140625" style="4" customWidth="1"/>
    <col min="7674" max="7674" width="11.109375" style="4" customWidth="1"/>
    <col min="7675" max="7675" width="25" style="4" customWidth="1"/>
    <col min="7676" max="7676" width="26.5546875" style="4" customWidth="1"/>
    <col min="7677" max="7677" width="26" style="4" customWidth="1"/>
    <col min="7678" max="7678" width="15.33203125" style="4" customWidth="1"/>
    <col min="7679" max="7679" width="17.6640625" style="4" customWidth="1"/>
    <col min="7680" max="7680" width="17.109375" style="4" customWidth="1"/>
    <col min="7681" max="7681" width="26.6640625" style="4" bestFit="1" customWidth="1"/>
    <col min="7682" max="7682" width="9.109375" style="4"/>
    <col min="7683" max="7683" width="25.21875" style="4" bestFit="1" customWidth="1"/>
    <col min="7684" max="7684" width="21.44140625" style="4" bestFit="1" customWidth="1"/>
    <col min="7685" max="7686" width="21" style="4" bestFit="1" customWidth="1"/>
    <col min="7687" max="7687" width="25.109375" style="4" bestFit="1" customWidth="1"/>
    <col min="7688" max="7688" width="17.109375" style="4" customWidth="1"/>
    <col min="7689" max="7924" width="9.109375" style="4"/>
    <col min="7925" max="7925" width="14.109375" style="4" customWidth="1"/>
    <col min="7926" max="7926" width="9.109375" style="4"/>
    <col min="7927" max="7927" width="39" style="4" customWidth="1"/>
    <col min="7928" max="7928" width="27.6640625" style="4" bestFit="1" customWidth="1"/>
    <col min="7929" max="7929" width="26.44140625" style="4" customWidth="1"/>
    <col min="7930" max="7930" width="11.109375" style="4" customWidth="1"/>
    <col min="7931" max="7931" width="25" style="4" customWidth="1"/>
    <col min="7932" max="7932" width="26.5546875" style="4" customWidth="1"/>
    <col min="7933" max="7933" width="26" style="4" customWidth="1"/>
    <col min="7934" max="7934" width="15.33203125" style="4" customWidth="1"/>
    <col min="7935" max="7935" width="17.6640625" style="4" customWidth="1"/>
    <col min="7936" max="7936" width="17.109375" style="4" customWidth="1"/>
    <col min="7937" max="7937" width="26.6640625" style="4" bestFit="1" customWidth="1"/>
    <col min="7938" max="7938" width="9.109375" style="4"/>
    <col min="7939" max="7939" width="25.21875" style="4" bestFit="1" customWidth="1"/>
    <col min="7940" max="7940" width="21.44140625" style="4" bestFit="1" customWidth="1"/>
    <col min="7941" max="7942" width="21" style="4" bestFit="1" customWidth="1"/>
    <col min="7943" max="7943" width="25.109375" style="4" bestFit="1" customWidth="1"/>
    <col min="7944" max="7944" width="17.109375" style="4" customWidth="1"/>
    <col min="7945" max="8180" width="9.109375" style="4"/>
    <col min="8181" max="8181" width="14.109375" style="4" customWidth="1"/>
    <col min="8182" max="8182" width="9.109375" style="4"/>
    <col min="8183" max="8183" width="39" style="4" customWidth="1"/>
    <col min="8184" max="8184" width="27.6640625" style="4" bestFit="1" customWidth="1"/>
    <col min="8185" max="8185" width="26.44140625" style="4" customWidth="1"/>
    <col min="8186" max="8186" width="11.109375" style="4" customWidth="1"/>
    <col min="8187" max="8187" width="25" style="4" customWidth="1"/>
    <col min="8188" max="8188" width="26.5546875" style="4" customWidth="1"/>
    <col min="8189" max="8189" width="26" style="4" customWidth="1"/>
    <col min="8190" max="8190" width="15.33203125" style="4" customWidth="1"/>
    <col min="8191" max="8191" width="17.6640625" style="4" customWidth="1"/>
    <col min="8192" max="8192" width="17.109375" style="4" customWidth="1"/>
    <col min="8193" max="8193" width="26.6640625" style="4" bestFit="1" customWidth="1"/>
    <col min="8194" max="8194" width="9.109375" style="4"/>
    <col min="8195" max="8195" width="25.21875" style="4" bestFit="1" customWidth="1"/>
    <col min="8196" max="8196" width="21.44140625" style="4" bestFit="1" customWidth="1"/>
    <col min="8197" max="8198" width="21" style="4" bestFit="1" customWidth="1"/>
    <col min="8199" max="8199" width="25.109375" style="4" bestFit="1" customWidth="1"/>
    <col min="8200" max="8200" width="17.109375" style="4" customWidth="1"/>
    <col min="8201" max="8436" width="9.109375" style="4"/>
    <col min="8437" max="8437" width="14.109375" style="4" customWidth="1"/>
    <col min="8438" max="8438" width="9.109375" style="4"/>
    <col min="8439" max="8439" width="39" style="4" customWidth="1"/>
    <col min="8440" max="8440" width="27.6640625" style="4" bestFit="1" customWidth="1"/>
    <col min="8441" max="8441" width="26.44140625" style="4" customWidth="1"/>
    <col min="8442" max="8442" width="11.109375" style="4" customWidth="1"/>
    <col min="8443" max="8443" width="25" style="4" customWidth="1"/>
    <col min="8444" max="8444" width="26.5546875" style="4" customWidth="1"/>
    <col min="8445" max="8445" width="26" style="4" customWidth="1"/>
    <col min="8446" max="8446" width="15.33203125" style="4" customWidth="1"/>
    <col min="8447" max="8447" width="17.6640625" style="4" customWidth="1"/>
    <col min="8448" max="8448" width="17.109375" style="4" customWidth="1"/>
    <col min="8449" max="8449" width="26.6640625" style="4" bestFit="1" customWidth="1"/>
    <col min="8450" max="8450" width="9.109375" style="4"/>
    <col min="8451" max="8451" width="25.21875" style="4" bestFit="1" customWidth="1"/>
    <col min="8452" max="8452" width="21.44140625" style="4" bestFit="1" customWidth="1"/>
    <col min="8453" max="8454" width="21" style="4" bestFit="1" customWidth="1"/>
    <col min="8455" max="8455" width="25.109375" style="4" bestFit="1" customWidth="1"/>
    <col min="8456" max="8456" width="17.109375" style="4" customWidth="1"/>
    <col min="8457" max="8692" width="9.109375" style="4"/>
    <col min="8693" max="8693" width="14.109375" style="4" customWidth="1"/>
    <col min="8694" max="8694" width="9.109375" style="4"/>
    <col min="8695" max="8695" width="39" style="4" customWidth="1"/>
    <col min="8696" max="8696" width="27.6640625" style="4" bestFit="1" customWidth="1"/>
    <col min="8697" max="8697" width="26.44140625" style="4" customWidth="1"/>
    <col min="8698" max="8698" width="11.109375" style="4" customWidth="1"/>
    <col min="8699" max="8699" width="25" style="4" customWidth="1"/>
    <col min="8700" max="8700" width="26.5546875" style="4" customWidth="1"/>
    <col min="8701" max="8701" width="26" style="4" customWidth="1"/>
    <col min="8702" max="8702" width="15.33203125" style="4" customWidth="1"/>
    <col min="8703" max="8703" width="17.6640625" style="4" customWidth="1"/>
    <col min="8704" max="8704" width="17.109375" style="4" customWidth="1"/>
    <col min="8705" max="8705" width="26.6640625" style="4" bestFit="1" customWidth="1"/>
    <col min="8706" max="8706" width="9.109375" style="4"/>
    <col min="8707" max="8707" width="25.21875" style="4" bestFit="1" customWidth="1"/>
    <col min="8708" max="8708" width="21.44140625" style="4" bestFit="1" customWidth="1"/>
    <col min="8709" max="8710" width="21" style="4" bestFit="1" customWidth="1"/>
    <col min="8711" max="8711" width="25.109375" style="4" bestFit="1" customWidth="1"/>
    <col min="8712" max="8712" width="17.109375" style="4" customWidth="1"/>
    <col min="8713" max="8948" width="9.109375" style="4"/>
    <col min="8949" max="8949" width="14.109375" style="4" customWidth="1"/>
    <col min="8950" max="8950" width="9.109375" style="4"/>
    <col min="8951" max="8951" width="39" style="4" customWidth="1"/>
    <col min="8952" max="8952" width="27.6640625" style="4" bestFit="1" customWidth="1"/>
    <col min="8953" max="8953" width="26.44140625" style="4" customWidth="1"/>
    <col min="8954" max="8954" width="11.109375" style="4" customWidth="1"/>
    <col min="8955" max="8955" width="25" style="4" customWidth="1"/>
    <col min="8956" max="8956" width="26.5546875" style="4" customWidth="1"/>
    <col min="8957" max="8957" width="26" style="4" customWidth="1"/>
    <col min="8958" max="8958" width="15.33203125" style="4" customWidth="1"/>
    <col min="8959" max="8959" width="17.6640625" style="4" customWidth="1"/>
    <col min="8960" max="8960" width="17.109375" style="4" customWidth="1"/>
    <col min="8961" max="8961" width="26.6640625" style="4" bestFit="1" customWidth="1"/>
    <col min="8962" max="8962" width="9.109375" style="4"/>
    <col min="8963" max="8963" width="25.21875" style="4" bestFit="1" customWidth="1"/>
    <col min="8964" max="8964" width="21.44140625" style="4" bestFit="1" customWidth="1"/>
    <col min="8965" max="8966" width="21" style="4" bestFit="1" customWidth="1"/>
    <col min="8967" max="8967" width="25.109375" style="4" bestFit="1" customWidth="1"/>
    <col min="8968" max="8968" width="17.109375" style="4" customWidth="1"/>
    <col min="8969" max="9204" width="9.109375" style="4"/>
    <col min="9205" max="9205" width="14.109375" style="4" customWidth="1"/>
    <col min="9206" max="9206" width="9.109375" style="4"/>
    <col min="9207" max="9207" width="39" style="4" customWidth="1"/>
    <col min="9208" max="9208" width="27.6640625" style="4" bestFit="1" customWidth="1"/>
    <col min="9209" max="9209" width="26.44140625" style="4" customWidth="1"/>
    <col min="9210" max="9210" width="11.109375" style="4" customWidth="1"/>
    <col min="9211" max="9211" width="25" style="4" customWidth="1"/>
    <col min="9212" max="9212" width="26.5546875" style="4" customWidth="1"/>
    <col min="9213" max="9213" width="26" style="4" customWidth="1"/>
    <col min="9214" max="9214" width="15.33203125" style="4" customWidth="1"/>
    <col min="9215" max="9215" width="17.6640625" style="4" customWidth="1"/>
    <col min="9216" max="9216" width="17.109375" style="4" customWidth="1"/>
    <col min="9217" max="9217" width="26.6640625" style="4" bestFit="1" customWidth="1"/>
    <col min="9218" max="9218" width="9.109375" style="4"/>
    <col min="9219" max="9219" width="25.21875" style="4" bestFit="1" customWidth="1"/>
    <col min="9220" max="9220" width="21.44140625" style="4" bestFit="1" customWidth="1"/>
    <col min="9221" max="9222" width="21" style="4" bestFit="1" customWidth="1"/>
    <col min="9223" max="9223" width="25.109375" style="4" bestFit="1" customWidth="1"/>
    <col min="9224" max="9224" width="17.109375" style="4" customWidth="1"/>
    <col min="9225" max="9460" width="9.109375" style="4"/>
    <col min="9461" max="9461" width="14.109375" style="4" customWidth="1"/>
    <col min="9462" max="9462" width="9.109375" style="4"/>
    <col min="9463" max="9463" width="39" style="4" customWidth="1"/>
    <col min="9464" max="9464" width="27.6640625" style="4" bestFit="1" customWidth="1"/>
    <col min="9465" max="9465" width="26.44140625" style="4" customWidth="1"/>
    <col min="9466" max="9466" width="11.109375" style="4" customWidth="1"/>
    <col min="9467" max="9467" width="25" style="4" customWidth="1"/>
    <col min="9468" max="9468" width="26.5546875" style="4" customWidth="1"/>
    <col min="9469" max="9469" width="26" style="4" customWidth="1"/>
    <col min="9470" max="9470" width="15.33203125" style="4" customWidth="1"/>
    <col min="9471" max="9471" width="17.6640625" style="4" customWidth="1"/>
    <col min="9472" max="9472" width="17.109375" style="4" customWidth="1"/>
    <col min="9473" max="9473" width="26.6640625" style="4" bestFit="1" customWidth="1"/>
    <col min="9474" max="9474" width="9.109375" style="4"/>
    <col min="9475" max="9475" width="25.21875" style="4" bestFit="1" customWidth="1"/>
    <col min="9476" max="9476" width="21.44140625" style="4" bestFit="1" customWidth="1"/>
    <col min="9477" max="9478" width="21" style="4" bestFit="1" customWidth="1"/>
    <col min="9479" max="9479" width="25.109375" style="4" bestFit="1" customWidth="1"/>
    <col min="9480" max="9480" width="17.109375" style="4" customWidth="1"/>
    <col min="9481" max="9716" width="9.109375" style="4"/>
    <col min="9717" max="9717" width="14.109375" style="4" customWidth="1"/>
    <col min="9718" max="9718" width="9.109375" style="4"/>
    <col min="9719" max="9719" width="39" style="4" customWidth="1"/>
    <col min="9720" max="9720" width="27.6640625" style="4" bestFit="1" customWidth="1"/>
    <col min="9721" max="9721" width="26.44140625" style="4" customWidth="1"/>
    <col min="9722" max="9722" width="11.109375" style="4" customWidth="1"/>
    <col min="9723" max="9723" width="25" style="4" customWidth="1"/>
    <col min="9724" max="9724" width="26.5546875" style="4" customWidth="1"/>
    <col min="9725" max="9725" width="26" style="4" customWidth="1"/>
    <col min="9726" max="9726" width="15.33203125" style="4" customWidth="1"/>
    <col min="9727" max="9727" width="17.6640625" style="4" customWidth="1"/>
    <col min="9728" max="9728" width="17.109375" style="4" customWidth="1"/>
    <col min="9729" max="9729" width="26.6640625" style="4" bestFit="1" customWidth="1"/>
    <col min="9730" max="9730" width="9.109375" style="4"/>
    <col min="9731" max="9731" width="25.21875" style="4" bestFit="1" customWidth="1"/>
    <col min="9732" max="9732" width="21.44140625" style="4" bestFit="1" customWidth="1"/>
    <col min="9733" max="9734" width="21" style="4" bestFit="1" customWidth="1"/>
    <col min="9735" max="9735" width="25.109375" style="4" bestFit="1" customWidth="1"/>
    <col min="9736" max="9736" width="17.109375" style="4" customWidth="1"/>
    <col min="9737" max="9972" width="9.109375" style="4"/>
    <col min="9973" max="9973" width="14.109375" style="4" customWidth="1"/>
    <col min="9974" max="9974" width="9.109375" style="4"/>
    <col min="9975" max="9975" width="39" style="4" customWidth="1"/>
    <col min="9976" max="9976" width="27.6640625" style="4" bestFit="1" customWidth="1"/>
    <col min="9977" max="9977" width="26.44140625" style="4" customWidth="1"/>
    <col min="9978" max="9978" width="11.109375" style="4" customWidth="1"/>
    <col min="9979" max="9979" width="25" style="4" customWidth="1"/>
    <col min="9980" max="9980" width="26.5546875" style="4" customWidth="1"/>
    <col min="9981" max="9981" width="26" style="4" customWidth="1"/>
    <col min="9982" max="9982" width="15.33203125" style="4" customWidth="1"/>
    <col min="9983" max="9983" width="17.6640625" style="4" customWidth="1"/>
    <col min="9984" max="9984" width="17.109375" style="4" customWidth="1"/>
    <col min="9985" max="9985" width="26.6640625" style="4" bestFit="1" customWidth="1"/>
    <col min="9986" max="9986" width="9.109375" style="4"/>
    <col min="9987" max="9987" width="25.21875" style="4" bestFit="1" customWidth="1"/>
    <col min="9988" max="9988" width="21.44140625" style="4" bestFit="1" customWidth="1"/>
    <col min="9989" max="9990" width="21" style="4" bestFit="1" customWidth="1"/>
    <col min="9991" max="9991" width="25.109375" style="4" bestFit="1" customWidth="1"/>
    <col min="9992" max="9992" width="17.109375" style="4" customWidth="1"/>
    <col min="9993" max="10228" width="9.109375" style="4"/>
    <col min="10229" max="10229" width="14.109375" style="4" customWidth="1"/>
    <col min="10230" max="10230" width="9.109375" style="4"/>
    <col min="10231" max="10231" width="39" style="4" customWidth="1"/>
    <col min="10232" max="10232" width="27.6640625" style="4" bestFit="1" customWidth="1"/>
    <col min="10233" max="10233" width="26.44140625" style="4" customWidth="1"/>
    <col min="10234" max="10234" width="11.109375" style="4" customWidth="1"/>
    <col min="10235" max="10235" width="25" style="4" customWidth="1"/>
    <col min="10236" max="10236" width="26.5546875" style="4" customWidth="1"/>
    <col min="10237" max="10237" width="26" style="4" customWidth="1"/>
    <col min="10238" max="10238" width="15.33203125" style="4" customWidth="1"/>
    <col min="10239" max="10239" width="17.6640625" style="4" customWidth="1"/>
    <col min="10240" max="10240" width="17.109375" style="4" customWidth="1"/>
    <col min="10241" max="10241" width="26.6640625" style="4" bestFit="1" customWidth="1"/>
    <col min="10242" max="10242" width="9.109375" style="4"/>
    <col min="10243" max="10243" width="25.21875" style="4" bestFit="1" customWidth="1"/>
    <col min="10244" max="10244" width="21.44140625" style="4" bestFit="1" customWidth="1"/>
    <col min="10245" max="10246" width="21" style="4" bestFit="1" customWidth="1"/>
    <col min="10247" max="10247" width="25.109375" style="4" bestFit="1" customWidth="1"/>
    <col min="10248" max="10248" width="17.109375" style="4" customWidth="1"/>
    <col min="10249" max="10484" width="9.109375" style="4"/>
    <col min="10485" max="10485" width="14.109375" style="4" customWidth="1"/>
    <col min="10486" max="10486" width="9.109375" style="4"/>
    <col min="10487" max="10487" width="39" style="4" customWidth="1"/>
    <col min="10488" max="10488" width="27.6640625" style="4" bestFit="1" customWidth="1"/>
    <col min="10489" max="10489" width="26.44140625" style="4" customWidth="1"/>
    <col min="10490" max="10490" width="11.109375" style="4" customWidth="1"/>
    <col min="10491" max="10491" width="25" style="4" customWidth="1"/>
    <col min="10492" max="10492" width="26.5546875" style="4" customWidth="1"/>
    <col min="10493" max="10493" width="26" style="4" customWidth="1"/>
    <col min="10494" max="10494" width="15.33203125" style="4" customWidth="1"/>
    <col min="10495" max="10495" width="17.6640625" style="4" customWidth="1"/>
    <col min="10496" max="10496" width="17.109375" style="4" customWidth="1"/>
    <col min="10497" max="10497" width="26.6640625" style="4" bestFit="1" customWidth="1"/>
    <col min="10498" max="10498" width="9.109375" style="4"/>
    <col min="10499" max="10499" width="25.21875" style="4" bestFit="1" customWidth="1"/>
    <col min="10500" max="10500" width="21.44140625" style="4" bestFit="1" customWidth="1"/>
    <col min="10501" max="10502" width="21" style="4" bestFit="1" customWidth="1"/>
    <col min="10503" max="10503" width="25.109375" style="4" bestFit="1" customWidth="1"/>
    <col min="10504" max="10504" width="17.109375" style="4" customWidth="1"/>
    <col min="10505" max="10740" width="9.109375" style="4"/>
    <col min="10741" max="10741" width="14.109375" style="4" customWidth="1"/>
    <col min="10742" max="10742" width="9.109375" style="4"/>
    <col min="10743" max="10743" width="39" style="4" customWidth="1"/>
    <col min="10744" max="10744" width="27.6640625" style="4" bestFit="1" customWidth="1"/>
    <col min="10745" max="10745" width="26.44140625" style="4" customWidth="1"/>
    <col min="10746" max="10746" width="11.109375" style="4" customWidth="1"/>
    <col min="10747" max="10747" width="25" style="4" customWidth="1"/>
    <col min="10748" max="10748" width="26.5546875" style="4" customWidth="1"/>
    <col min="10749" max="10749" width="26" style="4" customWidth="1"/>
    <col min="10750" max="10750" width="15.33203125" style="4" customWidth="1"/>
    <col min="10751" max="10751" width="17.6640625" style="4" customWidth="1"/>
    <col min="10752" max="10752" width="17.109375" style="4" customWidth="1"/>
    <col min="10753" max="10753" width="26.6640625" style="4" bestFit="1" customWidth="1"/>
    <col min="10754" max="10754" width="9.109375" style="4"/>
    <col min="10755" max="10755" width="25.21875" style="4" bestFit="1" customWidth="1"/>
    <col min="10756" max="10756" width="21.44140625" style="4" bestFit="1" customWidth="1"/>
    <col min="10757" max="10758" width="21" style="4" bestFit="1" customWidth="1"/>
    <col min="10759" max="10759" width="25.109375" style="4" bestFit="1" customWidth="1"/>
    <col min="10760" max="10760" width="17.109375" style="4" customWidth="1"/>
    <col min="10761" max="10996" width="9.109375" style="4"/>
    <col min="10997" max="10997" width="14.109375" style="4" customWidth="1"/>
    <col min="10998" max="10998" width="9.109375" style="4"/>
    <col min="10999" max="10999" width="39" style="4" customWidth="1"/>
    <col min="11000" max="11000" width="27.6640625" style="4" bestFit="1" customWidth="1"/>
    <col min="11001" max="11001" width="26.44140625" style="4" customWidth="1"/>
    <col min="11002" max="11002" width="11.109375" style="4" customWidth="1"/>
    <col min="11003" max="11003" width="25" style="4" customWidth="1"/>
    <col min="11004" max="11004" width="26.5546875" style="4" customWidth="1"/>
    <col min="11005" max="11005" width="26" style="4" customWidth="1"/>
    <col min="11006" max="11006" width="15.33203125" style="4" customWidth="1"/>
    <col min="11007" max="11007" width="17.6640625" style="4" customWidth="1"/>
    <col min="11008" max="11008" width="17.109375" style="4" customWidth="1"/>
    <col min="11009" max="11009" width="26.6640625" style="4" bestFit="1" customWidth="1"/>
    <col min="11010" max="11010" width="9.109375" style="4"/>
    <col min="11011" max="11011" width="25.21875" style="4" bestFit="1" customWidth="1"/>
    <col min="11012" max="11012" width="21.44140625" style="4" bestFit="1" customWidth="1"/>
    <col min="11013" max="11014" width="21" style="4" bestFit="1" customWidth="1"/>
    <col min="11015" max="11015" width="25.109375" style="4" bestFit="1" customWidth="1"/>
    <col min="11016" max="11016" width="17.109375" style="4" customWidth="1"/>
    <col min="11017" max="11252" width="9.109375" style="4"/>
    <col min="11253" max="11253" width="14.109375" style="4" customWidth="1"/>
    <col min="11254" max="11254" width="9.109375" style="4"/>
    <col min="11255" max="11255" width="39" style="4" customWidth="1"/>
    <col min="11256" max="11256" width="27.6640625" style="4" bestFit="1" customWidth="1"/>
    <col min="11257" max="11257" width="26.44140625" style="4" customWidth="1"/>
    <col min="11258" max="11258" width="11.109375" style="4" customWidth="1"/>
    <col min="11259" max="11259" width="25" style="4" customWidth="1"/>
    <col min="11260" max="11260" width="26.5546875" style="4" customWidth="1"/>
    <col min="11261" max="11261" width="26" style="4" customWidth="1"/>
    <col min="11262" max="11262" width="15.33203125" style="4" customWidth="1"/>
    <col min="11263" max="11263" width="17.6640625" style="4" customWidth="1"/>
    <col min="11264" max="11264" width="17.109375" style="4" customWidth="1"/>
    <col min="11265" max="11265" width="26.6640625" style="4" bestFit="1" customWidth="1"/>
    <col min="11266" max="11266" width="9.109375" style="4"/>
    <col min="11267" max="11267" width="25.21875" style="4" bestFit="1" customWidth="1"/>
    <col min="11268" max="11268" width="21.44140625" style="4" bestFit="1" customWidth="1"/>
    <col min="11269" max="11270" width="21" style="4" bestFit="1" customWidth="1"/>
    <col min="11271" max="11271" width="25.109375" style="4" bestFit="1" customWidth="1"/>
    <col min="11272" max="11272" width="17.109375" style="4" customWidth="1"/>
    <col min="11273" max="11508" width="9.109375" style="4"/>
    <col min="11509" max="11509" width="14.109375" style="4" customWidth="1"/>
    <col min="11510" max="11510" width="9.109375" style="4"/>
    <col min="11511" max="11511" width="39" style="4" customWidth="1"/>
    <col min="11512" max="11512" width="27.6640625" style="4" bestFit="1" customWidth="1"/>
    <col min="11513" max="11513" width="26.44140625" style="4" customWidth="1"/>
    <col min="11514" max="11514" width="11.109375" style="4" customWidth="1"/>
    <col min="11515" max="11515" width="25" style="4" customWidth="1"/>
    <col min="11516" max="11516" width="26.5546875" style="4" customWidth="1"/>
    <col min="11517" max="11517" width="26" style="4" customWidth="1"/>
    <col min="11518" max="11518" width="15.33203125" style="4" customWidth="1"/>
    <col min="11519" max="11519" width="17.6640625" style="4" customWidth="1"/>
    <col min="11520" max="11520" width="17.109375" style="4" customWidth="1"/>
    <col min="11521" max="11521" width="26.6640625" style="4" bestFit="1" customWidth="1"/>
    <col min="11522" max="11522" width="9.109375" style="4"/>
    <col min="11523" max="11523" width="25.21875" style="4" bestFit="1" customWidth="1"/>
    <col min="11524" max="11524" width="21.44140625" style="4" bestFit="1" customWidth="1"/>
    <col min="11525" max="11526" width="21" style="4" bestFit="1" customWidth="1"/>
    <col min="11527" max="11527" width="25.109375" style="4" bestFit="1" customWidth="1"/>
    <col min="11528" max="11528" width="17.109375" style="4" customWidth="1"/>
    <col min="11529" max="11764" width="9.109375" style="4"/>
    <col min="11765" max="11765" width="14.109375" style="4" customWidth="1"/>
    <col min="11766" max="11766" width="9.109375" style="4"/>
    <col min="11767" max="11767" width="39" style="4" customWidth="1"/>
    <col min="11768" max="11768" width="27.6640625" style="4" bestFit="1" customWidth="1"/>
    <col min="11769" max="11769" width="26.44140625" style="4" customWidth="1"/>
    <col min="11770" max="11770" width="11.109375" style="4" customWidth="1"/>
    <col min="11771" max="11771" width="25" style="4" customWidth="1"/>
    <col min="11772" max="11772" width="26.5546875" style="4" customWidth="1"/>
    <col min="11773" max="11773" width="26" style="4" customWidth="1"/>
    <col min="11774" max="11774" width="15.33203125" style="4" customWidth="1"/>
    <col min="11775" max="11775" width="17.6640625" style="4" customWidth="1"/>
    <col min="11776" max="11776" width="17.109375" style="4" customWidth="1"/>
    <col min="11777" max="11777" width="26.6640625" style="4" bestFit="1" customWidth="1"/>
    <col min="11778" max="11778" width="9.109375" style="4"/>
    <col min="11779" max="11779" width="25.21875" style="4" bestFit="1" customWidth="1"/>
    <col min="11780" max="11780" width="21.44140625" style="4" bestFit="1" customWidth="1"/>
    <col min="11781" max="11782" width="21" style="4" bestFit="1" customWidth="1"/>
    <col min="11783" max="11783" width="25.109375" style="4" bestFit="1" customWidth="1"/>
    <col min="11784" max="11784" width="17.109375" style="4" customWidth="1"/>
    <col min="11785" max="12020" width="9.109375" style="4"/>
    <col min="12021" max="12021" width="14.109375" style="4" customWidth="1"/>
    <col min="12022" max="12022" width="9.109375" style="4"/>
    <col min="12023" max="12023" width="39" style="4" customWidth="1"/>
    <col min="12024" max="12024" width="27.6640625" style="4" bestFit="1" customWidth="1"/>
    <col min="12025" max="12025" width="26.44140625" style="4" customWidth="1"/>
    <col min="12026" max="12026" width="11.109375" style="4" customWidth="1"/>
    <col min="12027" max="12027" width="25" style="4" customWidth="1"/>
    <col min="12028" max="12028" width="26.5546875" style="4" customWidth="1"/>
    <col min="12029" max="12029" width="26" style="4" customWidth="1"/>
    <col min="12030" max="12030" width="15.33203125" style="4" customWidth="1"/>
    <col min="12031" max="12031" width="17.6640625" style="4" customWidth="1"/>
    <col min="12032" max="12032" width="17.109375" style="4" customWidth="1"/>
    <col min="12033" max="12033" width="26.6640625" style="4" bestFit="1" customWidth="1"/>
    <col min="12034" max="12034" width="9.109375" style="4"/>
    <col min="12035" max="12035" width="25.21875" style="4" bestFit="1" customWidth="1"/>
    <col min="12036" max="12036" width="21.44140625" style="4" bestFit="1" customWidth="1"/>
    <col min="12037" max="12038" width="21" style="4" bestFit="1" customWidth="1"/>
    <col min="12039" max="12039" width="25.109375" style="4" bestFit="1" customWidth="1"/>
    <col min="12040" max="12040" width="17.109375" style="4" customWidth="1"/>
    <col min="12041" max="12276" width="9.109375" style="4"/>
    <col min="12277" max="12277" width="14.109375" style="4" customWidth="1"/>
    <col min="12278" max="12278" width="9.109375" style="4"/>
    <col min="12279" max="12279" width="39" style="4" customWidth="1"/>
    <col min="12280" max="12280" width="27.6640625" style="4" bestFit="1" customWidth="1"/>
    <col min="12281" max="12281" width="26.44140625" style="4" customWidth="1"/>
    <col min="12282" max="12282" width="11.109375" style="4" customWidth="1"/>
    <col min="12283" max="12283" width="25" style="4" customWidth="1"/>
    <col min="12284" max="12284" width="26.5546875" style="4" customWidth="1"/>
    <col min="12285" max="12285" width="26" style="4" customWidth="1"/>
    <col min="12286" max="12286" width="15.33203125" style="4" customWidth="1"/>
    <col min="12287" max="12287" width="17.6640625" style="4" customWidth="1"/>
    <col min="12288" max="12288" width="17.109375" style="4" customWidth="1"/>
    <col min="12289" max="12289" width="26.6640625" style="4" bestFit="1" customWidth="1"/>
    <col min="12290" max="12290" width="9.109375" style="4"/>
    <col min="12291" max="12291" width="25.21875" style="4" bestFit="1" customWidth="1"/>
    <col min="12292" max="12292" width="21.44140625" style="4" bestFit="1" customWidth="1"/>
    <col min="12293" max="12294" width="21" style="4" bestFit="1" customWidth="1"/>
    <col min="12295" max="12295" width="25.109375" style="4" bestFit="1" customWidth="1"/>
    <col min="12296" max="12296" width="17.109375" style="4" customWidth="1"/>
    <col min="12297" max="12532" width="9.109375" style="4"/>
    <col min="12533" max="12533" width="14.109375" style="4" customWidth="1"/>
    <col min="12534" max="12534" width="9.109375" style="4"/>
    <col min="12535" max="12535" width="39" style="4" customWidth="1"/>
    <col min="12536" max="12536" width="27.6640625" style="4" bestFit="1" customWidth="1"/>
    <col min="12537" max="12537" width="26.44140625" style="4" customWidth="1"/>
    <col min="12538" max="12538" width="11.109375" style="4" customWidth="1"/>
    <col min="12539" max="12539" width="25" style="4" customWidth="1"/>
    <col min="12540" max="12540" width="26.5546875" style="4" customWidth="1"/>
    <col min="12541" max="12541" width="26" style="4" customWidth="1"/>
    <col min="12542" max="12542" width="15.33203125" style="4" customWidth="1"/>
    <col min="12543" max="12543" width="17.6640625" style="4" customWidth="1"/>
    <col min="12544" max="12544" width="17.109375" style="4" customWidth="1"/>
    <col min="12545" max="12545" width="26.6640625" style="4" bestFit="1" customWidth="1"/>
    <col min="12546" max="12546" width="9.109375" style="4"/>
    <col min="12547" max="12547" width="25.21875" style="4" bestFit="1" customWidth="1"/>
    <col min="12548" max="12548" width="21.44140625" style="4" bestFit="1" customWidth="1"/>
    <col min="12549" max="12550" width="21" style="4" bestFit="1" customWidth="1"/>
    <col min="12551" max="12551" width="25.109375" style="4" bestFit="1" customWidth="1"/>
    <col min="12552" max="12552" width="17.109375" style="4" customWidth="1"/>
    <col min="12553" max="12788" width="9.109375" style="4"/>
    <col min="12789" max="12789" width="14.109375" style="4" customWidth="1"/>
    <col min="12790" max="12790" width="9.109375" style="4"/>
    <col min="12791" max="12791" width="39" style="4" customWidth="1"/>
    <col min="12792" max="12792" width="27.6640625" style="4" bestFit="1" customWidth="1"/>
    <col min="12793" max="12793" width="26.44140625" style="4" customWidth="1"/>
    <col min="12794" max="12794" width="11.109375" style="4" customWidth="1"/>
    <col min="12795" max="12795" width="25" style="4" customWidth="1"/>
    <col min="12796" max="12796" width="26.5546875" style="4" customWidth="1"/>
    <col min="12797" max="12797" width="26" style="4" customWidth="1"/>
    <col min="12798" max="12798" width="15.33203125" style="4" customWidth="1"/>
    <col min="12799" max="12799" width="17.6640625" style="4" customWidth="1"/>
    <col min="12800" max="12800" width="17.109375" style="4" customWidth="1"/>
    <col min="12801" max="12801" width="26.6640625" style="4" bestFit="1" customWidth="1"/>
    <col min="12802" max="12802" width="9.109375" style="4"/>
    <col min="12803" max="12803" width="25.21875" style="4" bestFit="1" customWidth="1"/>
    <col min="12804" max="12804" width="21.44140625" style="4" bestFit="1" customWidth="1"/>
    <col min="12805" max="12806" width="21" style="4" bestFit="1" customWidth="1"/>
    <col min="12807" max="12807" width="25.109375" style="4" bestFit="1" customWidth="1"/>
    <col min="12808" max="12808" width="17.109375" style="4" customWidth="1"/>
    <col min="12809" max="13044" width="9.109375" style="4"/>
    <col min="13045" max="13045" width="14.109375" style="4" customWidth="1"/>
    <col min="13046" max="13046" width="9.109375" style="4"/>
    <col min="13047" max="13047" width="39" style="4" customWidth="1"/>
    <col min="13048" max="13048" width="27.6640625" style="4" bestFit="1" customWidth="1"/>
    <col min="13049" max="13049" width="26.44140625" style="4" customWidth="1"/>
    <col min="13050" max="13050" width="11.109375" style="4" customWidth="1"/>
    <col min="13051" max="13051" width="25" style="4" customWidth="1"/>
    <col min="13052" max="13052" width="26.5546875" style="4" customWidth="1"/>
    <col min="13053" max="13053" width="26" style="4" customWidth="1"/>
    <col min="13054" max="13054" width="15.33203125" style="4" customWidth="1"/>
    <col min="13055" max="13055" width="17.6640625" style="4" customWidth="1"/>
    <col min="13056" max="13056" width="17.109375" style="4" customWidth="1"/>
    <col min="13057" max="13057" width="26.6640625" style="4" bestFit="1" customWidth="1"/>
    <col min="13058" max="13058" width="9.109375" style="4"/>
    <col min="13059" max="13059" width="25.21875" style="4" bestFit="1" customWidth="1"/>
    <col min="13060" max="13060" width="21.44140625" style="4" bestFit="1" customWidth="1"/>
    <col min="13061" max="13062" width="21" style="4" bestFit="1" customWidth="1"/>
    <col min="13063" max="13063" width="25.109375" style="4" bestFit="1" customWidth="1"/>
    <col min="13064" max="13064" width="17.109375" style="4" customWidth="1"/>
    <col min="13065" max="13300" width="9.109375" style="4"/>
    <col min="13301" max="13301" width="14.109375" style="4" customWidth="1"/>
    <col min="13302" max="13302" width="9.109375" style="4"/>
    <col min="13303" max="13303" width="39" style="4" customWidth="1"/>
    <col min="13304" max="13304" width="27.6640625" style="4" bestFit="1" customWidth="1"/>
    <col min="13305" max="13305" width="26.44140625" style="4" customWidth="1"/>
    <col min="13306" max="13306" width="11.109375" style="4" customWidth="1"/>
    <col min="13307" max="13307" width="25" style="4" customWidth="1"/>
    <col min="13308" max="13308" width="26.5546875" style="4" customWidth="1"/>
    <col min="13309" max="13309" width="26" style="4" customWidth="1"/>
    <col min="13310" max="13310" width="15.33203125" style="4" customWidth="1"/>
    <col min="13311" max="13311" width="17.6640625" style="4" customWidth="1"/>
    <col min="13312" max="13312" width="17.109375" style="4" customWidth="1"/>
    <col min="13313" max="13313" width="26.6640625" style="4" bestFit="1" customWidth="1"/>
    <col min="13314" max="13314" width="9.109375" style="4"/>
    <col min="13315" max="13315" width="25.21875" style="4" bestFit="1" customWidth="1"/>
    <col min="13316" max="13316" width="21.44140625" style="4" bestFit="1" customWidth="1"/>
    <col min="13317" max="13318" width="21" style="4" bestFit="1" customWidth="1"/>
    <col min="13319" max="13319" width="25.109375" style="4" bestFit="1" customWidth="1"/>
    <col min="13320" max="13320" width="17.109375" style="4" customWidth="1"/>
    <col min="13321" max="13556" width="9.109375" style="4"/>
    <col min="13557" max="13557" width="14.109375" style="4" customWidth="1"/>
    <col min="13558" max="13558" width="9.109375" style="4"/>
    <col min="13559" max="13559" width="39" style="4" customWidth="1"/>
    <col min="13560" max="13560" width="27.6640625" style="4" bestFit="1" customWidth="1"/>
    <col min="13561" max="13561" width="26.44140625" style="4" customWidth="1"/>
    <col min="13562" max="13562" width="11.109375" style="4" customWidth="1"/>
    <col min="13563" max="13563" width="25" style="4" customWidth="1"/>
    <col min="13564" max="13564" width="26.5546875" style="4" customWidth="1"/>
    <col min="13565" max="13565" width="26" style="4" customWidth="1"/>
    <col min="13566" max="13566" width="15.33203125" style="4" customWidth="1"/>
    <col min="13567" max="13567" width="17.6640625" style="4" customWidth="1"/>
    <col min="13568" max="13568" width="17.109375" style="4" customWidth="1"/>
    <col min="13569" max="13569" width="26.6640625" style="4" bestFit="1" customWidth="1"/>
    <col min="13570" max="13570" width="9.109375" style="4"/>
    <col min="13571" max="13571" width="25.21875" style="4" bestFit="1" customWidth="1"/>
    <col min="13572" max="13572" width="21.44140625" style="4" bestFit="1" customWidth="1"/>
    <col min="13573" max="13574" width="21" style="4" bestFit="1" customWidth="1"/>
    <col min="13575" max="13575" width="25.109375" style="4" bestFit="1" customWidth="1"/>
    <col min="13576" max="13576" width="17.109375" style="4" customWidth="1"/>
    <col min="13577" max="13812" width="9.109375" style="4"/>
    <col min="13813" max="13813" width="14.109375" style="4" customWidth="1"/>
    <col min="13814" max="13814" width="9.109375" style="4"/>
    <col min="13815" max="13815" width="39" style="4" customWidth="1"/>
    <col min="13816" max="13816" width="27.6640625" style="4" bestFit="1" customWidth="1"/>
    <col min="13817" max="13817" width="26.44140625" style="4" customWidth="1"/>
    <col min="13818" max="13818" width="11.109375" style="4" customWidth="1"/>
    <col min="13819" max="13819" width="25" style="4" customWidth="1"/>
    <col min="13820" max="13820" width="26.5546875" style="4" customWidth="1"/>
    <col min="13821" max="13821" width="26" style="4" customWidth="1"/>
    <col min="13822" max="13822" width="15.33203125" style="4" customWidth="1"/>
    <col min="13823" max="13823" width="17.6640625" style="4" customWidth="1"/>
    <col min="13824" max="13824" width="17.109375" style="4" customWidth="1"/>
    <col min="13825" max="13825" width="26.6640625" style="4" bestFit="1" customWidth="1"/>
    <col min="13826" max="13826" width="9.109375" style="4"/>
    <col min="13827" max="13827" width="25.21875" style="4" bestFit="1" customWidth="1"/>
    <col min="13828" max="13828" width="21.44140625" style="4" bestFit="1" customWidth="1"/>
    <col min="13829" max="13830" width="21" style="4" bestFit="1" customWidth="1"/>
    <col min="13831" max="13831" width="25.109375" style="4" bestFit="1" customWidth="1"/>
    <col min="13832" max="13832" width="17.109375" style="4" customWidth="1"/>
    <col min="13833" max="14068" width="9.109375" style="4"/>
    <col min="14069" max="14069" width="14.109375" style="4" customWidth="1"/>
    <col min="14070" max="14070" width="9.109375" style="4"/>
    <col min="14071" max="14071" width="39" style="4" customWidth="1"/>
    <col min="14072" max="14072" width="27.6640625" style="4" bestFit="1" customWidth="1"/>
    <col min="14073" max="14073" width="26.44140625" style="4" customWidth="1"/>
    <col min="14074" max="14074" width="11.109375" style="4" customWidth="1"/>
    <col min="14075" max="14075" width="25" style="4" customWidth="1"/>
    <col min="14076" max="14076" width="26.5546875" style="4" customWidth="1"/>
    <col min="14077" max="14077" width="26" style="4" customWidth="1"/>
    <col min="14078" max="14078" width="15.33203125" style="4" customWidth="1"/>
    <col min="14079" max="14079" width="17.6640625" style="4" customWidth="1"/>
    <col min="14080" max="14080" width="17.109375" style="4" customWidth="1"/>
    <col min="14081" max="14081" width="26.6640625" style="4" bestFit="1" customWidth="1"/>
    <col min="14082" max="14082" width="9.109375" style="4"/>
    <col min="14083" max="14083" width="25.21875" style="4" bestFit="1" customWidth="1"/>
    <col min="14084" max="14084" width="21.44140625" style="4" bestFit="1" customWidth="1"/>
    <col min="14085" max="14086" width="21" style="4" bestFit="1" customWidth="1"/>
    <col min="14087" max="14087" width="25.109375" style="4" bestFit="1" customWidth="1"/>
    <col min="14088" max="14088" width="17.109375" style="4" customWidth="1"/>
    <col min="14089" max="14324" width="9.109375" style="4"/>
    <col min="14325" max="14325" width="14.109375" style="4" customWidth="1"/>
    <col min="14326" max="14326" width="9.109375" style="4"/>
    <col min="14327" max="14327" width="39" style="4" customWidth="1"/>
    <col min="14328" max="14328" width="27.6640625" style="4" bestFit="1" customWidth="1"/>
    <col min="14329" max="14329" width="26.44140625" style="4" customWidth="1"/>
    <col min="14330" max="14330" width="11.109375" style="4" customWidth="1"/>
    <col min="14331" max="14331" width="25" style="4" customWidth="1"/>
    <col min="14332" max="14332" width="26.5546875" style="4" customWidth="1"/>
    <col min="14333" max="14333" width="26" style="4" customWidth="1"/>
    <col min="14334" max="14334" width="15.33203125" style="4" customWidth="1"/>
    <col min="14335" max="14335" width="17.6640625" style="4" customWidth="1"/>
    <col min="14336" max="14336" width="17.109375" style="4" customWidth="1"/>
    <col min="14337" max="14337" width="26.6640625" style="4" bestFit="1" customWidth="1"/>
    <col min="14338" max="14338" width="9.109375" style="4"/>
    <col min="14339" max="14339" width="25.21875" style="4" bestFit="1" customWidth="1"/>
    <col min="14340" max="14340" width="21.44140625" style="4" bestFit="1" customWidth="1"/>
    <col min="14341" max="14342" width="21" style="4" bestFit="1" customWidth="1"/>
    <col min="14343" max="14343" width="25.109375" style="4" bestFit="1" customWidth="1"/>
    <col min="14344" max="14344" width="17.109375" style="4" customWidth="1"/>
    <col min="14345" max="14580" width="9.109375" style="4"/>
    <col min="14581" max="14581" width="14.109375" style="4" customWidth="1"/>
    <col min="14582" max="14582" width="9.109375" style="4"/>
    <col min="14583" max="14583" width="39" style="4" customWidth="1"/>
    <col min="14584" max="14584" width="27.6640625" style="4" bestFit="1" customWidth="1"/>
    <col min="14585" max="14585" width="26.44140625" style="4" customWidth="1"/>
    <col min="14586" max="14586" width="11.109375" style="4" customWidth="1"/>
    <col min="14587" max="14587" width="25" style="4" customWidth="1"/>
    <col min="14588" max="14588" width="26.5546875" style="4" customWidth="1"/>
    <col min="14589" max="14589" width="26" style="4" customWidth="1"/>
    <col min="14590" max="14590" width="15.33203125" style="4" customWidth="1"/>
    <col min="14591" max="14591" width="17.6640625" style="4" customWidth="1"/>
    <col min="14592" max="14592" width="17.109375" style="4" customWidth="1"/>
    <col min="14593" max="14593" width="26.6640625" style="4" bestFit="1" customWidth="1"/>
    <col min="14594" max="14594" width="9.109375" style="4"/>
    <col min="14595" max="14595" width="25.21875" style="4" bestFit="1" customWidth="1"/>
    <col min="14596" max="14596" width="21.44140625" style="4" bestFit="1" customWidth="1"/>
    <col min="14597" max="14598" width="21" style="4" bestFit="1" customWidth="1"/>
    <col min="14599" max="14599" width="25.109375" style="4" bestFit="1" customWidth="1"/>
    <col min="14600" max="14600" width="17.109375" style="4" customWidth="1"/>
    <col min="14601" max="14836" width="9.109375" style="4"/>
    <col min="14837" max="14837" width="14.109375" style="4" customWidth="1"/>
    <col min="14838" max="14838" width="9.109375" style="4"/>
    <col min="14839" max="14839" width="39" style="4" customWidth="1"/>
    <col min="14840" max="14840" width="27.6640625" style="4" bestFit="1" customWidth="1"/>
    <col min="14841" max="14841" width="26.44140625" style="4" customWidth="1"/>
    <col min="14842" max="14842" width="11.109375" style="4" customWidth="1"/>
    <col min="14843" max="14843" width="25" style="4" customWidth="1"/>
    <col min="14844" max="14844" width="26.5546875" style="4" customWidth="1"/>
    <col min="14845" max="14845" width="26" style="4" customWidth="1"/>
    <col min="14846" max="14846" width="15.33203125" style="4" customWidth="1"/>
    <col min="14847" max="14847" width="17.6640625" style="4" customWidth="1"/>
    <col min="14848" max="14848" width="17.109375" style="4" customWidth="1"/>
    <col min="14849" max="14849" width="26.6640625" style="4" bestFit="1" customWidth="1"/>
    <col min="14850" max="14850" width="9.109375" style="4"/>
    <col min="14851" max="14851" width="25.21875" style="4" bestFit="1" customWidth="1"/>
    <col min="14852" max="14852" width="21.44140625" style="4" bestFit="1" customWidth="1"/>
    <col min="14853" max="14854" width="21" style="4" bestFit="1" customWidth="1"/>
    <col min="14855" max="14855" width="25.109375" style="4" bestFit="1" customWidth="1"/>
    <col min="14856" max="14856" width="17.109375" style="4" customWidth="1"/>
    <col min="14857" max="15092" width="9.109375" style="4"/>
    <col min="15093" max="15093" width="14.109375" style="4" customWidth="1"/>
    <col min="15094" max="15094" width="9.109375" style="4"/>
    <col min="15095" max="15095" width="39" style="4" customWidth="1"/>
    <col min="15096" max="15096" width="27.6640625" style="4" bestFit="1" customWidth="1"/>
    <col min="15097" max="15097" width="26.44140625" style="4" customWidth="1"/>
    <col min="15098" max="15098" width="11.109375" style="4" customWidth="1"/>
    <col min="15099" max="15099" width="25" style="4" customWidth="1"/>
    <col min="15100" max="15100" width="26.5546875" style="4" customWidth="1"/>
    <col min="15101" max="15101" width="26" style="4" customWidth="1"/>
    <col min="15102" max="15102" width="15.33203125" style="4" customWidth="1"/>
    <col min="15103" max="15103" width="17.6640625" style="4" customWidth="1"/>
    <col min="15104" max="15104" width="17.109375" style="4" customWidth="1"/>
    <col min="15105" max="15105" width="26.6640625" style="4" bestFit="1" customWidth="1"/>
    <col min="15106" max="15106" width="9.109375" style="4"/>
    <col min="15107" max="15107" width="25.21875" style="4" bestFit="1" customWidth="1"/>
    <col min="15108" max="15108" width="21.44140625" style="4" bestFit="1" customWidth="1"/>
    <col min="15109" max="15110" width="21" style="4" bestFit="1" customWidth="1"/>
    <col min="15111" max="15111" width="25.109375" style="4" bestFit="1" customWidth="1"/>
    <col min="15112" max="15112" width="17.109375" style="4" customWidth="1"/>
    <col min="15113" max="15348" width="9.109375" style="4"/>
    <col min="15349" max="15349" width="14.109375" style="4" customWidth="1"/>
    <col min="15350" max="15350" width="9.109375" style="4"/>
    <col min="15351" max="15351" width="39" style="4" customWidth="1"/>
    <col min="15352" max="15352" width="27.6640625" style="4" bestFit="1" customWidth="1"/>
    <col min="15353" max="15353" width="26.44140625" style="4" customWidth="1"/>
    <col min="15354" max="15354" width="11.109375" style="4" customWidth="1"/>
    <col min="15355" max="15355" width="25" style="4" customWidth="1"/>
    <col min="15356" max="15356" width="26.5546875" style="4" customWidth="1"/>
    <col min="15357" max="15357" width="26" style="4" customWidth="1"/>
    <col min="15358" max="15358" width="15.33203125" style="4" customWidth="1"/>
    <col min="15359" max="15359" width="17.6640625" style="4" customWidth="1"/>
    <col min="15360" max="15360" width="17.109375" style="4" customWidth="1"/>
    <col min="15361" max="15361" width="26.6640625" style="4" bestFit="1" customWidth="1"/>
    <col min="15362" max="15362" width="9.109375" style="4"/>
    <col min="15363" max="15363" width="25.21875" style="4" bestFit="1" customWidth="1"/>
    <col min="15364" max="15364" width="21.44140625" style="4" bestFit="1" customWidth="1"/>
    <col min="15365" max="15366" width="21" style="4" bestFit="1" customWidth="1"/>
    <col min="15367" max="15367" width="25.109375" style="4" bestFit="1" customWidth="1"/>
    <col min="15368" max="15368" width="17.109375" style="4" customWidth="1"/>
    <col min="15369" max="15604" width="9.109375" style="4"/>
    <col min="15605" max="15605" width="14.109375" style="4" customWidth="1"/>
    <col min="15606" max="15606" width="9.109375" style="4"/>
    <col min="15607" max="15607" width="39" style="4" customWidth="1"/>
    <col min="15608" max="15608" width="27.6640625" style="4" bestFit="1" customWidth="1"/>
    <col min="15609" max="15609" width="26.44140625" style="4" customWidth="1"/>
    <col min="15610" max="15610" width="11.109375" style="4" customWidth="1"/>
    <col min="15611" max="15611" width="25" style="4" customWidth="1"/>
    <col min="15612" max="15612" width="26.5546875" style="4" customWidth="1"/>
    <col min="15613" max="15613" width="26" style="4" customWidth="1"/>
    <col min="15614" max="15614" width="15.33203125" style="4" customWidth="1"/>
    <col min="15615" max="15615" width="17.6640625" style="4" customWidth="1"/>
    <col min="15616" max="15616" width="17.109375" style="4" customWidth="1"/>
    <col min="15617" max="15617" width="26.6640625" style="4" bestFit="1" customWidth="1"/>
    <col min="15618" max="15618" width="9.109375" style="4"/>
    <col min="15619" max="15619" width="25.21875" style="4" bestFit="1" customWidth="1"/>
    <col min="15620" max="15620" width="21.44140625" style="4" bestFit="1" customWidth="1"/>
    <col min="15621" max="15622" width="21" style="4" bestFit="1" customWidth="1"/>
    <col min="15623" max="15623" width="25.109375" style="4" bestFit="1" customWidth="1"/>
    <col min="15624" max="15624" width="17.109375" style="4" customWidth="1"/>
    <col min="15625" max="15860" width="9.109375" style="4"/>
    <col min="15861" max="15861" width="14.109375" style="4" customWidth="1"/>
    <col min="15862" max="15862" width="9.109375" style="4"/>
    <col min="15863" max="15863" width="39" style="4" customWidth="1"/>
    <col min="15864" max="15864" width="27.6640625" style="4" bestFit="1" customWidth="1"/>
    <col min="15865" max="15865" width="26.44140625" style="4" customWidth="1"/>
    <col min="15866" max="15866" width="11.109375" style="4" customWidth="1"/>
    <col min="15867" max="15867" width="25" style="4" customWidth="1"/>
    <col min="15868" max="15868" width="26.5546875" style="4" customWidth="1"/>
    <col min="15869" max="15869" width="26" style="4" customWidth="1"/>
    <col min="15870" max="15870" width="15.33203125" style="4" customWidth="1"/>
    <col min="15871" max="15871" width="17.6640625" style="4" customWidth="1"/>
    <col min="15872" max="15872" width="17.109375" style="4" customWidth="1"/>
    <col min="15873" max="15873" width="26.6640625" style="4" bestFit="1" customWidth="1"/>
    <col min="15874" max="15874" width="9.109375" style="4"/>
    <col min="15875" max="15875" width="25.21875" style="4" bestFit="1" customWidth="1"/>
    <col min="15876" max="15876" width="21.44140625" style="4" bestFit="1" customWidth="1"/>
    <col min="15877" max="15878" width="21" style="4" bestFit="1" customWidth="1"/>
    <col min="15879" max="15879" width="25.109375" style="4" bestFit="1" customWidth="1"/>
    <col min="15880" max="15880" width="17.109375" style="4" customWidth="1"/>
    <col min="15881" max="16116" width="9.109375" style="4"/>
    <col min="16117" max="16117" width="14.109375" style="4" customWidth="1"/>
    <col min="16118" max="16118" width="9.109375" style="4"/>
    <col min="16119" max="16119" width="39" style="4" customWidth="1"/>
    <col min="16120" max="16120" width="27.6640625" style="4" bestFit="1" customWidth="1"/>
    <col min="16121" max="16121" width="26.44140625" style="4" customWidth="1"/>
    <col min="16122" max="16122" width="11.109375" style="4" customWidth="1"/>
    <col min="16123" max="16123" width="25" style="4" customWidth="1"/>
    <col min="16124" max="16124" width="26.5546875" style="4" customWidth="1"/>
    <col min="16125" max="16125" width="26" style="4" customWidth="1"/>
    <col min="16126" max="16126" width="15.33203125" style="4" customWidth="1"/>
    <col min="16127" max="16127" width="17.6640625" style="4" customWidth="1"/>
    <col min="16128" max="16128" width="17.109375" style="4" customWidth="1"/>
    <col min="16129" max="16129" width="26.6640625" style="4" bestFit="1" customWidth="1"/>
    <col min="16130" max="16130" width="9.109375" style="4"/>
    <col min="16131" max="16131" width="25.21875" style="4" bestFit="1" customWidth="1"/>
    <col min="16132" max="16132" width="21.44140625" style="4" bestFit="1" customWidth="1"/>
    <col min="16133" max="16134" width="21" style="4" bestFit="1" customWidth="1"/>
    <col min="16135" max="16135" width="25.109375" style="4" bestFit="1" customWidth="1"/>
    <col min="16136" max="16136" width="17.109375" style="4" customWidth="1"/>
    <col min="16137" max="16384" width="9.109375" style="4"/>
  </cols>
  <sheetData>
    <row r="1" spans="1:10">
      <c r="A1" s="489"/>
      <c r="B1" s="481"/>
      <c r="C1" s="481"/>
      <c r="D1" s="481"/>
      <c r="E1" s="481"/>
      <c r="F1" s="481"/>
      <c r="G1" s="481"/>
      <c r="H1" s="477" t="s">
        <v>129</v>
      </c>
      <c r="I1" s="477"/>
      <c r="J1" s="262"/>
    </row>
    <row r="2" spans="1:10">
      <c r="A2" s="489"/>
      <c r="B2" s="481"/>
      <c r="C2" s="481"/>
      <c r="D2" s="481"/>
      <c r="E2" s="481"/>
      <c r="F2" s="481"/>
      <c r="G2" s="481"/>
      <c r="H2" s="477" t="s">
        <v>89</v>
      </c>
      <c r="I2" s="477"/>
      <c r="J2" s="262"/>
    </row>
    <row r="3" spans="1:10">
      <c r="A3" s="489"/>
      <c r="B3" s="481"/>
      <c r="C3" s="481"/>
      <c r="D3" s="481"/>
      <c r="E3" s="481"/>
      <c r="F3" s="481"/>
      <c r="G3" s="481"/>
      <c r="H3" s="477" t="s">
        <v>90</v>
      </c>
      <c r="I3" s="477"/>
      <c r="J3" s="262"/>
    </row>
    <row r="4" spans="1:10" ht="49.5" customHeight="1">
      <c r="A4" s="489"/>
      <c r="B4" s="481"/>
      <c r="C4" s="481"/>
      <c r="D4" s="481"/>
      <c r="E4" s="481"/>
      <c r="F4" s="481"/>
      <c r="G4" s="481"/>
      <c r="H4" s="858" t="s">
        <v>130</v>
      </c>
      <c r="I4" s="799"/>
      <c r="J4" s="799"/>
    </row>
    <row r="5" spans="1:10">
      <c r="A5" s="859" t="s">
        <v>7</v>
      </c>
      <c r="B5" s="797"/>
      <c r="C5" s="797"/>
      <c r="D5" s="797"/>
      <c r="E5" s="797"/>
      <c r="F5" s="797"/>
      <c r="G5" s="797"/>
      <c r="H5" s="797"/>
      <c r="I5" s="797"/>
      <c r="J5" s="797"/>
    </row>
    <row r="6" spans="1:10" ht="24" customHeight="1"/>
    <row r="7" spans="1:10" ht="42" customHeight="1">
      <c r="A7" s="860" t="s">
        <v>131</v>
      </c>
      <c r="B7" s="860"/>
      <c r="C7" s="860"/>
      <c r="D7" s="860"/>
      <c r="E7" s="860"/>
      <c r="F7" s="860"/>
      <c r="G7" s="860"/>
      <c r="H7" s="860"/>
      <c r="I7" s="860"/>
      <c r="J7" s="860"/>
    </row>
    <row r="8" spans="1:10" s="680" customFormat="1" ht="27.6" customHeight="1">
      <c r="A8" s="683"/>
      <c r="B8" s="683"/>
      <c r="C8" s="683"/>
      <c r="D8" s="683"/>
      <c r="E8" s="683"/>
      <c r="F8" s="683"/>
      <c r="G8" s="683"/>
      <c r="H8" s="683"/>
      <c r="I8" s="683"/>
      <c r="J8" s="683"/>
    </row>
    <row r="9" spans="1:10" ht="20.399999999999999" customHeight="1">
      <c r="A9" s="860" t="s">
        <v>521</v>
      </c>
      <c r="B9" s="861"/>
      <c r="C9" s="861"/>
      <c r="D9" s="861"/>
      <c r="E9" s="861"/>
      <c r="F9" s="861"/>
      <c r="G9" s="861"/>
      <c r="H9" s="861"/>
      <c r="I9" s="861"/>
      <c r="J9" s="861"/>
    </row>
    <row r="10" spans="1:10" s="680" customFormat="1" ht="20.399999999999999" customHeight="1">
      <c r="A10" s="683"/>
      <c r="B10" s="684"/>
      <c r="C10" s="684"/>
      <c r="D10" s="684"/>
      <c r="E10" s="684"/>
      <c r="F10" s="684"/>
      <c r="G10" s="684"/>
      <c r="H10" s="684"/>
      <c r="I10" s="684"/>
      <c r="J10" s="684"/>
    </row>
    <row r="11" spans="1:10">
      <c r="A11" s="862" t="s">
        <v>78</v>
      </c>
      <c r="B11" s="799"/>
      <c r="C11" s="799"/>
      <c r="D11" s="799"/>
      <c r="E11" s="799"/>
      <c r="F11" s="799"/>
      <c r="G11" s="799"/>
      <c r="H11" s="799"/>
      <c r="I11" s="799"/>
      <c r="J11" s="799"/>
    </row>
    <row r="12" spans="1:10" ht="23.25" customHeight="1">
      <c r="A12" s="863" t="s">
        <v>79</v>
      </c>
      <c r="B12" s="864"/>
      <c r="C12" s="864"/>
      <c r="D12" s="864"/>
      <c r="E12" s="864"/>
      <c r="F12" s="864"/>
      <c r="G12" s="864"/>
      <c r="H12" s="864"/>
      <c r="I12" s="864"/>
      <c r="J12" s="864"/>
    </row>
    <row r="13" spans="1:10" s="680" customFormat="1" ht="23.25" customHeight="1">
      <c r="A13" s="685"/>
      <c r="B13" s="682"/>
      <c r="C13" s="682"/>
      <c r="D13" s="682"/>
      <c r="E13" s="682"/>
      <c r="F13" s="682"/>
      <c r="G13" s="682"/>
      <c r="H13" s="682"/>
      <c r="I13" s="682"/>
      <c r="J13" s="682"/>
    </row>
    <row r="14" spans="1:10">
      <c r="A14" s="521"/>
      <c r="B14" s="520"/>
      <c r="C14" s="522"/>
      <c r="D14" s="522"/>
      <c r="E14" s="866" t="s">
        <v>66</v>
      </c>
      <c r="F14" s="866"/>
      <c r="G14" s="481"/>
      <c r="H14" s="481"/>
      <c r="I14" s="481"/>
      <c r="J14" s="481"/>
    </row>
    <row r="15" spans="1:10">
      <c r="A15" s="521"/>
      <c r="B15" s="520"/>
      <c r="C15" s="481"/>
      <c r="D15" s="481"/>
      <c r="E15" s="867" t="s">
        <v>132</v>
      </c>
      <c r="F15" s="867"/>
      <c r="G15" s="481"/>
      <c r="H15" s="481"/>
      <c r="I15" s="481"/>
      <c r="J15" s="481"/>
    </row>
    <row r="16" spans="1:10" s="680" customFormat="1">
      <c r="A16" s="521"/>
      <c r="B16" s="683"/>
      <c r="C16" s="481"/>
      <c r="D16" s="481"/>
      <c r="E16" s="519"/>
      <c r="F16" s="519"/>
      <c r="G16" s="481"/>
      <c r="H16" s="481"/>
      <c r="I16" s="481"/>
      <c r="J16" s="481"/>
    </row>
    <row r="17" spans="1:10">
      <c r="A17" s="807" t="s">
        <v>520</v>
      </c>
      <c r="B17" s="807"/>
      <c r="C17" s="807"/>
      <c r="D17" s="808"/>
      <c r="E17" s="481"/>
      <c r="F17" s="481"/>
      <c r="G17" s="481"/>
      <c r="H17" s="481"/>
      <c r="I17" s="865" t="s">
        <v>10</v>
      </c>
      <c r="J17" s="801"/>
    </row>
    <row r="18" spans="1:10" ht="45.75" customHeight="1">
      <c r="A18" s="868" t="s">
        <v>133</v>
      </c>
      <c r="B18" s="868"/>
      <c r="C18" s="868"/>
      <c r="D18" s="868" t="s">
        <v>134</v>
      </c>
      <c r="E18" s="868" t="s">
        <v>91</v>
      </c>
      <c r="F18" s="868"/>
      <c r="G18" s="868"/>
      <c r="H18" s="868" t="s">
        <v>135</v>
      </c>
      <c r="I18" s="868" t="s">
        <v>136</v>
      </c>
      <c r="J18" s="868"/>
    </row>
    <row r="19" spans="1:10" ht="114">
      <c r="A19" s="518" t="s">
        <v>67</v>
      </c>
      <c r="B19" s="868" t="s">
        <v>16</v>
      </c>
      <c r="C19" s="868"/>
      <c r="D19" s="868"/>
      <c r="E19" s="518" t="s">
        <v>460</v>
      </c>
      <c r="F19" s="518" t="s">
        <v>137</v>
      </c>
      <c r="G19" s="518" t="s">
        <v>462</v>
      </c>
      <c r="H19" s="868"/>
      <c r="I19" s="517" t="s">
        <v>138</v>
      </c>
      <c r="J19" s="517" t="s">
        <v>139</v>
      </c>
    </row>
    <row r="20" spans="1:10" s="6" customFormat="1" ht="21">
      <c r="A20" s="516">
        <v>1</v>
      </c>
      <c r="B20" s="869">
        <v>2</v>
      </c>
      <c r="C20" s="870"/>
      <c r="D20" s="516">
        <v>3</v>
      </c>
      <c r="E20" s="516">
        <v>4</v>
      </c>
      <c r="F20" s="516">
        <v>5</v>
      </c>
      <c r="G20" s="516">
        <v>6</v>
      </c>
      <c r="H20" s="516">
        <v>7</v>
      </c>
      <c r="I20" s="516">
        <v>8</v>
      </c>
      <c r="J20" s="516">
        <v>9</v>
      </c>
    </row>
    <row r="21" spans="1:10" s="515" customFormat="1" ht="60.75" customHeight="1">
      <c r="A21" s="871" t="s">
        <v>22</v>
      </c>
      <c r="B21" s="873" t="s">
        <v>140</v>
      </c>
      <c r="C21" s="874"/>
      <c r="D21" s="503">
        <f t="shared" ref="D21:I21" si="0">SUM(D22:D26)</f>
        <v>1595685823</v>
      </c>
      <c r="E21" s="503">
        <f t="shared" si="0"/>
        <v>1477827523</v>
      </c>
      <c r="F21" s="503">
        <f t="shared" si="0"/>
        <v>0</v>
      </c>
      <c r="G21" s="503">
        <f t="shared" si="0"/>
        <v>117858300</v>
      </c>
      <c r="H21" s="503">
        <f t="shared" si="0"/>
        <v>1568270157.4000001</v>
      </c>
      <c r="I21" s="503">
        <f t="shared" si="0"/>
        <v>-27415665.600000024</v>
      </c>
      <c r="J21" s="509">
        <f t="shared" ref="J21:J52" si="1">SUM(H21/D21*100)</f>
        <v>98.281888251131008</v>
      </c>
    </row>
    <row r="22" spans="1:10" s="515" customFormat="1" ht="39.9" customHeight="1">
      <c r="A22" s="872"/>
      <c r="B22" s="875" t="s">
        <v>93</v>
      </c>
      <c r="C22" s="876"/>
      <c r="D22" s="499">
        <f>SUM(E22:G22)</f>
        <v>524888285</v>
      </c>
      <c r="E22" s="500">
        <f t="shared" ref="E22:H26" si="2">SUM(E28+E64+E82+E88+E94+E100)</f>
        <v>486042685</v>
      </c>
      <c r="F22" s="508">
        <f t="shared" si="2"/>
        <v>0</v>
      </c>
      <c r="G22" s="500">
        <f t="shared" si="2"/>
        <v>38845600</v>
      </c>
      <c r="H22" s="508">
        <f t="shared" si="2"/>
        <v>515753191.56999999</v>
      </c>
      <c r="I22" s="500">
        <f>SUM(H22-D22)</f>
        <v>-9135093.4300000072</v>
      </c>
      <c r="J22" s="507">
        <f t="shared" si="1"/>
        <v>98.25961186578968</v>
      </c>
    </row>
    <row r="23" spans="1:10" s="515" customFormat="1" ht="39.9" customHeight="1">
      <c r="A23" s="872"/>
      <c r="B23" s="875" t="s">
        <v>94</v>
      </c>
      <c r="C23" s="876"/>
      <c r="D23" s="499">
        <f>SUM(E23:G23)</f>
        <v>406653895</v>
      </c>
      <c r="E23" s="500">
        <f t="shared" si="2"/>
        <v>376686495</v>
      </c>
      <c r="F23" s="499">
        <f t="shared" si="2"/>
        <v>0</v>
      </c>
      <c r="G23" s="500">
        <f t="shared" si="2"/>
        <v>29967400</v>
      </c>
      <c r="H23" s="499">
        <f t="shared" si="2"/>
        <v>398589290.75</v>
      </c>
      <c r="I23" s="500">
        <f>SUM(H23-D23)</f>
        <v>-8064604.25</v>
      </c>
      <c r="J23" s="506">
        <f t="shared" si="1"/>
        <v>98.016838311606477</v>
      </c>
    </row>
    <row r="24" spans="1:10" s="515" customFormat="1" ht="39.9" customHeight="1">
      <c r="A24" s="872"/>
      <c r="B24" s="875" t="s">
        <v>95</v>
      </c>
      <c r="C24" s="876"/>
      <c r="D24" s="499">
        <f>SUM(E24:G24)</f>
        <v>236018176</v>
      </c>
      <c r="E24" s="500">
        <f t="shared" si="2"/>
        <v>218557676</v>
      </c>
      <c r="F24" s="499">
        <f t="shared" si="2"/>
        <v>0</v>
      </c>
      <c r="G24" s="500">
        <f t="shared" si="2"/>
        <v>17460500</v>
      </c>
      <c r="H24" s="499">
        <f t="shared" si="2"/>
        <v>231668824.38999999</v>
      </c>
      <c r="I24" s="500">
        <f>SUM(H24-D24)</f>
        <v>-4349351.6100000143</v>
      </c>
      <c r="J24" s="506">
        <f t="shared" si="1"/>
        <v>98.157196329658944</v>
      </c>
    </row>
    <row r="25" spans="1:10" s="515" customFormat="1" ht="39.9" customHeight="1">
      <c r="A25" s="872"/>
      <c r="B25" s="875" t="s">
        <v>96</v>
      </c>
      <c r="C25" s="876"/>
      <c r="D25" s="499">
        <f>SUM(E25:G25)</f>
        <v>226723267</v>
      </c>
      <c r="E25" s="500">
        <f t="shared" si="2"/>
        <v>209970267</v>
      </c>
      <c r="F25" s="499">
        <f t="shared" si="2"/>
        <v>0</v>
      </c>
      <c r="G25" s="675">
        <f t="shared" si="2"/>
        <v>16753000</v>
      </c>
      <c r="H25" s="499">
        <f t="shared" si="2"/>
        <v>225199676.52999997</v>
      </c>
      <c r="I25" s="500">
        <f>SUM(H25-D25)</f>
        <v>-1523590.4700000286</v>
      </c>
      <c r="J25" s="506">
        <f t="shared" si="1"/>
        <v>99.327995538278813</v>
      </c>
    </row>
    <row r="26" spans="1:10" s="515" customFormat="1" ht="39.9" customHeight="1">
      <c r="A26" s="872"/>
      <c r="B26" s="875" t="s">
        <v>97</v>
      </c>
      <c r="C26" s="876"/>
      <c r="D26" s="499">
        <f>SUM(E26:G26)</f>
        <v>201402200</v>
      </c>
      <c r="E26" s="500">
        <f t="shared" si="2"/>
        <v>186570400</v>
      </c>
      <c r="F26" s="495">
        <f t="shared" si="2"/>
        <v>0</v>
      </c>
      <c r="G26" s="500">
        <f t="shared" si="2"/>
        <v>14831800</v>
      </c>
      <c r="H26" s="495">
        <f t="shared" si="2"/>
        <v>197059174.16000003</v>
      </c>
      <c r="I26" s="500">
        <f>SUM(H26-D26)</f>
        <v>-4343025.8399999738</v>
      </c>
      <c r="J26" s="506">
        <f t="shared" si="1"/>
        <v>97.843605561408978</v>
      </c>
    </row>
    <row r="27" spans="1:10" ht="67.5" customHeight="1">
      <c r="A27" s="877" t="s">
        <v>141</v>
      </c>
      <c r="B27" s="878" t="s">
        <v>142</v>
      </c>
      <c r="C27" s="873"/>
      <c r="D27" s="503">
        <f t="shared" ref="D27:I27" si="3">SUM(D28:D32)</f>
        <v>323467700</v>
      </c>
      <c r="E27" s="503">
        <f t="shared" si="3"/>
        <v>296210400</v>
      </c>
      <c r="F27" s="503">
        <f t="shared" si="3"/>
        <v>0</v>
      </c>
      <c r="G27" s="503">
        <f t="shared" si="3"/>
        <v>27257300</v>
      </c>
      <c r="H27" s="503">
        <f t="shared" si="3"/>
        <v>304961252.06999999</v>
      </c>
      <c r="I27" s="503">
        <f t="shared" si="3"/>
        <v>-18506447.929999985</v>
      </c>
      <c r="J27" s="509">
        <f t="shared" si="1"/>
        <v>94.278733879766037</v>
      </c>
    </row>
    <row r="28" spans="1:10" ht="39.9" customHeight="1">
      <c r="A28" s="872"/>
      <c r="B28" s="879" t="s">
        <v>93</v>
      </c>
      <c r="C28" s="880"/>
      <c r="D28" s="499">
        <f>SUM(E28:G28)</f>
        <v>109415000</v>
      </c>
      <c r="E28" s="500">
        <f t="shared" ref="E28:H32" si="4">SUM(E34+E40+E46+E52+E58)</f>
        <v>100239900</v>
      </c>
      <c r="F28" s="508">
        <f t="shared" si="4"/>
        <v>0</v>
      </c>
      <c r="G28" s="500">
        <f t="shared" si="4"/>
        <v>9175100</v>
      </c>
      <c r="H28" s="508">
        <f t="shared" si="4"/>
        <v>101905985.07000001</v>
      </c>
      <c r="I28" s="500">
        <f>SUM(H28-D28)</f>
        <v>-7509014.9299999923</v>
      </c>
      <c r="J28" s="507">
        <f t="shared" si="1"/>
        <v>93.137124772654573</v>
      </c>
    </row>
    <row r="29" spans="1:10" ht="39.9" customHeight="1">
      <c r="A29" s="872"/>
      <c r="B29" s="881" t="s">
        <v>94</v>
      </c>
      <c r="C29" s="882"/>
      <c r="D29" s="499">
        <f>SUM(E29:G29)</f>
        <v>83965800</v>
      </c>
      <c r="E29" s="500">
        <f t="shared" si="4"/>
        <v>76984400</v>
      </c>
      <c r="F29" s="499">
        <f t="shared" si="4"/>
        <v>0</v>
      </c>
      <c r="G29" s="500">
        <f t="shared" si="4"/>
        <v>6981400</v>
      </c>
      <c r="H29" s="499">
        <f t="shared" si="4"/>
        <v>78334920.129999995</v>
      </c>
      <c r="I29" s="500">
        <f>SUM(H29-D29)</f>
        <v>-5630879.8700000048</v>
      </c>
      <c r="J29" s="506">
        <f t="shared" si="1"/>
        <v>93.293841218686651</v>
      </c>
    </row>
    <row r="30" spans="1:10" ht="39.9" customHeight="1">
      <c r="A30" s="872"/>
      <c r="B30" s="881" t="s">
        <v>95</v>
      </c>
      <c r="C30" s="882"/>
      <c r="D30" s="499">
        <f>SUM(E30:G30)</f>
        <v>45347500</v>
      </c>
      <c r="E30" s="500">
        <f t="shared" si="4"/>
        <v>41457600</v>
      </c>
      <c r="F30" s="499">
        <f t="shared" si="4"/>
        <v>0</v>
      </c>
      <c r="G30" s="500">
        <f t="shared" si="4"/>
        <v>3889900</v>
      </c>
      <c r="H30" s="499">
        <f t="shared" si="4"/>
        <v>43691762.170000002</v>
      </c>
      <c r="I30" s="500">
        <f>SUM(H30-D30)</f>
        <v>-1655737.8299999982</v>
      </c>
      <c r="J30" s="506">
        <f t="shared" si="1"/>
        <v>96.348778146535096</v>
      </c>
    </row>
    <row r="31" spans="1:10" ht="39.9" customHeight="1">
      <c r="A31" s="872"/>
      <c r="B31" s="881" t="s">
        <v>96</v>
      </c>
      <c r="C31" s="882"/>
      <c r="D31" s="499">
        <f>SUM(E31:G31)</f>
        <v>44826100</v>
      </c>
      <c r="E31" s="500">
        <f t="shared" si="4"/>
        <v>40947500</v>
      </c>
      <c r="F31" s="499">
        <f t="shared" si="4"/>
        <v>0</v>
      </c>
      <c r="G31" s="500">
        <f t="shared" si="4"/>
        <v>3878600</v>
      </c>
      <c r="H31" s="499">
        <f t="shared" si="4"/>
        <v>44244910.06000001</v>
      </c>
      <c r="I31" s="500">
        <f>SUM(H31-D31)</f>
        <v>-581189.93999999017</v>
      </c>
      <c r="J31" s="506">
        <f t="shared" si="1"/>
        <v>98.703456379207665</v>
      </c>
    </row>
    <row r="32" spans="1:10" ht="39.9" customHeight="1">
      <c r="A32" s="872"/>
      <c r="B32" s="883" t="s">
        <v>97</v>
      </c>
      <c r="C32" s="884"/>
      <c r="D32" s="499">
        <f>SUM(E32:G32)</f>
        <v>39913300</v>
      </c>
      <c r="E32" s="500">
        <f t="shared" si="4"/>
        <v>36581000</v>
      </c>
      <c r="F32" s="495">
        <f t="shared" si="4"/>
        <v>0</v>
      </c>
      <c r="G32" s="500">
        <f t="shared" si="4"/>
        <v>3332300</v>
      </c>
      <c r="H32" s="495">
        <f t="shared" si="4"/>
        <v>36783674.640000001</v>
      </c>
      <c r="I32" s="500">
        <f>SUM(H32-D32)</f>
        <v>-3129625.3599999994</v>
      </c>
      <c r="J32" s="506">
        <f t="shared" si="1"/>
        <v>92.158941104844743</v>
      </c>
    </row>
    <row r="33" spans="1:10" ht="103.5" customHeight="1">
      <c r="A33" s="885" t="s">
        <v>143</v>
      </c>
      <c r="B33" s="873" t="s">
        <v>144</v>
      </c>
      <c r="C33" s="874"/>
      <c r="D33" s="503">
        <f t="shared" ref="D33:I33" si="5">SUM(D34:D38)</f>
        <v>238530300</v>
      </c>
      <c r="E33" s="503">
        <f t="shared" si="5"/>
        <v>218766900</v>
      </c>
      <c r="F33" s="503">
        <f t="shared" si="5"/>
        <v>0</v>
      </c>
      <c r="G33" s="503">
        <f t="shared" si="5"/>
        <v>19763400</v>
      </c>
      <c r="H33" s="503">
        <f t="shared" si="5"/>
        <v>237308521.53</v>
      </c>
      <c r="I33" s="503">
        <f t="shared" si="5"/>
        <v>-1221778.4699999839</v>
      </c>
      <c r="J33" s="509">
        <f t="shared" si="1"/>
        <v>99.487788985298721</v>
      </c>
    </row>
    <row r="34" spans="1:10" ht="39.9" customHeight="1">
      <c r="A34" s="872"/>
      <c r="B34" s="875" t="s">
        <v>93</v>
      </c>
      <c r="C34" s="876"/>
      <c r="D34" s="508">
        <f>SUM(E34:G34)</f>
        <v>79300700</v>
      </c>
      <c r="E34" s="511">
        <v>72734900</v>
      </c>
      <c r="F34" s="508">
        <v>0</v>
      </c>
      <c r="G34" s="500">
        <v>6565800</v>
      </c>
      <c r="H34" s="508">
        <v>78931730.810000002</v>
      </c>
      <c r="I34" s="511">
        <f>SUM(H34-D34)</f>
        <v>-368969.18999999762</v>
      </c>
      <c r="J34" s="507">
        <f t="shared" si="1"/>
        <v>99.534721395901926</v>
      </c>
    </row>
    <row r="35" spans="1:10" ht="39.9" customHeight="1">
      <c r="A35" s="872"/>
      <c r="B35" s="875" t="s">
        <v>94</v>
      </c>
      <c r="C35" s="876"/>
      <c r="D35" s="499">
        <f>SUM(E35:G35)</f>
        <v>60809500</v>
      </c>
      <c r="E35" s="500">
        <v>55774700</v>
      </c>
      <c r="F35" s="499">
        <v>0</v>
      </c>
      <c r="G35" s="500">
        <v>5034800</v>
      </c>
      <c r="H35" s="499">
        <v>60428082.009999998</v>
      </c>
      <c r="I35" s="500">
        <f>SUM(H35-D35)</f>
        <v>-381417.99000000209</v>
      </c>
      <c r="J35" s="506">
        <f t="shared" si="1"/>
        <v>99.372765784951355</v>
      </c>
    </row>
    <row r="36" spans="1:10" ht="39.9" customHeight="1">
      <c r="A36" s="872"/>
      <c r="B36" s="875" t="s">
        <v>95</v>
      </c>
      <c r="C36" s="876"/>
      <c r="D36" s="499">
        <f>SUM(E36:G36)</f>
        <v>35204100</v>
      </c>
      <c r="E36" s="500">
        <v>32289400</v>
      </c>
      <c r="F36" s="499">
        <v>0</v>
      </c>
      <c r="G36" s="500">
        <v>2914700</v>
      </c>
      <c r="H36" s="499">
        <v>35036688.370000005</v>
      </c>
      <c r="I36" s="500">
        <f>SUM(H36-D36)</f>
        <v>-167411.62999999523</v>
      </c>
      <c r="J36" s="506">
        <f t="shared" si="1"/>
        <v>99.524454168690596</v>
      </c>
    </row>
    <row r="37" spans="1:10" ht="39.9" customHeight="1">
      <c r="A37" s="872"/>
      <c r="B37" s="875" t="s">
        <v>96</v>
      </c>
      <c r="C37" s="876"/>
      <c r="D37" s="499">
        <f>SUM(E37:G37)</f>
        <v>33651400</v>
      </c>
      <c r="E37" s="500">
        <v>30851100</v>
      </c>
      <c r="F37" s="499">
        <v>0</v>
      </c>
      <c r="G37" s="500">
        <v>2800300</v>
      </c>
      <c r="H37" s="499">
        <v>33638620.050000012</v>
      </c>
      <c r="I37" s="500">
        <f>SUM(H37-D37)</f>
        <v>-12779.949999988079</v>
      </c>
      <c r="J37" s="506">
        <f t="shared" si="1"/>
        <v>99.96202253100914</v>
      </c>
    </row>
    <row r="38" spans="1:10" ht="39.9" customHeight="1">
      <c r="A38" s="872"/>
      <c r="B38" s="875" t="s">
        <v>97</v>
      </c>
      <c r="C38" s="876"/>
      <c r="D38" s="495">
        <f>SUM(E38:G38)</f>
        <v>29564600</v>
      </c>
      <c r="E38" s="496">
        <v>27116800</v>
      </c>
      <c r="F38" s="495">
        <v>0</v>
      </c>
      <c r="G38" s="500">
        <v>2447800</v>
      </c>
      <c r="H38" s="495">
        <v>29273400.289999999</v>
      </c>
      <c r="I38" s="496">
        <f>SUM(H38-D38)</f>
        <v>-291199.71000000089</v>
      </c>
      <c r="J38" s="510">
        <f t="shared" si="1"/>
        <v>99.015039236113452</v>
      </c>
    </row>
    <row r="39" spans="1:10" ht="105" customHeight="1">
      <c r="A39" s="885" t="s">
        <v>145</v>
      </c>
      <c r="B39" s="873" t="s">
        <v>146</v>
      </c>
      <c r="C39" s="874"/>
      <c r="D39" s="503">
        <f t="shared" ref="D39:I39" si="6">SUM(D40:D44)</f>
        <v>43314200</v>
      </c>
      <c r="E39" s="503">
        <f t="shared" si="6"/>
        <v>39266500</v>
      </c>
      <c r="F39" s="503">
        <f t="shared" si="6"/>
        <v>0</v>
      </c>
      <c r="G39" s="503">
        <f t="shared" si="6"/>
        <v>4047700</v>
      </c>
      <c r="H39" s="503">
        <f t="shared" si="6"/>
        <v>26030380.59</v>
      </c>
      <c r="I39" s="503">
        <f t="shared" si="6"/>
        <v>-17283819.41</v>
      </c>
      <c r="J39" s="509">
        <f t="shared" si="1"/>
        <v>60.09664403359637</v>
      </c>
    </row>
    <row r="40" spans="1:10" ht="39.9" customHeight="1">
      <c r="A40" s="872"/>
      <c r="B40" s="879" t="s">
        <v>93</v>
      </c>
      <c r="C40" s="886"/>
      <c r="D40" s="508">
        <f>SUM(E40:G40)</f>
        <v>15515500</v>
      </c>
      <c r="E40" s="511">
        <v>14126700</v>
      </c>
      <c r="F40" s="508">
        <v>0</v>
      </c>
      <c r="G40" s="500">
        <v>1388800</v>
      </c>
      <c r="H40" s="508">
        <v>8375581.8700000001</v>
      </c>
      <c r="I40" s="514">
        <f>SUM(H40-D40)</f>
        <v>-7139918.1299999999</v>
      </c>
      <c r="J40" s="507">
        <f t="shared" si="1"/>
        <v>53.982030034481646</v>
      </c>
    </row>
    <row r="41" spans="1:10" ht="39.9" customHeight="1">
      <c r="A41" s="872"/>
      <c r="B41" s="881" t="s">
        <v>94</v>
      </c>
      <c r="C41" s="887"/>
      <c r="D41" s="499">
        <f>SUM(E41:G41)</f>
        <v>11881700</v>
      </c>
      <c r="E41" s="500">
        <v>10855100</v>
      </c>
      <c r="F41" s="499">
        <v>0</v>
      </c>
      <c r="G41" s="500">
        <v>1026600</v>
      </c>
      <c r="H41" s="499">
        <v>6632516.25</v>
      </c>
      <c r="I41" s="513">
        <f>SUM(H41-D41)</f>
        <v>-5249183.75</v>
      </c>
      <c r="J41" s="506">
        <f t="shared" si="1"/>
        <v>55.821273470967959</v>
      </c>
    </row>
    <row r="42" spans="1:10" ht="39.9" customHeight="1">
      <c r="A42" s="872"/>
      <c r="B42" s="881" t="s">
        <v>95</v>
      </c>
      <c r="C42" s="887"/>
      <c r="D42" s="499">
        <f>SUM(E42:G42)</f>
        <v>5426400</v>
      </c>
      <c r="E42" s="500">
        <v>4832700</v>
      </c>
      <c r="F42" s="499">
        <v>0</v>
      </c>
      <c r="G42" s="500">
        <v>593700</v>
      </c>
      <c r="H42" s="499">
        <v>3938073.7999999989</v>
      </c>
      <c r="I42" s="513">
        <f>SUM(H42-D42)</f>
        <v>-1488326.2000000011</v>
      </c>
      <c r="J42" s="506">
        <f t="shared" si="1"/>
        <v>72.572493734335822</v>
      </c>
    </row>
    <row r="43" spans="1:10" ht="39.9" customHeight="1">
      <c r="A43" s="872"/>
      <c r="B43" s="881" t="s">
        <v>96</v>
      </c>
      <c r="C43" s="887"/>
      <c r="D43" s="499">
        <f>SUM(E43:G43)</f>
        <v>4796000</v>
      </c>
      <c r="E43" s="500">
        <v>4238600</v>
      </c>
      <c r="F43" s="499">
        <v>0</v>
      </c>
      <c r="G43" s="500">
        <v>557400</v>
      </c>
      <c r="H43" s="499">
        <v>4227862.51</v>
      </c>
      <c r="I43" s="513">
        <f>SUM(H43-D43)</f>
        <v>-568137.49000000022</v>
      </c>
      <c r="J43" s="506">
        <f t="shared" si="1"/>
        <v>88.153930567139284</v>
      </c>
    </row>
    <row r="44" spans="1:10" ht="34.5" customHeight="1">
      <c r="A44" s="872"/>
      <c r="B44" s="883" t="s">
        <v>97</v>
      </c>
      <c r="C44" s="888"/>
      <c r="D44" s="495">
        <f>SUM(E44:G44)</f>
        <v>5694600</v>
      </c>
      <c r="E44" s="496">
        <v>5213400</v>
      </c>
      <c r="F44" s="495">
        <v>0</v>
      </c>
      <c r="G44" s="496">
        <v>481200</v>
      </c>
      <c r="H44" s="495">
        <v>2856346.16</v>
      </c>
      <c r="I44" s="512">
        <f>SUM(H44-D44)</f>
        <v>-2838253.84</v>
      </c>
      <c r="J44" s="510">
        <f t="shared" si="1"/>
        <v>50.158855055666777</v>
      </c>
    </row>
    <row r="45" spans="1:10" ht="66" customHeight="1">
      <c r="A45" s="885" t="s">
        <v>147</v>
      </c>
      <c r="B45" s="873" t="s">
        <v>148</v>
      </c>
      <c r="C45" s="874"/>
      <c r="D45" s="503">
        <f t="shared" ref="D45:I45" si="7">SUM(D46:D50)</f>
        <v>39541800</v>
      </c>
      <c r="E45" s="503">
        <f t="shared" si="7"/>
        <v>36267900</v>
      </c>
      <c r="F45" s="503">
        <f t="shared" si="7"/>
        <v>0</v>
      </c>
      <c r="G45" s="503">
        <f t="shared" si="7"/>
        <v>3273900</v>
      </c>
      <c r="H45" s="503">
        <f t="shared" si="7"/>
        <v>39541705.480000004</v>
      </c>
      <c r="I45" s="503">
        <f t="shared" si="7"/>
        <v>-94.519999996758997</v>
      </c>
      <c r="J45" s="509">
        <f t="shared" si="1"/>
        <v>99.999760961817628</v>
      </c>
    </row>
    <row r="46" spans="1:10" ht="39.9" customHeight="1">
      <c r="A46" s="872"/>
      <c r="B46" s="875" t="s">
        <v>93</v>
      </c>
      <c r="C46" s="876"/>
      <c r="D46" s="508">
        <f>SUM(E46:G46)</f>
        <v>14014600</v>
      </c>
      <c r="E46" s="511">
        <v>12845500</v>
      </c>
      <c r="F46" s="508">
        <v>0</v>
      </c>
      <c r="G46" s="500">
        <v>1169100</v>
      </c>
      <c r="H46" s="508">
        <v>14014638.84</v>
      </c>
      <c r="I46" s="511">
        <f>SUM(H46-D46)</f>
        <v>38.839999999850988</v>
      </c>
      <c r="J46" s="507">
        <f t="shared" si="1"/>
        <v>100.00027713955446</v>
      </c>
    </row>
    <row r="47" spans="1:10" ht="39.9" customHeight="1">
      <c r="A47" s="872"/>
      <c r="B47" s="875" t="s">
        <v>94</v>
      </c>
      <c r="C47" s="876"/>
      <c r="D47" s="499">
        <f>SUM(E47:G47)</f>
        <v>10702500</v>
      </c>
      <c r="E47" s="500">
        <v>9830100</v>
      </c>
      <c r="F47" s="499">
        <v>0</v>
      </c>
      <c r="G47" s="500">
        <v>872400</v>
      </c>
      <c r="H47" s="499">
        <v>10702459.980000002</v>
      </c>
      <c r="I47" s="500">
        <f>SUM(H47-D47)</f>
        <v>-40.01999999769032</v>
      </c>
      <c r="J47" s="506">
        <f t="shared" si="1"/>
        <v>99.999626068675568</v>
      </c>
    </row>
    <row r="48" spans="1:10" ht="39.9" customHeight="1">
      <c r="A48" s="872"/>
      <c r="B48" s="875" t="s">
        <v>95</v>
      </c>
      <c r="C48" s="876"/>
      <c r="D48" s="499">
        <f>SUM(E48:G48)</f>
        <v>4451700</v>
      </c>
      <c r="E48" s="500">
        <v>4091000</v>
      </c>
      <c r="F48" s="499">
        <v>0</v>
      </c>
      <c r="G48" s="500">
        <v>360700</v>
      </c>
      <c r="H48" s="499">
        <v>4451700</v>
      </c>
      <c r="I48" s="500">
        <f>SUM(H48-D48)</f>
        <v>0</v>
      </c>
      <c r="J48" s="506">
        <f t="shared" si="1"/>
        <v>100</v>
      </c>
    </row>
    <row r="49" spans="1:10" ht="39.9" customHeight="1">
      <c r="A49" s="872"/>
      <c r="B49" s="875" t="s">
        <v>96</v>
      </c>
      <c r="C49" s="876"/>
      <c r="D49" s="499">
        <f>SUM(E49:G49)</f>
        <v>6010600</v>
      </c>
      <c r="E49" s="500">
        <v>5518000</v>
      </c>
      <c r="F49" s="499">
        <v>0</v>
      </c>
      <c r="G49" s="500">
        <v>492600</v>
      </c>
      <c r="H49" s="499">
        <v>6010541.5000000009</v>
      </c>
      <c r="I49" s="500">
        <f>SUM(H49-D49)</f>
        <v>-58.499999999068677</v>
      </c>
      <c r="J49" s="506">
        <f t="shared" si="1"/>
        <v>99.999026719462307</v>
      </c>
    </row>
    <row r="50" spans="1:10" ht="39.9" customHeight="1">
      <c r="A50" s="872"/>
      <c r="B50" s="875" t="s">
        <v>97</v>
      </c>
      <c r="C50" s="876"/>
      <c r="D50" s="495">
        <f>SUM(E50:G50)</f>
        <v>4362400</v>
      </c>
      <c r="E50" s="500">
        <v>3983300</v>
      </c>
      <c r="F50" s="499">
        <v>0</v>
      </c>
      <c r="G50" s="500">
        <v>379100</v>
      </c>
      <c r="H50" s="499">
        <v>4362365.16</v>
      </c>
      <c r="I50" s="496">
        <f>SUM(H50-D50)</f>
        <v>-34.839999999850988</v>
      </c>
      <c r="J50" s="510">
        <f t="shared" si="1"/>
        <v>99.999201357051177</v>
      </c>
    </row>
    <row r="51" spans="1:10" ht="81.75" customHeight="1">
      <c r="A51" s="885" t="s">
        <v>149</v>
      </c>
      <c r="B51" s="873" t="s">
        <v>150</v>
      </c>
      <c r="C51" s="874"/>
      <c r="D51" s="503">
        <f t="shared" ref="D51:I51" si="8">SUM(D52:D56)</f>
        <v>1491100</v>
      </c>
      <c r="E51" s="503">
        <f t="shared" si="8"/>
        <v>1367700</v>
      </c>
      <c r="F51" s="503">
        <f t="shared" si="8"/>
        <v>0</v>
      </c>
      <c r="G51" s="503">
        <f t="shared" si="8"/>
        <v>123400</v>
      </c>
      <c r="H51" s="503">
        <f t="shared" si="8"/>
        <v>1490824.63</v>
      </c>
      <c r="I51" s="503">
        <f t="shared" si="8"/>
        <v>-275.37000000011176</v>
      </c>
      <c r="J51" s="509">
        <f t="shared" si="1"/>
        <v>99.981532425725973</v>
      </c>
    </row>
    <row r="52" spans="1:10" ht="39.9" customHeight="1">
      <c r="A52" s="872"/>
      <c r="B52" s="875" t="s">
        <v>93</v>
      </c>
      <c r="C52" s="876"/>
      <c r="D52" s="499">
        <f>SUM(E52:G52)</f>
        <v>429500</v>
      </c>
      <c r="E52" s="500">
        <v>395400</v>
      </c>
      <c r="F52" s="508">
        <v>0</v>
      </c>
      <c r="G52" s="500">
        <v>34100</v>
      </c>
      <c r="H52" s="508">
        <v>429465.44</v>
      </c>
      <c r="I52" s="500">
        <f>SUM(H52-D52)</f>
        <v>-34.559999999997672</v>
      </c>
      <c r="J52" s="507">
        <f t="shared" si="1"/>
        <v>99.991953434225849</v>
      </c>
    </row>
    <row r="53" spans="1:10" ht="39.9" customHeight="1">
      <c r="A53" s="872"/>
      <c r="B53" s="875" t="s">
        <v>94</v>
      </c>
      <c r="C53" s="876"/>
      <c r="D53" s="499">
        <f>SUM(E53:G53)</f>
        <v>419500</v>
      </c>
      <c r="E53" s="500">
        <v>383800</v>
      </c>
      <c r="F53" s="499">
        <v>0</v>
      </c>
      <c r="G53" s="500">
        <v>35700</v>
      </c>
      <c r="H53" s="499">
        <v>419446.82999999996</v>
      </c>
      <c r="I53" s="500">
        <f>SUM(H53-D53)</f>
        <v>-53.17000000004191</v>
      </c>
      <c r="J53" s="506">
        <f t="shared" ref="J53:J84" si="9">SUM(H53/D53*100)</f>
        <v>99.9873253873659</v>
      </c>
    </row>
    <row r="54" spans="1:10" ht="39.9" customHeight="1">
      <c r="A54" s="872"/>
      <c r="B54" s="875" t="s">
        <v>95</v>
      </c>
      <c r="C54" s="876"/>
      <c r="D54" s="499">
        <f>SUM(E54:G54)</f>
        <v>173900</v>
      </c>
      <c r="E54" s="500">
        <v>159800</v>
      </c>
      <c r="F54" s="499">
        <v>0</v>
      </c>
      <c r="G54" s="500">
        <v>14100</v>
      </c>
      <c r="H54" s="499">
        <v>173899.99999999997</v>
      </c>
      <c r="I54" s="500">
        <f>SUM(H54-D54)</f>
        <v>-2.9103830456733704E-11</v>
      </c>
      <c r="J54" s="506">
        <f t="shared" si="9"/>
        <v>99.999999999999972</v>
      </c>
    </row>
    <row r="55" spans="1:10" ht="39.9" customHeight="1">
      <c r="A55" s="872"/>
      <c r="B55" s="875" t="s">
        <v>96</v>
      </c>
      <c r="C55" s="876"/>
      <c r="D55" s="499">
        <f>SUM(E55:G55)</f>
        <v>255400</v>
      </c>
      <c r="E55" s="500">
        <v>233700</v>
      </c>
      <c r="F55" s="499">
        <v>0</v>
      </c>
      <c r="G55" s="500">
        <v>21700</v>
      </c>
      <c r="H55" s="499">
        <v>255279.42999999996</v>
      </c>
      <c r="I55" s="500">
        <f>SUM(H55-D55)</f>
        <v>-120.57000000003609</v>
      </c>
      <c r="J55" s="506">
        <f t="shared" si="9"/>
        <v>99.952791699295204</v>
      </c>
    </row>
    <row r="56" spans="1:10" ht="39.9" customHeight="1">
      <c r="A56" s="872"/>
      <c r="B56" s="875" t="s">
        <v>97</v>
      </c>
      <c r="C56" s="876"/>
      <c r="D56" s="499">
        <f>SUM(E56:G56)</f>
        <v>212800</v>
      </c>
      <c r="E56" s="500">
        <v>195000</v>
      </c>
      <c r="F56" s="495">
        <v>0</v>
      </c>
      <c r="G56" s="500">
        <v>17800</v>
      </c>
      <c r="H56" s="495">
        <v>212732.93</v>
      </c>
      <c r="I56" s="500">
        <f>SUM(H56-D56)</f>
        <v>-67.070000000006985</v>
      </c>
      <c r="J56" s="506">
        <f t="shared" si="9"/>
        <v>99.968482142857141</v>
      </c>
    </row>
    <row r="57" spans="1:10" ht="96.75" customHeight="1">
      <c r="A57" s="885" t="s">
        <v>151</v>
      </c>
      <c r="B57" s="873" t="s">
        <v>152</v>
      </c>
      <c r="C57" s="874"/>
      <c r="D57" s="503">
        <f t="shared" ref="D57:I57" si="10">SUM(D58:D62)</f>
        <v>590300</v>
      </c>
      <c r="E57" s="503">
        <f t="shared" si="10"/>
        <v>541400</v>
      </c>
      <c r="F57" s="503">
        <f t="shared" si="10"/>
        <v>0</v>
      </c>
      <c r="G57" s="503">
        <f t="shared" si="10"/>
        <v>48900</v>
      </c>
      <c r="H57" s="503">
        <f t="shared" si="10"/>
        <v>589819.84</v>
      </c>
      <c r="I57" s="503">
        <f t="shared" si="10"/>
        <v>-480.16000000001804</v>
      </c>
      <c r="J57" s="509">
        <f t="shared" si="9"/>
        <v>99.918658309334234</v>
      </c>
    </row>
    <row r="58" spans="1:10" ht="39.9" customHeight="1">
      <c r="A58" s="872"/>
      <c r="B58" s="875" t="s">
        <v>93</v>
      </c>
      <c r="C58" s="876"/>
      <c r="D58" s="499">
        <f>SUM(E58:G58)</f>
        <v>154700</v>
      </c>
      <c r="E58" s="500">
        <v>137400</v>
      </c>
      <c r="F58" s="508">
        <v>0</v>
      </c>
      <c r="G58" s="500">
        <v>17300</v>
      </c>
      <c r="H58" s="508">
        <v>154568.10999999999</v>
      </c>
      <c r="I58" s="500">
        <f>SUM(H58-D58)</f>
        <v>-131.89000000001397</v>
      </c>
      <c r="J58" s="507">
        <f t="shared" si="9"/>
        <v>99.914744667097594</v>
      </c>
    </row>
    <row r="59" spans="1:10" ht="39.9" customHeight="1">
      <c r="A59" s="872"/>
      <c r="B59" s="875" t="s">
        <v>94</v>
      </c>
      <c r="C59" s="876"/>
      <c r="D59" s="499">
        <f>SUM(E59:G59)</f>
        <v>152600</v>
      </c>
      <c r="E59" s="500">
        <v>140700</v>
      </c>
      <c r="F59" s="499">
        <v>0</v>
      </c>
      <c r="G59" s="500">
        <v>11900</v>
      </c>
      <c r="H59" s="499">
        <v>152415.05999999997</v>
      </c>
      <c r="I59" s="500">
        <f>SUM(H59-D59)</f>
        <v>-184.94000000003143</v>
      </c>
      <c r="J59" s="506">
        <f t="shared" si="9"/>
        <v>99.878807339449509</v>
      </c>
    </row>
    <row r="60" spans="1:10" ht="39.9" customHeight="1">
      <c r="A60" s="872"/>
      <c r="B60" s="875" t="s">
        <v>95</v>
      </c>
      <c r="C60" s="876"/>
      <c r="D60" s="499">
        <f>SUM(E60:G60)</f>
        <v>91400</v>
      </c>
      <c r="E60" s="500">
        <v>84700</v>
      </c>
      <c r="F60" s="499">
        <v>0</v>
      </c>
      <c r="G60" s="500">
        <v>6700</v>
      </c>
      <c r="H60" s="499">
        <v>91400</v>
      </c>
      <c r="I60" s="500">
        <f>SUM(H60-D60)</f>
        <v>0</v>
      </c>
      <c r="J60" s="506">
        <f t="shared" si="9"/>
        <v>100</v>
      </c>
    </row>
    <row r="61" spans="1:10" ht="39.9" customHeight="1">
      <c r="A61" s="872"/>
      <c r="B61" s="875" t="s">
        <v>96</v>
      </c>
      <c r="C61" s="876"/>
      <c r="D61" s="499">
        <f>SUM(E61:G61)</f>
        <v>112700</v>
      </c>
      <c r="E61" s="500">
        <v>106100</v>
      </c>
      <c r="F61" s="499">
        <v>0</v>
      </c>
      <c r="G61" s="500">
        <v>6600</v>
      </c>
      <c r="H61" s="499">
        <v>112606.57000000002</v>
      </c>
      <c r="I61" s="500">
        <f>SUM(H61-D61)</f>
        <v>-93.429999999978463</v>
      </c>
      <c r="J61" s="506">
        <f t="shared" si="9"/>
        <v>99.917098491570556</v>
      </c>
    </row>
    <row r="62" spans="1:10" ht="39.9" customHeight="1">
      <c r="A62" s="872"/>
      <c r="B62" s="875" t="s">
        <v>97</v>
      </c>
      <c r="C62" s="876"/>
      <c r="D62" s="499">
        <f>SUM(E62:G62)</f>
        <v>78900</v>
      </c>
      <c r="E62" s="500">
        <v>72500</v>
      </c>
      <c r="F62" s="495">
        <v>0</v>
      </c>
      <c r="G62" s="500">
        <v>6400</v>
      </c>
      <c r="H62" s="495">
        <v>78830.100000000006</v>
      </c>
      <c r="I62" s="500">
        <f>SUM(H62-D62)</f>
        <v>-69.899999999994179</v>
      </c>
      <c r="J62" s="506">
        <f t="shared" si="9"/>
        <v>99.91140684410648</v>
      </c>
    </row>
    <row r="63" spans="1:10" ht="66" customHeight="1">
      <c r="A63" s="877" t="s">
        <v>153</v>
      </c>
      <c r="B63" s="873" t="s">
        <v>154</v>
      </c>
      <c r="C63" s="874"/>
      <c r="D63" s="503">
        <f t="shared" ref="D63:I63" si="11">SUM(D64:D68)</f>
        <v>72397900</v>
      </c>
      <c r="E63" s="503">
        <f t="shared" si="11"/>
        <v>66830500</v>
      </c>
      <c r="F63" s="503">
        <f t="shared" si="11"/>
        <v>0</v>
      </c>
      <c r="G63" s="503">
        <f t="shared" si="11"/>
        <v>5567400</v>
      </c>
      <c r="H63" s="503">
        <f t="shared" si="11"/>
        <v>72122513.120000005</v>
      </c>
      <c r="I63" s="503">
        <f t="shared" si="11"/>
        <v>-275386.88000000082</v>
      </c>
      <c r="J63" s="509">
        <f t="shared" si="9"/>
        <v>99.619620348104021</v>
      </c>
    </row>
    <row r="64" spans="1:10" ht="39.9" customHeight="1">
      <c r="A64" s="872"/>
      <c r="B64" s="875" t="s">
        <v>93</v>
      </c>
      <c r="C64" s="876"/>
      <c r="D64" s="499">
        <f>SUM(E64:G64)</f>
        <v>22174600</v>
      </c>
      <c r="E64" s="500">
        <f t="shared" ref="E64:H68" si="12">SUM(E70+E76)</f>
        <v>20454200</v>
      </c>
      <c r="F64" s="508">
        <f t="shared" si="12"/>
        <v>0</v>
      </c>
      <c r="G64" s="500">
        <f t="shared" si="12"/>
        <v>1720400</v>
      </c>
      <c r="H64" s="508">
        <f t="shared" si="12"/>
        <v>22192918.119999997</v>
      </c>
      <c r="I64" s="500">
        <f>SUM(H64-D64)</f>
        <v>18318.119999997318</v>
      </c>
      <c r="J64" s="507">
        <f t="shared" si="9"/>
        <v>100.08260857016585</v>
      </c>
    </row>
    <row r="65" spans="1:10" ht="39.9" customHeight="1">
      <c r="A65" s="872"/>
      <c r="B65" s="875" t="s">
        <v>94</v>
      </c>
      <c r="C65" s="876"/>
      <c r="D65" s="499">
        <f>SUM(E65:G65)</f>
        <v>18237600</v>
      </c>
      <c r="E65" s="500">
        <f t="shared" si="12"/>
        <v>16870700</v>
      </c>
      <c r="F65" s="499">
        <f t="shared" si="12"/>
        <v>0</v>
      </c>
      <c r="G65" s="500">
        <f t="shared" si="12"/>
        <v>1366900</v>
      </c>
      <c r="H65" s="499">
        <f t="shared" si="12"/>
        <v>18189859.66</v>
      </c>
      <c r="I65" s="500">
        <f>SUM(H65-D65)</f>
        <v>-47740.339999999851</v>
      </c>
      <c r="J65" s="506">
        <f t="shared" si="9"/>
        <v>99.738231236566207</v>
      </c>
    </row>
    <row r="66" spans="1:10" ht="39.9" customHeight="1">
      <c r="A66" s="872"/>
      <c r="B66" s="875" t="s">
        <v>95</v>
      </c>
      <c r="C66" s="876"/>
      <c r="D66" s="499">
        <f>SUM(E66:G66)</f>
        <v>11768900</v>
      </c>
      <c r="E66" s="500">
        <f t="shared" si="12"/>
        <v>10839400</v>
      </c>
      <c r="F66" s="499">
        <f t="shared" si="12"/>
        <v>0</v>
      </c>
      <c r="G66" s="500">
        <f t="shared" si="12"/>
        <v>929500</v>
      </c>
      <c r="H66" s="499">
        <f t="shared" si="12"/>
        <v>11618363.98</v>
      </c>
      <c r="I66" s="500">
        <f>SUM(H66-D66)</f>
        <v>-150536.01999999955</v>
      </c>
      <c r="J66" s="506">
        <f t="shared" si="9"/>
        <v>98.720899829210893</v>
      </c>
    </row>
    <row r="67" spans="1:10" ht="39.9" customHeight="1">
      <c r="A67" s="872"/>
      <c r="B67" s="875" t="s">
        <v>96</v>
      </c>
      <c r="C67" s="876"/>
      <c r="D67" s="499">
        <f>SUM(E67:G67)</f>
        <v>10590000</v>
      </c>
      <c r="E67" s="500">
        <f t="shared" si="12"/>
        <v>9768600</v>
      </c>
      <c r="F67" s="499">
        <f t="shared" si="12"/>
        <v>0</v>
      </c>
      <c r="G67" s="500">
        <f t="shared" si="12"/>
        <v>821400</v>
      </c>
      <c r="H67" s="499">
        <f t="shared" si="12"/>
        <v>10561735.540000001</v>
      </c>
      <c r="I67" s="500">
        <f>SUM(H67-D67)</f>
        <v>-28264.459999999031</v>
      </c>
      <c r="J67" s="506">
        <f t="shared" si="9"/>
        <v>99.733102360717666</v>
      </c>
    </row>
    <row r="68" spans="1:10" ht="39.9" customHeight="1">
      <c r="A68" s="872"/>
      <c r="B68" s="875" t="s">
        <v>97</v>
      </c>
      <c r="C68" s="876"/>
      <c r="D68" s="499">
        <f>SUM(E68:G68)</f>
        <v>9626800</v>
      </c>
      <c r="E68" s="500">
        <f t="shared" si="12"/>
        <v>8897600</v>
      </c>
      <c r="F68" s="495">
        <f t="shared" si="12"/>
        <v>0</v>
      </c>
      <c r="G68" s="500">
        <f t="shared" si="12"/>
        <v>729200</v>
      </c>
      <c r="H68" s="495">
        <f t="shared" si="12"/>
        <v>9559635.8200000003</v>
      </c>
      <c r="I68" s="500">
        <f>SUM(H68-D68)</f>
        <v>-67164.179999999702</v>
      </c>
      <c r="J68" s="506">
        <f t="shared" si="9"/>
        <v>99.302320812731125</v>
      </c>
    </row>
    <row r="69" spans="1:10" ht="63" customHeight="1">
      <c r="A69" s="885" t="s">
        <v>155</v>
      </c>
      <c r="B69" s="873" t="s">
        <v>156</v>
      </c>
      <c r="C69" s="874"/>
      <c r="D69" s="503">
        <f t="shared" ref="D69:I69" si="13">SUM(D70:D74)</f>
        <v>70033100</v>
      </c>
      <c r="E69" s="503">
        <f t="shared" si="13"/>
        <v>64650700</v>
      </c>
      <c r="F69" s="503">
        <f t="shared" si="13"/>
        <v>0</v>
      </c>
      <c r="G69" s="503">
        <f t="shared" si="13"/>
        <v>5382400</v>
      </c>
      <c r="H69" s="503">
        <f t="shared" si="13"/>
        <v>69758024.00999999</v>
      </c>
      <c r="I69" s="503">
        <f t="shared" si="13"/>
        <v>-275075.99000000022</v>
      </c>
      <c r="J69" s="509">
        <f t="shared" si="9"/>
        <v>99.607220028814936</v>
      </c>
    </row>
    <row r="70" spans="1:10" ht="39.9" customHeight="1">
      <c r="A70" s="872"/>
      <c r="B70" s="875" t="s">
        <v>93</v>
      </c>
      <c r="C70" s="876"/>
      <c r="D70" s="499">
        <f>SUM(E70:G70)</f>
        <v>21623500</v>
      </c>
      <c r="E70" s="500">
        <v>19946100</v>
      </c>
      <c r="F70" s="508">
        <v>0</v>
      </c>
      <c r="G70" s="500">
        <v>1677400</v>
      </c>
      <c r="H70" s="508">
        <v>21641865.149999999</v>
      </c>
      <c r="I70" s="500">
        <f>SUM(H70-D70)</f>
        <v>18365.14999999851</v>
      </c>
      <c r="J70" s="507">
        <f t="shared" si="9"/>
        <v>100.0849314403311</v>
      </c>
    </row>
    <row r="71" spans="1:10" ht="39.9" customHeight="1">
      <c r="A71" s="872"/>
      <c r="B71" s="875" t="s">
        <v>94</v>
      </c>
      <c r="C71" s="876"/>
      <c r="D71" s="499">
        <f>SUM(E71:G71)</f>
        <v>17542400</v>
      </c>
      <c r="E71" s="500">
        <v>16229600</v>
      </c>
      <c r="F71" s="499">
        <v>0</v>
      </c>
      <c r="G71" s="500">
        <v>1312800</v>
      </c>
      <c r="H71" s="499">
        <v>17494733.140000001</v>
      </c>
      <c r="I71" s="500">
        <f>SUM(H71-D71)</f>
        <v>-47666.859999999404</v>
      </c>
      <c r="J71" s="506">
        <f t="shared" si="9"/>
        <v>99.728276290587388</v>
      </c>
    </row>
    <row r="72" spans="1:10" ht="39.9" customHeight="1">
      <c r="A72" s="872"/>
      <c r="B72" s="875" t="s">
        <v>95</v>
      </c>
      <c r="C72" s="876"/>
      <c r="D72" s="499">
        <f>SUM(E72:G72)</f>
        <v>11344500</v>
      </c>
      <c r="E72" s="500">
        <v>10450000</v>
      </c>
      <c r="F72" s="499">
        <v>0</v>
      </c>
      <c r="G72" s="500">
        <v>894500</v>
      </c>
      <c r="H72" s="499">
        <v>11193963.98</v>
      </c>
      <c r="I72" s="500">
        <f>SUM(H72-D72)</f>
        <v>-150536.01999999955</v>
      </c>
      <c r="J72" s="506">
        <f t="shared" si="9"/>
        <v>98.673048437568866</v>
      </c>
    </row>
    <row r="73" spans="1:10" ht="39.9" customHeight="1">
      <c r="A73" s="872"/>
      <c r="B73" s="875" t="s">
        <v>96</v>
      </c>
      <c r="C73" s="876"/>
      <c r="D73" s="499">
        <f>SUM(E73:G73)</f>
        <v>10360000</v>
      </c>
      <c r="E73" s="500">
        <v>9555900</v>
      </c>
      <c r="F73" s="499">
        <v>0</v>
      </c>
      <c r="G73" s="500">
        <v>804100</v>
      </c>
      <c r="H73" s="499">
        <v>10331832.24</v>
      </c>
      <c r="I73" s="500">
        <f>SUM(H73-D73)</f>
        <v>-28167.759999999776</v>
      </c>
      <c r="J73" s="506">
        <f t="shared" si="9"/>
        <v>99.728110424710422</v>
      </c>
    </row>
    <row r="74" spans="1:10" ht="39.9" customHeight="1">
      <c r="A74" s="872"/>
      <c r="B74" s="889" t="s">
        <v>97</v>
      </c>
      <c r="C74" s="890"/>
      <c r="D74" s="495">
        <f>SUM(E74:G74)</f>
        <v>9162700</v>
      </c>
      <c r="E74" s="496">
        <v>8469100</v>
      </c>
      <c r="F74" s="495">
        <v>0</v>
      </c>
      <c r="G74" s="496">
        <v>693600</v>
      </c>
      <c r="H74" s="495">
        <v>9095629.5</v>
      </c>
      <c r="I74" s="496">
        <f>SUM(H74-D74)</f>
        <v>-67070.5</v>
      </c>
      <c r="J74" s="510">
        <f t="shared" si="9"/>
        <v>99.268005064009515</v>
      </c>
    </row>
    <row r="75" spans="1:10" ht="94.5" customHeight="1">
      <c r="A75" s="885" t="s">
        <v>157</v>
      </c>
      <c r="B75" s="873" t="s">
        <v>158</v>
      </c>
      <c r="C75" s="874"/>
      <c r="D75" s="503">
        <f t="shared" ref="D75:I75" si="14">SUM(D76:D80)</f>
        <v>2364800</v>
      </c>
      <c r="E75" s="503">
        <f t="shared" si="14"/>
        <v>2179800</v>
      </c>
      <c r="F75" s="503">
        <f t="shared" si="14"/>
        <v>0</v>
      </c>
      <c r="G75" s="503">
        <f t="shared" si="14"/>
        <v>185000</v>
      </c>
      <c r="H75" s="503">
        <f t="shared" si="14"/>
        <v>2364489.1100000003</v>
      </c>
      <c r="I75" s="503">
        <f t="shared" si="14"/>
        <v>-310.88999999981024</v>
      </c>
      <c r="J75" s="509">
        <f t="shared" si="9"/>
        <v>99.986853433694193</v>
      </c>
    </row>
    <row r="76" spans="1:10" ht="39.9" customHeight="1">
      <c r="A76" s="872"/>
      <c r="B76" s="875" t="s">
        <v>93</v>
      </c>
      <c r="C76" s="876"/>
      <c r="D76" s="499">
        <f>SUM(E76:G76)</f>
        <v>551100</v>
      </c>
      <c r="E76" s="500">
        <v>508100</v>
      </c>
      <c r="F76" s="508">
        <v>0</v>
      </c>
      <c r="G76" s="500">
        <v>43000</v>
      </c>
      <c r="H76" s="508">
        <v>551052.97</v>
      </c>
      <c r="I76" s="500">
        <f>SUM(H76-D76)</f>
        <v>-47.03000000002794</v>
      </c>
      <c r="J76" s="506">
        <f t="shared" si="9"/>
        <v>99.991466158591905</v>
      </c>
    </row>
    <row r="77" spans="1:10" ht="39.9" customHeight="1">
      <c r="A77" s="872"/>
      <c r="B77" s="875" t="s">
        <v>94</v>
      </c>
      <c r="C77" s="876"/>
      <c r="D77" s="499">
        <f>SUM(E77:G77)</f>
        <v>695200</v>
      </c>
      <c r="E77" s="500">
        <v>641100</v>
      </c>
      <c r="F77" s="499">
        <v>0</v>
      </c>
      <c r="G77" s="500">
        <v>54100</v>
      </c>
      <c r="H77" s="499">
        <v>695126.52000000014</v>
      </c>
      <c r="I77" s="500">
        <f>SUM(H77-D77)</f>
        <v>-73.479999999864958</v>
      </c>
      <c r="J77" s="506">
        <f t="shared" si="9"/>
        <v>99.989430379746864</v>
      </c>
    </row>
    <row r="78" spans="1:10" ht="39.9" customHeight="1">
      <c r="A78" s="872"/>
      <c r="B78" s="875" t="s">
        <v>95</v>
      </c>
      <c r="C78" s="876"/>
      <c r="D78" s="499">
        <f>SUM(E78:G78)</f>
        <v>424400</v>
      </c>
      <c r="E78" s="500">
        <v>389400</v>
      </c>
      <c r="F78" s="499">
        <v>0</v>
      </c>
      <c r="G78" s="500">
        <v>35000</v>
      </c>
      <c r="H78" s="499">
        <v>424400.00000000006</v>
      </c>
      <c r="I78" s="500">
        <f>SUM(H78-D78)</f>
        <v>5.8207660913467407E-11</v>
      </c>
      <c r="J78" s="506">
        <f t="shared" si="9"/>
        <v>100.00000000000003</v>
      </c>
    </row>
    <row r="79" spans="1:10" ht="39.9" customHeight="1">
      <c r="A79" s="872"/>
      <c r="B79" s="875" t="s">
        <v>96</v>
      </c>
      <c r="C79" s="876"/>
      <c r="D79" s="499">
        <f>SUM(E79:G79)</f>
        <v>230000</v>
      </c>
      <c r="E79" s="500">
        <v>212700</v>
      </c>
      <c r="F79" s="499">
        <v>0</v>
      </c>
      <c r="G79" s="500">
        <v>17300</v>
      </c>
      <c r="H79" s="499">
        <v>229903.30000000002</v>
      </c>
      <c r="I79" s="500">
        <f>SUM(H79-D79)</f>
        <v>-96.699999999982538</v>
      </c>
      <c r="J79" s="506">
        <f t="shared" si="9"/>
        <v>99.957956521739135</v>
      </c>
    </row>
    <row r="80" spans="1:10" ht="39.9" customHeight="1">
      <c r="A80" s="872"/>
      <c r="B80" s="875" t="s">
        <v>97</v>
      </c>
      <c r="C80" s="876"/>
      <c r="D80" s="499">
        <f>SUM(E80:G80)</f>
        <v>464100</v>
      </c>
      <c r="E80" s="500">
        <v>428500</v>
      </c>
      <c r="F80" s="495">
        <v>0</v>
      </c>
      <c r="G80" s="500">
        <v>35600</v>
      </c>
      <c r="H80" s="495">
        <v>464006.32</v>
      </c>
      <c r="I80" s="500">
        <f>SUM(H80-D80)</f>
        <v>-93.679999999993015</v>
      </c>
      <c r="J80" s="506">
        <f t="shared" si="9"/>
        <v>99.979814695108814</v>
      </c>
    </row>
    <row r="81" spans="1:10" ht="39.9" customHeight="1">
      <c r="A81" s="877" t="s">
        <v>159</v>
      </c>
      <c r="B81" s="873" t="s">
        <v>160</v>
      </c>
      <c r="C81" s="874"/>
      <c r="D81" s="503">
        <f t="shared" ref="D81:I81" si="15">SUM(D82:D86)</f>
        <v>95141300</v>
      </c>
      <c r="E81" s="503">
        <f t="shared" si="15"/>
        <v>87832100</v>
      </c>
      <c r="F81" s="503">
        <f t="shared" si="15"/>
        <v>0</v>
      </c>
      <c r="G81" s="503">
        <f t="shared" si="15"/>
        <v>7309200</v>
      </c>
      <c r="H81" s="503">
        <f t="shared" si="15"/>
        <v>93234354.99000001</v>
      </c>
      <c r="I81" s="503">
        <f t="shared" si="15"/>
        <v>-1906945.0099999998</v>
      </c>
      <c r="J81" s="509">
        <f t="shared" si="9"/>
        <v>97.995670639354316</v>
      </c>
    </row>
    <row r="82" spans="1:10" ht="39.9" customHeight="1">
      <c r="A82" s="872"/>
      <c r="B82" s="875" t="s">
        <v>93</v>
      </c>
      <c r="C82" s="876"/>
      <c r="D82" s="499">
        <f>SUM(E82:G82)</f>
        <v>30800000</v>
      </c>
      <c r="E82" s="500">
        <v>28442200</v>
      </c>
      <c r="F82" s="508">
        <v>0</v>
      </c>
      <c r="G82" s="500">
        <v>2357800</v>
      </c>
      <c r="H82" s="508">
        <v>29972334.18</v>
      </c>
      <c r="I82" s="500">
        <f>SUM(H82-D82)</f>
        <v>-827665.8200000003</v>
      </c>
      <c r="J82" s="507">
        <f t="shared" si="9"/>
        <v>97.312773311688304</v>
      </c>
    </row>
    <row r="83" spans="1:10" ht="39.9" customHeight="1">
      <c r="A83" s="872"/>
      <c r="B83" s="875" t="s">
        <v>94</v>
      </c>
      <c r="C83" s="876"/>
      <c r="D83" s="499">
        <f>SUM(E83:G83)</f>
        <v>22018200</v>
      </c>
      <c r="E83" s="500">
        <v>20144500</v>
      </c>
      <c r="F83" s="499">
        <v>0</v>
      </c>
      <c r="G83" s="500">
        <v>1873700</v>
      </c>
      <c r="H83" s="499">
        <v>21966072.66</v>
      </c>
      <c r="I83" s="500">
        <f>SUM(H83-D83)</f>
        <v>-52127.339999999851</v>
      </c>
      <c r="J83" s="506">
        <f t="shared" si="9"/>
        <v>99.763253399460453</v>
      </c>
    </row>
    <row r="84" spans="1:10" ht="39.9" customHeight="1">
      <c r="A84" s="872"/>
      <c r="B84" s="875" t="s">
        <v>95</v>
      </c>
      <c r="C84" s="876"/>
      <c r="D84" s="499">
        <f>SUM(E84:G84)</f>
        <v>14574100</v>
      </c>
      <c r="E84" s="500">
        <v>13506900</v>
      </c>
      <c r="F84" s="499">
        <v>0</v>
      </c>
      <c r="G84" s="500">
        <v>1067200</v>
      </c>
      <c r="H84" s="499">
        <v>14198736.909999998</v>
      </c>
      <c r="I84" s="500">
        <f>SUM(H84-D84)</f>
        <v>-375363.09000000171</v>
      </c>
      <c r="J84" s="506">
        <f t="shared" si="9"/>
        <v>97.424450978104986</v>
      </c>
    </row>
    <row r="85" spans="1:10" ht="39.9" customHeight="1">
      <c r="A85" s="872"/>
      <c r="B85" s="875" t="s">
        <v>96</v>
      </c>
      <c r="C85" s="876"/>
      <c r="D85" s="499">
        <f>SUM(E85:G85)</f>
        <v>15153400</v>
      </c>
      <c r="E85" s="500">
        <v>14110400</v>
      </c>
      <c r="F85" s="499">
        <v>0</v>
      </c>
      <c r="G85" s="500">
        <v>1043000</v>
      </c>
      <c r="H85" s="499">
        <v>14671509.240000002</v>
      </c>
      <c r="I85" s="500">
        <f>SUM(H85-D85)</f>
        <v>-481890.75999999791</v>
      </c>
      <c r="J85" s="506">
        <f t="shared" ref="J85:J104" si="16">SUM(H85/D85*100)</f>
        <v>96.819916586376664</v>
      </c>
    </row>
    <row r="86" spans="1:10" ht="39.9" customHeight="1">
      <c r="A86" s="872"/>
      <c r="B86" s="875" t="s">
        <v>97</v>
      </c>
      <c r="C86" s="876"/>
      <c r="D86" s="499">
        <f>SUM(E86:G86)</f>
        <v>12595600</v>
      </c>
      <c r="E86" s="500">
        <v>11628100</v>
      </c>
      <c r="F86" s="495">
        <v>0</v>
      </c>
      <c r="G86" s="500">
        <v>967500</v>
      </c>
      <c r="H86" s="495">
        <v>12425702</v>
      </c>
      <c r="I86" s="500">
        <f>SUM(H86-D86)</f>
        <v>-169898</v>
      </c>
      <c r="J86" s="506">
        <f t="shared" si="16"/>
        <v>98.651132141382703</v>
      </c>
    </row>
    <row r="87" spans="1:10" ht="75.75" customHeight="1">
      <c r="A87" s="877" t="s">
        <v>161</v>
      </c>
      <c r="B87" s="873" t="s">
        <v>162</v>
      </c>
      <c r="C87" s="874"/>
      <c r="D87" s="503">
        <f t="shared" ref="D87:I87" si="17">SUM(D88:D92)</f>
        <v>345444400</v>
      </c>
      <c r="E87" s="503">
        <f t="shared" si="17"/>
        <v>317853600</v>
      </c>
      <c r="F87" s="503">
        <f t="shared" si="17"/>
        <v>0</v>
      </c>
      <c r="G87" s="503">
        <f t="shared" si="17"/>
        <v>27590800</v>
      </c>
      <c r="H87" s="503">
        <f t="shared" si="17"/>
        <v>352003285.63</v>
      </c>
      <c r="I87" s="503">
        <f t="shared" si="17"/>
        <v>6558885.6300000027</v>
      </c>
      <c r="J87" s="509">
        <f t="shared" si="16"/>
        <v>101.89868054888139</v>
      </c>
    </row>
    <row r="88" spans="1:10" ht="39.9" customHeight="1">
      <c r="A88" s="872"/>
      <c r="B88" s="875" t="s">
        <v>93</v>
      </c>
      <c r="C88" s="876"/>
      <c r="D88" s="499">
        <f>SUM(E88:G88)</f>
        <v>113034700</v>
      </c>
      <c r="E88" s="500">
        <v>103978200</v>
      </c>
      <c r="F88" s="508">
        <v>0</v>
      </c>
      <c r="G88" s="500">
        <v>9056500</v>
      </c>
      <c r="H88" s="508">
        <v>114806714.44</v>
      </c>
      <c r="I88" s="500">
        <f>SUM(H88-D88)</f>
        <v>1772014.4399999976</v>
      </c>
      <c r="J88" s="507">
        <f t="shared" si="16"/>
        <v>101.56767297122033</v>
      </c>
    </row>
    <row r="89" spans="1:10" ht="39.9" customHeight="1">
      <c r="A89" s="872"/>
      <c r="B89" s="875" t="s">
        <v>94</v>
      </c>
      <c r="C89" s="876"/>
      <c r="D89" s="499">
        <f>SUM(E89:G89)</f>
        <v>88092200</v>
      </c>
      <c r="E89" s="500">
        <v>81047600</v>
      </c>
      <c r="F89" s="499">
        <v>0</v>
      </c>
      <c r="G89" s="500">
        <v>7044600</v>
      </c>
      <c r="H89" s="499">
        <v>91916789.150000006</v>
      </c>
      <c r="I89" s="500">
        <f>SUM(H89-D89)</f>
        <v>3824589.150000006</v>
      </c>
      <c r="J89" s="506">
        <f t="shared" si="16"/>
        <v>104.34157524729773</v>
      </c>
    </row>
    <row r="90" spans="1:10" ht="39.9" customHeight="1">
      <c r="A90" s="872"/>
      <c r="B90" s="875" t="s">
        <v>95</v>
      </c>
      <c r="C90" s="876"/>
      <c r="D90" s="499">
        <f>SUM(E90:G90)</f>
        <v>54379300</v>
      </c>
      <c r="E90" s="500">
        <v>50100000</v>
      </c>
      <c r="F90" s="499">
        <v>0</v>
      </c>
      <c r="G90" s="500">
        <v>4279300</v>
      </c>
      <c r="H90" s="499">
        <v>53619219.660000004</v>
      </c>
      <c r="I90" s="500">
        <f>SUM(H90-D90)</f>
        <v>-760080.33999999613</v>
      </c>
      <c r="J90" s="506">
        <f t="shared" si="16"/>
        <v>98.602261632643305</v>
      </c>
    </row>
    <row r="91" spans="1:10" ht="39.9" customHeight="1">
      <c r="A91" s="872"/>
      <c r="B91" s="875" t="s">
        <v>96</v>
      </c>
      <c r="C91" s="876"/>
      <c r="D91" s="499">
        <f>SUM(E91:G91)</f>
        <v>49469200</v>
      </c>
      <c r="E91" s="500">
        <v>45500000</v>
      </c>
      <c r="F91" s="499">
        <v>0</v>
      </c>
      <c r="G91" s="500">
        <v>3969200</v>
      </c>
      <c r="H91" s="499">
        <v>50831460.039999992</v>
      </c>
      <c r="I91" s="500">
        <f>SUM(H91-D91)</f>
        <v>1362260.0399999917</v>
      </c>
      <c r="J91" s="506">
        <f t="shared" si="16"/>
        <v>102.75375393173934</v>
      </c>
    </row>
    <row r="92" spans="1:10" ht="39.9" customHeight="1">
      <c r="A92" s="872"/>
      <c r="B92" s="875" t="s">
        <v>97</v>
      </c>
      <c r="C92" s="876"/>
      <c r="D92" s="499">
        <f>SUM(E92:G92)</f>
        <v>40469000</v>
      </c>
      <c r="E92" s="500">
        <v>37227800</v>
      </c>
      <c r="F92" s="499">
        <v>0</v>
      </c>
      <c r="G92" s="500">
        <v>3241200</v>
      </c>
      <c r="H92" s="495">
        <v>40829102.340000004</v>
      </c>
      <c r="I92" s="500">
        <f>SUM(H92-D92)</f>
        <v>360102.34000000358</v>
      </c>
      <c r="J92" s="506">
        <f t="shared" si="16"/>
        <v>100.8898226790877</v>
      </c>
    </row>
    <row r="93" spans="1:10" ht="58.5" customHeight="1">
      <c r="A93" s="877" t="s">
        <v>163</v>
      </c>
      <c r="B93" s="873" t="s">
        <v>164</v>
      </c>
      <c r="C93" s="874"/>
      <c r="D93" s="503">
        <f t="shared" ref="D93:I93" si="18">SUM(D94:D98)</f>
        <v>684013500</v>
      </c>
      <c r="E93" s="503">
        <f t="shared" si="18"/>
        <v>638786500</v>
      </c>
      <c r="F93" s="503">
        <f t="shared" si="18"/>
        <v>0</v>
      </c>
      <c r="G93" s="503">
        <f t="shared" si="18"/>
        <v>45227000</v>
      </c>
      <c r="H93" s="503">
        <f t="shared" si="18"/>
        <v>670788702.00999999</v>
      </c>
      <c r="I93" s="503">
        <f t="shared" si="18"/>
        <v>-13224797.990000024</v>
      </c>
      <c r="J93" s="509">
        <f t="shared" si="16"/>
        <v>98.066588160906178</v>
      </c>
    </row>
    <row r="94" spans="1:10" ht="39.9" customHeight="1">
      <c r="A94" s="872"/>
      <c r="B94" s="875" t="s">
        <v>93</v>
      </c>
      <c r="C94" s="876"/>
      <c r="D94" s="499">
        <f>SUM(E94:G94)</f>
        <v>225170000</v>
      </c>
      <c r="E94" s="500">
        <v>210236600</v>
      </c>
      <c r="F94" s="508">
        <v>0</v>
      </c>
      <c r="G94" s="500">
        <v>14933400</v>
      </c>
      <c r="H94" s="508">
        <v>221555421.18000001</v>
      </c>
      <c r="I94" s="500">
        <f>SUM(H94-D94)</f>
        <v>-3614578.8199999928</v>
      </c>
      <c r="J94" s="507">
        <f t="shared" si="16"/>
        <v>98.394733392547849</v>
      </c>
    </row>
    <row r="95" spans="1:10" ht="39.9" customHeight="1">
      <c r="A95" s="872"/>
      <c r="B95" s="875" t="s">
        <v>94</v>
      </c>
      <c r="C95" s="876"/>
      <c r="D95" s="499">
        <f>SUM(E95:G95)</f>
        <v>174862900</v>
      </c>
      <c r="E95" s="500">
        <v>163403700</v>
      </c>
      <c r="F95" s="499">
        <v>0</v>
      </c>
      <c r="G95" s="500">
        <v>11459200</v>
      </c>
      <c r="H95" s="499">
        <v>168960518.04999998</v>
      </c>
      <c r="I95" s="500">
        <f>SUM(H95-D95)</f>
        <v>-5902381.9500000179</v>
      </c>
      <c r="J95" s="506">
        <f t="shared" si="16"/>
        <v>96.624565902772957</v>
      </c>
    </row>
    <row r="96" spans="1:10" ht="39.9" customHeight="1">
      <c r="A96" s="872"/>
      <c r="B96" s="875" t="s">
        <v>95</v>
      </c>
      <c r="C96" s="876"/>
      <c r="D96" s="499">
        <f>SUM(E96:G96)</f>
        <v>98898000</v>
      </c>
      <c r="E96" s="500">
        <v>92331900</v>
      </c>
      <c r="F96" s="499">
        <v>0</v>
      </c>
      <c r="G96" s="500">
        <v>6566100</v>
      </c>
      <c r="H96" s="499">
        <v>97689249.949999988</v>
      </c>
      <c r="I96" s="500">
        <f>SUM(H96-D96)</f>
        <v>-1208750.0500000119</v>
      </c>
      <c r="J96" s="506">
        <f t="shared" si="16"/>
        <v>98.777781097696604</v>
      </c>
    </row>
    <row r="97" spans="1:10" ht="39.9" customHeight="1">
      <c r="A97" s="872"/>
      <c r="B97" s="875" t="s">
        <v>96</v>
      </c>
      <c r="C97" s="876"/>
      <c r="D97" s="499">
        <f>SUM(E97:G97)</f>
        <v>95831900</v>
      </c>
      <c r="E97" s="500">
        <v>89492900</v>
      </c>
      <c r="F97" s="499">
        <v>0</v>
      </c>
      <c r="G97" s="500">
        <v>6339000</v>
      </c>
      <c r="H97" s="499">
        <v>93970694.649999991</v>
      </c>
      <c r="I97" s="500">
        <f>SUM(H97-D97)</f>
        <v>-1861205.3500000089</v>
      </c>
      <c r="J97" s="506">
        <f t="shared" si="16"/>
        <v>98.057843630356899</v>
      </c>
    </row>
    <row r="98" spans="1:10" ht="39.9" customHeight="1">
      <c r="A98" s="872"/>
      <c r="B98" s="875" t="s">
        <v>97</v>
      </c>
      <c r="C98" s="876"/>
      <c r="D98" s="499">
        <f>SUM(E98:G98)</f>
        <v>89250700</v>
      </c>
      <c r="E98" s="500">
        <v>83321400</v>
      </c>
      <c r="F98" s="499">
        <v>0</v>
      </c>
      <c r="G98" s="500">
        <v>5929300</v>
      </c>
      <c r="H98" s="499">
        <v>88612818.180000007</v>
      </c>
      <c r="I98" s="500">
        <f>SUM(H98-D98)</f>
        <v>-637881.81999999285</v>
      </c>
      <c r="J98" s="506">
        <f t="shared" si="16"/>
        <v>99.285292081742782</v>
      </c>
    </row>
    <row r="99" spans="1:10" ht="76.5" customHeight="1">
      <c r="A99" s="892" t="s">
        <v>165</v>
      </c>
      <c r="B99" s="894" t="s">
        <v>166</v>
      </c>
      <c r="C99" s="874"/>
      <c r="D99" s="505">
        <f t="shared" ref="D99:I99" si="19">SUM(D100:D104)</f>
        <v>75221023</v>
      </c>
      <c r="E99" s="503">
        <f t="shared" si="19"/>
        <v>70314423</v>
      </c>
      <c r="F99" s="504">
        <f t="shared" si="19"/>
        <v>0</v>
      </c>
      <c r="G99" s="503">
        <f t="shared" si="19"/>
        <v>4906600</v>
      </c>
      <c r="H99" s="504">
        <f t="shared" si="19"/>
        <v>75160049.579999983</v>
      </c>
      <c r="I99" s="503">
        <f t="shared" si="19"/>
        <v>-60973.420000005513</v>
      </c>
      <c r="J99" s="502">
        <f t="shared" si="16"/>
        <v>99.918940985421031</v>
      </c>
    </row>
    <row r="100" spans="1:10" ht="39.9" customHeight="1">
      <c r="A100" s="893"/>
      <c r="B100" s="881" t="s">
        <v>93</v>
      </c>
      <c r="C100" s="887"/>
      <c r="D100" s="501">
        <f>SUM(E100:G100)</f>
        <v>24293985</v>
      </c>
      <c r="E100" s="499">
        <v>22691585</v>
      </c>
      <c r="F100" s="500">
        <v>0</v>
      </c>
      <c r="G100" s="499">
        <v>1602400</v>
      </c>
      <c r="H100" s="500">
        <v>25319818.579999998</v>
      </c>
      <c r="I100" s="499">
        <f>SUM(H100-D100)</f>
        <v>1025833.5799999982</v>
      </c>
      <c r="J100" s="498">
        <f t="shared" si="16"/>
        <v>104.22258258577173</v>
      </c>
    </row>
    <row r="101" spans="1:10" ht="39.9" customHeight="1">
      <c r="A101" s="893"/>
      <c r="B101" s="881" t="s">
        <v>94</v>
      </c>
      <c r="C101" s="887"/>
      <c r="D101" s="501">
        <f>SUM(E101:G101)</f>
        <v>19477195</v>
      </c>
      <c r="E101" s="499">
        <v>18235595</v>
      </c>
      <c r="F101" s="500">
        <v>0</v>
      </c>
      <c r="G101" s="499">
        <v>1241600</v>
      </c>
      <c r="H101" s="500">
        <v>19221131.099999998</v>
      </c>
      <c r="I101" s="499">
        <f>SUM(H101-D101)</f>
        <v>-256063.90000000224</v>
      </c>
      <c r="J101" s="498">
        <f t="shared" si="16"/>
        <v>98.685314286785115</v>
      </c>
    </row>
    <row r="102" spans="1:10" ht="39.9" customHeight="1">
      <c r="A102" s="893"/>
      <c r="B102" s="881" t="s">
        <v>95</v>
      </c>
      <c r="C102" s="887"/>
      <c r="D102" s="501">
        <f>SUM(E102:G102)</f>
        <v>11050376</v>
      </c>
      <c r="E102" s="499">
        <f>2568000+49976+2568000+2567900+2568000</f>
        <v>10321876</v>
      </c>
      <c r="F102" s="500">
        <v>0</v>
      </c>
      <c r="G102" s="499">
        <f>242900+242800+242800</f>
        <v>728500</v>
      </c>
      <c r="H102" s="500">
        <f>796569.08+898880.07+690367.18+887675.27+771513.03+893458.55+971164.74+947561.03+982666.03+1068402.53+918169.03+1025065.18</f>
        <v>10851491.719999999</v>
      </c>
      <c r="I102" s="499">
        <f>SUM(H102-D102)</f>
        <v>-198884.28000000119</v>
      </c>
      <c r="J102" s="498">
        <f t="shared" si="16"/>
        <v>98.200203504387531</v>
      </c>
    </row>
    <row r="103" spans="1:10" ht="39.9" customHeight="1">
      <c r="A103" s="893"/>
      <c r="B103" s="881" t="s">
        <v>96</v>
      </c>
      <c r="C103" s="887"/>
      <c r="D103" s="501">
        <f>SUM(E103:G103)</f>
        <v>10852667</v>
      </c>
      <c r="E103" s="499">
        <v>10150867</v>
      </c>
      <c r="F103" s="500">
        <v>0</v>
      </c>
      <c r="G103" s="499">
        <v>701800</v>
      </c>
      <c r="H103" s="500">
        <v>10919367</v>
      </c>
      <c r="I103" s="499">
        <f>SUM(H103-D103)</f>
        <v>66700</v>
      </c>
      <c r="J103" s="498">
        <f t="shared" si="16"/>
        <v>100.61459547224658</v>
      </c>
    </row>
    <row r="104" spans="1:10" ht="39.9" customHeight="1">
      <c r="A104" s="893"/>
      <c r="B104" s="883" t="s">
        <v>97</v>
      </c>
      <c r="C104" s="888"/>
      <c r="D104" s="497">
        <f>SUM(E104:G104)</f>
        <v>9546800</v>
      </c>
      <c r="E104" s="495">
        <v>8914500</v>
      </c>
      <c r="F104" s="496">
        <v>0</v>
      </c>
      <c r="G104" s="495">
        <v>632300</v>
      </c>
      <c r="H104" s="496">
        <v>8848241.1799999997</v>
      </c>
      <c r="I104" s="495">
        <f>SUM(H104-D104)</f>
        <v>-698558.8200000003</v>
      </c>
      <c r="J104" s="494">
        <f t="shared" si="16"/>
        <v>92.682796120165918</v>
      </c>
    </row>
    <row r="105" spans="1:10">
      <c r="A105" s="493" t="s">
        <v>167</v>
      </c>
      <c r="B105" s="848" t="s">
        <v>168</v>
      </c>
      <c r="C105" s="848"/>
      <c r="D105" s="848"/>
      <c r="E105" s="848"/>
      <c r="F105" s="848"/>
      <c r="G105" s="848"/>
      <c r="H105" s="848"/>
      <c r="I105" s="848"/>
      <c r="J105" s="848"/>
    </row>
    <row r="106" spans="1:10" ht="55.2" customHeight="1">
      <c r="A106" s="688" t="s">
        <v>509</v>
      </c>
      <c r="B106" s="848" t="s">
        <v>642</v>
      </c>
      <c r="C106" s="895"/>
      <c r="D106" s="895"/>
      <c r="E106" s="895"/>
      <c r="F106" s="895"/>
      <c r="G106" s="895"/>
      <c r="H106" s="895"/>
      <c r="I106" s="895"/>
      <c r="J106" s="895"/>
    </row>
    <row r="107" spans="1:10" ht="27.6" customHeight="1">
      <c r="A107" s="688" t="s">
        <v>126</v>
      </c>
      <c r="B107" s="848" t="s">
        <v>643</v>
      </c>
      <c r="C107" s="895"/>
      <c r="D107" s="895"/>
      <c r="E107" s="895"/>
      <c r="F107" s="895"/>
      <c r="G107" s="895"/>
      <c r="H107" s="895"/>
      <c r="I107" s="895"/>
      <c r="J107" s="895"/>
    </row>
    <row r="108" spans="1:10" s="7" customFormat="1" ht="36.75" customHeight="1">
      <c r="A108" s="896" t="s">
        <v>127</v>
      </c>
      <c r="B108" s="896"/>
      <c r="C108" s="896"/>
      <c r="D108" s="896"/>
      <c r="E108" s="492"/>
      <c r="F108" s="897"/>
      <c r="G108" s="898"/>
      <c r="H108" s="491"/>
      <c r="I108" s="899" t="s">
        <v>63</v>
      </c>
      <c r="J108" s="899"/>
    </row>
    <row r="109" spans="1:10" ht="22.5" customHeight="1">
      <c r="A109" s="490"/>
      <c r="B109" s="481"/>
      <c r="C109" s="481"/>
      <c r="D109" s="488"/>
      <c r="E109" s="4"/>
      <c r="F109" s="853" t="s">
        <v>74</v>
      </c>
      <c r="G109" s="854"/>
      <c r="H109" s="481"/>
      <c r="I109" s="891"/>
      <c r="J109" s="891"/>
    </row>
    <row r="110" spans="1:10">
      <c r="A110" s="489"/>
      <c r="B110" s="481"/>
      <c r="C110" s="481"/>
      <c r="D110" s="488"/>
      <c r="E110" s="487"/>
      <c r="F110" s="487"/>
      <c r="G110" s="481"/>
      <c r="H110" s="481"/>
      <c r="I110" s="486"/>
      <c r="J110" s="486"/>
    </row>
    <row r="111" spans="1:10">
      <c r="A111" s="900" t="s">
        <v>128</v>
      </c>
      <c r="B111" s="901"/>
      <c r="C111" s="901"/>
      <c r="D111" s="864"/>
      <c r="E111" s="483"/>
      <c r="F111" s="902"/>
      <c r="G111" s="903"/>
      <c r="H111" s="481"/>
      <c r="I111" s="904" t="s">
        <v>65</v>
      </c>
      <c r="J111" s="904"/>
    </row>
    <row r="112" spans="1:10" ht="25.8">
      <c r="A112" s="482"/>
      <c r="B112" s="3"/>
      <c r="C112" s="481"/>
      <c r="D112" s="481"/>
      <c r="E112" s="4"/>
      <c r="F112" s="853" t="s">
        <v>74</v>
      </c>
      <c r="G112" s="854"/>
      <c r="H112" s="481"/>
      <c r="I112" s="891"/>
      <c r="J112" s="891"/>
    </row>
  </sheetData>
  <mergeCells count="128">
    <mergeCell ref="B106:J106"/>
    <mergeCell ref="B107:J107"/>
    <mergeCell ref="A108:D108"/>
    <mergeCell ref="F108:G108"/>
    <mergeCell ref="I108:J108"/>
    <mergeCell ref="F109:G109"/>
    <mergeCell ref="I109:J109"/>
    <mergeCell ref="A111:D111"/>
    <mergeCell ref="F111:G111"/>
    <mergeCell ref="I111:J111"/>
    <mergeCell ref="A87:A92"/>
    <mergeCell ref="B87:C87"/>
    <mergeCell ref="B88:C88"/>
    <mergeCell ref="B89:C89"/>
    <mergeCell ref="B90:C90"/>
    <mergeCell ref="B91:C91"/>
    <mergeCell ref="B92:C92"/>
    <mergeCell ref="F112:G112"/>
    <mergeCell ref="I112:J112"/>
    <mergeCell ref="A93:A98"/>
    <mergeCell ref="B93:C93"/>
    <mergeCell ref="B94:C94"/>
    <mergeCell ref="B95:C95"/>
    <mergeCell ref="B96:C96"/>
    <mergeCell ref="B97:C97"/>
    <mergeCell ref="B98:C98"/>
    <mergeCell ref="A99:A104"/>
    <mergeCell ref="B99:C99"/>
    <mergeCell ref="B100:C100"/>
    <mergeCell ref="B101:C101"/>
    <mergeCell ref="B102:C102"/>
    <mergeCell ref="B103:C103"/>
    <mergeCell ref="B104:C104"/>
    <mergeCell ref="B105:J105"/>
    <mergeCell ref="A75:A80"/>
    <mergeCell ref="B75:C75"/>
    <mergeCell ref="B76:C76"/>
    <mergeCell ref="B77:C77"/>
    <mergeCell ref="B78:C78"/>
    <mergeCell ref="B79:C79"/>
    <mergeCell ref="B80:C80"/>
    <mergeCell ref="A81:A86"/>
    <mergeCell ref="B81:C81"/>
    <mergeCell ref="B82:C82"/>
    <mergeCell ref="B83:C83"/>
    <mergeCell ref="B84:C84"/>
    <mergeCell ref="B85:C85"/>
    <mergeCell ref="B86:C86"/>
    <mergeCell ref="A63:A68"/>
    <mergeCell ref="B63:C63"/>
    <mergeCell ref="B64:C64"/>
    <mergeCell ref="B65:C65"/>
    <mergeCell ref="B66:C66"/>
    <mergeCell ref="B67:C67"/>
    <mergeCell ref="B68:C68"/>
    <mergeCell ref="A69:A74"/>
    <mergeCell ref="B69:C69"/>
    <mergeCell ref="B70:C70"/>
    <mergeCell ref="B71:C71"/>
    <mergeCell ref="B72:C72"/>
    <mergeCell ref="B73:C73"/>
    <mergeCell ref="B74:C74"/>
    <mergeCell ref="A51:A56"/>
    <mergeCell ref="B51:C51"/>
    <mergeCell ref="B52:C52"/>
    <mergeCell ref="B53:C53"/>
    <mergeCell ref="B54:C54"/>
    <mergeCell ref="B55:C55"/>
    <mergeCell ref="B56:C56"/>
    <mergeCell ref="A57:A62"/>
    <mergeCell ref="B57:C57"/>
    <mergeCell ref="B58:C58"/>
    <mergeCell ref="B59:C59"/>
    <mergeCell ref="B60:C60"/>
    <mergeCell ref="B61:C61"/>
    <mergeCell ref="B62:C62"/>
    <mergeCell ref="A39:A44"/>
    <mergeCell ref="B39:C39"/>
    <mergeCell ref="B40:C40"/>
    <mergeCell ref="B41:C41"/>
    <mergeCell ref="B42:C42"/>
    <mergeCell ref="B43:C43"/>
    <mergeCell ref="B44:C44"/>
    <mergeCell ref="A45:A50"/>
    <mergeCell ref="B45:C45"/>
    <mergeCell ref="B46:C46"/>
    <mergeCell ref="B47:C47"/>
    <mergeCell ref="B48:C48"/>
    <mergeCell ref="B49:C49"/>
    <mergeCell ref="B50:C50"/>
    <mergeCell ref="A27:A32"/>
    <mergeCell ref="B27:C27"/>
    <mergeCell ref="B28:C28"/>
    <mergeCell ref="B29:C29"/>
    <mergeCell ref="B30:C30"/>
    <mergeCell ref="B31:C31"/>
    <mergeCell ref="B32:C32"/>
    <mergeCell ref="A33:A38"/>
    <mergeCell ref="B33:C33"/>
    <mergeCell ref="B34:C34"/>
    <mergeCell ref="B35:C35"/>
    <mergeCell ref="B36:C36"/>
    <mergeCell ref="B37:C37"/>
    <mergeCell ref="B38:C38"/>
    <mergeCell ref="A18:C18"/>
    <mergeCell ref="D18:D19"/>
    <mergeCell ref="E18:G18"/>
    <mergeCell ref="H18:H19"/>
    <mergeCell ref="I18:J18"/>
    <mergeCell ref="B19:C19"/>
    <mergeCell ref="B20:C20"/>
    <mergeCell ref="A21:A26"/>
    <mergeCell ref="B21:C21"/>
    <mergeCell ref="B22:C22"/>
    <mergeCell ref="B23:C23"/>
    <mergeCell ref="B24:C24"/>
    <mergeCell ref="B25:C25"/>
    <mergeCell ref="B26:C26"/>
    <mergeCell ref="H4:J4"/>
    <mergeCell ref="A5:J5"/>
    <mergeCell ref="A7:J7"/>
    <mergeCell ref="A9:J9"/>
    <mergeCell ref="A11:J11"/>
    <mergeCell ref="A12:J12"/>
    <mergeCell ref="A17:D17"/>
    <mergeCell ref="I17:J17"/>
    <mergeCell ref="E14:F14"/>
    <mergeCell ref="E15:F15"/>
  </mergeCells>
  <pageMargins left="0.70866141732283472" right="0.70866141732283472" top="0.74803149606299213" bottom="0.74803149606299213" header="0.31496062992125984" footer="0.31496062992125984"/>
  <pageSetup paperSize="9" scale="39" firstPageNumber="13" fitToHeight="0" orientation="portrait" useFirstPageNumber="1" r:id="rId1"/>
  <headerFooter>
    <oddHeader>&amp;C&amp;P</oddHeader>
  </headerFooter>
  <rowBreaks count="2" manualBreakCount="2">
    <brk id="44" max="9" man="1"/>
    <brk id="7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0B4B-DAD1-4ED1-A97E-C21A023E7C11}">
  <dimension ref="A1:P133"/>
  <sheetViews>
    <sheetView view="pageBreakPreview" topLeftCell="A100" zoomScaleNormal="90" zoomScaleSheetLayoutView="100" workbookViewId="0">
      <selection activeCell="A25" sqref="A25:I25"/>
    </sheetView>
  </sheetViews>
  <sheetFormatPr defaultColWidth="9.109375" defaultRowHeight="15.6"/>
  <cols>
    <col min="1" max="1" width="12.21875" style="546" customWidth="1"/>
    <col min="2" max="2" width="10.33203125" style="546" customWidth="1"/>
    <col min="3" max="3" width="22.6640625" style="546" customWidth="1"/>
    <col min="4" max="4" width="15.88671875" style="546" customWidth="1"/>
    <col min="5" max="5" width="13.88671875" style="546" customWidth="1"/>
    <col min="6" max="6" width="15.44140625" style="546" customWidth="1"/>
    <col min="7" max="7" width="16.6640625" style="546" customWidth="1"/>
    <col min="8" max="8" width="15" style="546" customWidth="1"/>
    <col min="9" max="9" width="15.44140625" style="546" customWidth="1"/>
    <col min="10" max="11" width="15.88671875" style="546" customWidth="1"/>
    <col min="12" max="12" width="24.5546875" style="546" customWidth="1"/>
    <col min="13" max="16384" width="9.109375" style="546"/>
  </cols>
  <sheetData>
    <row r="1" spans="1:10">
      <c r="A1" s="604"/>
      <c r="B1" s="604"/>
      <c r="C1" s="604"/>
      <c r="D1" s="604"/>
      <c r="G1" s="603" t="s">
        <v>574</v>
      </c>
      <c r="H1" s="603"/>
      <c r="I1" s="603"/>
    </row>
    <row r="2" spans="1:10">
      <c r="A2" s="604"/>
      <c r="B2" s="604"/>
      <c r="C2" s="604"/>
      <c r="D2" s="604"/>
      <c r="G2" s="603" t="s">
        <v>573</v>
      </c>
      <c r="H2" s="603"/>
      <c r="I2" s="603"/>
    </row>
    <row r="3" spans="1:10">
      <c r="A3" s="604"/>
      <c r="B3" s="604"/>
      <c r="C3" s="604"/>
      <c r="D3" s="604"/>
      <c r="G3" s="603" t="s">
        <v>572</v>
      </c>
      <c r="H3" s="603"/>
      <c r="I3" s="603"/>
    </row>
    <row r="4" spans="1:10">
      <c r="A4" s="604"/>
      <c r="B4" s="604"/>
      <c r="C4" s="604"/>
      <c r="D4" s="604"/>
      <c r="G4" s="603"/>
      <c r="H4" s="603"/>
      <c r="I4" s="603"/>
    </row>
    <row r="5" spans="1:10" s="484" customFormat="1">
      <c r="A5" s="906" t="s">
        <v>7</v>
      </c>
      <c r="B5" s="907"/>
      <c r="C5" s="907"/>
      <c r="D5" s="907"/>
      <c r="E5" s="907"/>
      <c r="F5" s="907"/>
      <c r="G5" s="907"/>
      <c r="H5" s="907"/>
      <c r="I5" s="907"/>
      <c r="J5" s="907"/>
    </row>
    <row r="6" spans="1:10" s="484" customFormat="1">
      <c r="A6" s="602"/>
      <c r="B6" s="558"/>
      <c r="C6" s="558"/>
      <c r="D6" s="558"/>
      <c r="E6" s="558"/>
      <c r="F6" s="558"/>
      <c r="G6" s="558"/>
      <c r="H6" s="558"/>
      <c r="I6" s="558"/>
      <c r="J6" s="558"/>
    </row>
    <row r="7" spans="1:10" ht="17.399999999999999" customHeight="1">
      <c r="A7" s="908" t="s">
        <v>571</v>
      </c>
      <c r="B7" s="908"/>
      <c r="C7" s="908"/>
      <c r="D7" s="908"/>
      <c r="E7" s="908"/>
      <c r="F7" s="908"/>
      <c r="G7" s="908"/>
      <c r="H7" s="908"/>
      <c r="I7" s="908"/>
      <c r="J7" s="908"/>
    </row>
    <row r="8" spans="1:10">
      <c r="A8" s="761" t="s">
        <v>570</v>
      </c>
      <c r="B8" s="761"/>
      <c r="C8" s="761"/>
      <c r="D8" s="761"/>
      <c r="E8" s="761"/>
      <c r="F8" s="761"/>
      <c r="G8" s="761"/>
      <c r="H8" s="761"/>
      <c r="I8" s="761"/>
      <c r="J8" s="761"/>
    </row>
    <row r="9" spans="1:10">
      <c r="A9" s="761"/>
      <c r="B9" s="761"/>
      <c r="C9" s="761"/>
      <c r="D9" s="761"/>
      <c r="E9" s="761"/>
      <c r="F9" s="761"/>
      <c r="G9" s="761"/>
      <c r="H9" s="761"/>
      <c r="I9" s="761"/>
    </row>
    <row r="10" spans="1:10">
      <c r="A10" s="911" t="s">
        <v>569</v>
      </c>
      <c r="B10" s="911"/>
      <c r="C10" s="911"/>
      <c r="D10" s="911"/>
      <c r="E10" s="911"/>
      <c r="F10" s="911"/>
      <c r="G10" s="911"/>
      <c r="H10" s="911"/>
      <c r="I10" s="911"/>
      <c r="J10" s="911"/>
    </row>
    <row r="11" spans="1:10">
      <c r="A11" s="912" t="s">
        <v>79</v>
      </c>
      <c r="B11" s="912"/>
      <c r="C11" s="912"/>
      <c r="D11" s="912"/>
      <c r="E11" s="912"/>
      <c r="F11" s="912"/>
      <c r="G11" s="912"/>
      <c r="H11" s="912"/>
      <c r="I11" s="912"/>
      <c r="J11" s="912"/>
    </row>
    <row r="12" spans="1:10">
      <c r="A12" s="599"/>
      <c r="B12" s="599"/>
      <c r="C12" s="599"/>
      <c r="E12" s="601"/>
      <c r="F12" s="599"/>
      <c r="G12" s="599"/>
      <c r="H12" s="599"/>
      <c r="I12" s="599"/>
    </row>
    <row r="13" spans="1:10">
      <c r="A13" s="761" t="s">
        <v>66</v>
      </c>
      <c r="B13" s="761"/>
      <c r="C13" s="761"/>
      <c r="D13" s="761"/>
      <c r="E13" s="761"/>
      <c r="F13" s="761"/>
      <c r="G13" s="761"/>
      <c r="H13" s="761"/>
      <c r="I13" s="761"/>
      <c r="J13" s="761"/>
    </row>
    <row r="14" spans="1:10">
      <c r="A14" s="678"/>
      <c r="B14" s="678"/>
      <c r="C14" s="678"/>
      <c r="D14" s="678"/>
      <c r="E14" s="678"/>
      <c r="F14" s="678"/>
      <c r="G14" s="678"/>
      <c r="H14" s="678"/>
      <c r="I14" s="678"/>
      <c r="J14" s="678"/>
    </row>
    <row r="15" spans="1:10">
      <c r="A15" s="746" t="s">
        <v>568</v>
      </c>
      <c r="B15" s="746"/>
      <c r="C15" s="746"/>
      <c r="D15" s="746"/>
      <c r="F15" s="599"/>
      <c r="G15" s="599"/>
      <c r="H15" s="599"/>
      <c r="I15" s="599"/>
    </row>
    <row r="16" spans="1:10">
      <c r="A16" s="600"/>
      <c r="B16" s="600"/>
      <c r="C16" s="600"/>
      <c r="D16" s="600"/>
      <c r="F16" s="599"/>
      <c r="G16" s="599"/>
      <c r="H16" s="599"/>
      <c r="I16" s="599"/>
    </row>
    <row r="17" spans="1:13">
      <c r="A17" s="546" t="s">
        <v>567</v>
      </c>
      <c r="E17" s="598"/>
      <c r="F17" s="597"/>
      <c r="H17" s="570"/>
      <c r="I17" s="570" t="s">
        <v>10</v>
      </c>
    </row>
    <row r="18" spans="1:13" ht="18.75" customHeight="1">
      <c r="A18" s="909" t="s">
        <v>566</v>
      </c>
      <c r="B18" s="909"/>
      <c r="C18" s="909"/>
      <c r="D18" s="910" t="s">
        <v>565</v>
      </c>
      <c r="E18" s="910" t="s">
        <v>564</v>
      </c>
      <c r="F18" s="910" t="s">
        <v>563</v>
      </c>
      <c r="G18" s="909" t="s">
        <v>562</v>
      </c>
      <c r="H18" s="905" t="s">
        <v>91</v>
      </c>
      <c r="I18" s="905"/>
    </row>
    <row r="19" spans="1:13" ht="192.6" customHeight="1">
      <c r="A19" s="909"/>
      <c r="B19" s="909"/>
      <c r="C19" s="909"/>
      <c r="D19" s="910"/>
      <c r="E19" s="910"/>
      <c r="F19" s="910"/>
      <c r="G19" s="909"/>
      <c r="H19" s="568" t="s">
        <v>538</v>
      </c>
      <c r="I19" s="568" t="s">
        <v>537</v>
      </c>
    </row>
    <row r="20" spans="1:13">
      <c r="A20" s="913">
        <v>1</v>
      </c>
      <c r="B20" s="913"/>
      <c r="C20" s="913"/>
      <c r="D20" s="567">
        <v>2</v>
      </c>
      <c r="E20" s="567">
        <v>3</v>
      </c>
      <c r="F20" s="567">
        <v>4</v>
      </c>
      <c r="G20" s="567">
        <v>5</v>
      </c>
      <c r="H20" s="567">
        <v>6</v>
      </c>
      <c r="I20" s="567">
        <v>7</v>
      </c>
    </row>
    <row r="21" spans="1:13">
      <c r="A21" s="914" t="s">
        <v>561</v>
      </c>
      <c r="B21" s="914"/>
      <c r="C21" s="563" t="s">
        <v>535</v>
      </c>
      <c r="D21" s="594">
        <v>341076436.94999999</v>
      </c>
      <c r="E21" s="594">
        <v>75625.100000000006</v>
      </c>
      <c r="F21" s="594">
        <v>200800000</v>
      </c>
      <c r="G21" s="596">
        <f>H21+I21</f>
        <v>541952062.04999995</v>
      </c>
      <c r="H21" s="594">
        <v>34570000</v>
      </c>
      <c r="I21" s="594">
        <f>D21+E21+F21-H21</f>
        <v>507382062.04999995</v>
      </c>
      <c r="J21" s="571"/>
    </row>
    <row r="22" spans="1:13">
      <c r="A22" s="914"/>
      <c r="B22" s="914"/>
      <c r="C22" s="563" t="s">
        <v>559</v>
      </c>
      <c r="D22" s="594">
        <f>D21</f>
        <v>341076436.94999999</v>
      </c>
      <c r="E22" s="595">
        <v>75625.100000000006</v>
      </c>
      <c r="F22" s="594">
        <v>200800000</v>
      </c>
      <c r="G22" s="593">
        <f>H22+I22</f>
        <v>541952062.04999995</v>
      </c>
      <c r="H22" s="561">
        <f>H21</f>
        <v>34570000</v>
      </c>
      <c r="I22" s="561">
        <f>I21</f>
        <v>507382062.04999995</v>
      </c>
      <c r="J22" s="571"/>
    </row>
    <row r="23" spans="1:13" ht="15.75" customHeight="1">
      <c r="A23" s="914" t="s">
        <v>560</v>
      </c>
      <c r="B23" s="914"/>
      <c r="C23" s="563" t="s">
        <v>559</v>
      </c>
      <c r="D23" s="595">
        <f>D21</f>
        <v>341076436.94999999</v>
      </c>
      <c r="E23" s="595">
        <v>75625.100000000006</v>
      </c>
      <c r="F23" s="594">
        <v>93126000</v>
      </c>
      <c r="G23" s="593">
        <f>D23+E23+F23</f>
        <v>434278062.05000001</v>
      </c>
      <c r="H23" s="561">
        <f>H22</f>
        <v>34570000</v>
      </c>
      <c r="I23" s="561">
        <f>G23-34570000</f>
        <v>399708062.05000001</v>
      </c>
      <c r="J23" s="571"/>
    </row>
    <row r="24" spans="1:13" ht="31.2">
      <c r="A24" s="914"/>
      <c r="B24" s="914"/>
      <c r="C24" s="563" t="s">
        <v>558</v>
      </c>
      <c r="D24" s="594">
        <v>0</v>
      </c>
      <c r="E24" s="594">
        <v>0</v>
      </c>
      <c r="F24" s="594">
        <f>F21-F23</f>
        <v>107674000</v>
      </c>
      <c r="G24" s="593">
        <f>H24+I24</f>
        <v>107674000</v>
      </c>
      <c r="H24" s="561">
        <v>0</v>
      </c>
      <c r="I24" s="561">
        <f>E24-H24+F24</f>
        <v>107674000</v>
      </c>
      <c r="J24" s="571"/>
    </row>
    <row r="25" spans="1:13">
      <c r="A25" s="915" t="s">
        <v>557</v>
      </c>
      <c r="B25" s="915"/>
      <c r="C25" s="915"/>
      <c r="D25" s="915"/>
      <c r="E25" s="915"/>
      <c r="F25" s="915"/>
      <c r="G25" s="915"/>
      <c r="H25" s="915"/>
      <c r="I25" s="915"/>
    </row>
    <row r="26" spans="1:13" ht="15.75" customHeight="1">
      <c r="F26" s="570"/>
    </row>
    <row r="27" spans="1:13" ht="22.5" customHeight="1">
      <c r="A27" s="546" t="s">
        <v>556</v>
      </c>
      <c r="B27" s="592"/>
      <c r="C27" s="591"/>
      <c r="D27" s="590"/>
      <c r="E27" s="589"/>
      <c r="F27" s="589"/>
      <c r="J27" s="570" t="s">
        <v>10</v>
      </c>
      <c r="K27" s="585"/>
    </row>
    <row r="28" spans="1:13" ht="47.4" customHeight="1">
      <c r="A28" s="916" t="s">
        <v>555</v>
      </c>
      <c r="B28" s="917"/>
      <c r="C28" s="918"/>
      <c r="D28" s="919" t="s">
        <v>554</v>
      </c>
      <c r="E28" s="922" t="s">
        <v>91</v>
      </c>
      <c r="F28" s="923"/>
      <c r="G28" s="924" t="s">
        <v>553</v>
      </c>
      <c r="H28" s="925" t="s">
        <v>552</v>
      </c>
      <c r="I28" s="926"/>
      <c r="J28" s="924" t="s">
        <v>551</v>
      </c>
      <c r="K28" s="585"/>
    </row>
    <row r="29" spans="1:13" ht="34.950000000000003" customHeight="1">
      <c r="A29" s="927" t="s">
        <v>550</v>
      </c>
      <c r="B29" s="927"/>
      <c r="C29" s="927"/>
      <c r="D29" s="920"/>
      <c r="E29" s="928" t="s">
        <v>549</v>
      </c>
      <c r="F29" s="928" t="s">
        <v>548</v>
      </c>
      <c r="G29" s="924"/>
      <c r="H29" s="927" t="s">
        <v>549</v>
      </c>
      <c r="I29" s="927" t="s">
        <v>548</v>
      </c>
      <c r="J29" s="924"/>
      <c r="K29" s="585"/>
    </row>
    <row r="30" spans="1:13" ht="15.6" customHeight="1">
      <c r="A30" s="588" t="s">
        <v>67</v>
      </c>
      <c r="B30" s="930" t="s">
        <v>16</v>
      </c>
      <c r="C30" s="931"/>
      <c r="D30" s="921"/>
      <c r="E30" s="929"/>
      <c r="F30" s="929"/>
      <c r="G30" s="924"/>
      <c r="H30" s="927"/>
      <c r="I30" s="927"/>
      <c r="J30" s="924"/>
      <c r="K30" s="585"/>
      <c r="L30" s="585"/>
      <c r="M30" s="585"/>
    </row>
    <row r="31" spans="1:13">
      <c r="A31" s="587">
        <v>1</v>
      </c>
      <c r="B31" s="932">
        <v>2</v>
      </c>
      <c r="C31" s="932"/>
      <c r="D31" s="587">
        <v>3</v>
      </c>
      <c r="E31" s="587">
        <v>4</v>
      </c>
      <c r="F31" s="587">
        <v>5</v>
      </c>
      <c r="G31" s="587">
        <v>6</v>
      </c>
      <c r="H31" s="587">
        <v>7</v>
      </c>
      <c r="I31" s="587">
        <v>8</v>
      </c>
      <c r="J31" s="587">
        <v>9</v>
      </c>
      <c r="K31" s="585"/>
      <c r="L31" s="585"/>
      <c r="M31" s="585"/>
    </row>
    <row r="32" spans="1:13" ht="43.5" customHeight="1">
      <c r="A32" s="933" t="s">
        <v>22</v>
      </c>
      <c r="B32" s="934" t="s">
        <v>547</v>
      </c>
      <c r="C32" s="935"/>
      <c r="D32" s="562">
        <f>SUM(D33:D37)</f>
        <v>117858300</v>
      </c>
      <c r="E32" s="562">
        <f>SUM(E33:E37)</f>
        <v>0</v>
      </c>
      <c r="F32" s="562">
        <f>+F33+F34+F35+F36+F37</f>
        <v>117858300</v>
      </c>
      <c r="G32" s="562">
        <f>SUM(G33:G37)</f>
        <v>117858300</v>
      </c>
      <c r="H32" s="562">
        <f>SUM(H33:H37)</f>
        <v>0</v>
      </c>
      <c r="I32" s="562">
        <f>SUM(I33:I37)</f>
        <v>117858300</v>
      </c>
      <c r="J32" s="562">
        <f>SUM(J33:J37)</f>
        <v>0</v>
      </c>
      <c r="K32" s="585"/>
      <c r="L32" s="586"/>
      <c r="M32" s="585"/>
    </row>
    <row r="33" spans="1:13" s="582" customFormat="1">
      <c r="A33" s="933"/>
      <c r="B33" s="936" t="s">
        <v>93</v>
      </c>
      <c r="C33" s="936"/>
      <c r="D33" s="561">
        <f t="shared" ref="D33:D38" si="0">+E33+F33</f>
        <v>38845600</v>
      </c>
      <c r="E33" s="561"/>
      <c r="F33" s="561">
        <v>38845600</v>
      </c>
      <c r="G33" s="561">
        <f t="shared" ref="G33:G38" si="1">+H33+I33</f>
        <v>38845600</v>
      </c>
      <c r="H33" s="561"/>
      <c r="I33" s="561">
        <v>38845600</v>
      </c>
      <c r="J33" s="561">
        <f>+D33-I33</f>
        <v>0</v>
      </c>
    </row>
    <row r="34" spans="1:13" s="582" customFormat="1">
      <c r="A34" s="933"/>
      <c r="B34" s="936" t="s">
        <v>94</v>
      </c>
      <c r="C34" s="936"/>
      <c r="D34" s="561">
        <f t="shared" si="0"/>
        <v>29967400</v>
      </c>
      <c r="E34" s="561"/>
      <c r="F34" s="561">
        <v>29967400</v>
      </c>
      <c r="G34" s="561">
        <f t="shared" si="1"/>
        <v>29967400</v>
      </c>
      <c r="H34" s="561"/>
      <c r="I34" s="561">
        <v>29967400</v>
      </c>
      <c r="J34" s="561">
        <f>+D34-I34</f>
        <v>0</v>
      </c>
    </row>
    <row r="35" spans="1:13">
      <c r="A35" s="933"/>
      <c r="B35" s="936" t="s">
        <v>95</v>
      </c>
      <c r="C35" s="936"/>
      <c r="D35" s="561">
        <f t="shared" si="0"/>
        <v>17460500</v>
      </c>
      <c r="E35" s="561"/>
      <c r="F35" s="561">
        <v>17460500</v>
      </c>
      <c r="G35" s="561">
        <f t="shared" si="1"/>
        <v>17460500</v>
      </c>
      <c r="H35" s="561"/>
      <c r="I35" s="561">
        <v>17460500</v>
      </c>
      <c r="J35" s="561">
        <f>+D35-I35</f>
        <v>0</v>
      </c>
    </row>
    <row r="36" spans="1:13">
      <c r="A36" s="933"/>
      <c r="B36" s="936" t="s">
        <v>96</v>
      </c>
      <c r="C36" s="936"/>
      <c r="D36" s="561">
        <f t="shared" si="0"/>
        <v>16753000</v>
      </c>
      <c r="E36" s="561"/>
      <c r="F36" s="561">
        <v>16753000</v>
      </c>
      <c r="G36" s="561">
        <f t="shared" si="1"/>
        <v>16753000</v>
      </c>
      <c r="H36" s="561"/>
      <c r="I36" s="561">
        <v>16753000</v>
      </c>
      <c r="J36" s="561">
        <f>+D36-I36</f>
        <v>0</v>
      </c>
    </row>
    <row r="37" spans="1:13">
      <c r="A37" s="933"/>
      <c r="B37" s="936" t="s">
        <v>97</v>
      </c>
      <c r="C37" s="936"/>
      <c r="D37" s="561">
        <f t="shared" si="0"/>
        <v>14831800</v>
      </c>
      <c r="E37" s="561"/>
      <c r="F37" s="561">
        <v>14831800</v>
      </c>
      <c r="G37" s="561">
        <f t="shared" si="1"/>
        <v>14831800</v>
      </c>
      <c r="H37" s="561"/>
      <c r="I37" s="561">
        <v>14831800</v>
      </c>
      <c r="J37" s="561">
        <f>+D37-I37</f>
        <v>0</v>
      </c>
    </row>
    <row r="38" spans="1:13" ht="58.5" customHeight="1">
      <c r="A38" s="581" t="s">
        <v>32</v>
      </c>
      <c r="B38" s="937" t="s">
        <v>546</v>
      </c>
      <c r="C38" s="938"/>
      <c r="D38" s="562">
        <f t="shared" si="0"/>
        <v>63703000</v>
      </c>
      <c r="E38" s="562">
        <f>+E39+E45</f>
        <v>0</v>
      </c>
      <c r="F38" s="562">
        <f>+F39+F45+F46</f>
        <v>63703000</v>
      </c>
      <c r="G38" s="562">
        <f t="shared" si="1"/>
        <v>54573776.779999994</v>
      </c>
      <c r="H38" s="562">
        <f>+H39+H45</f>
        <v>0</v>
      </c>
      <c r="I38" s="562">
        <f>+I39+I45+I46</f>
        <v>54573776.779999994</v>
      </c>
      <c r="J38" s="562">
        <f>+D38-G38</f>
        <v>9129223.2200000063</v>
      </c>
      <c r="L38" s="571"/>
    </row>
    <row r="39" spans="1:13" ht="42.75" customHeight="1">
      <c r="A39" s="933" t="s">
        <v>98</v>
      </c>
      <c r="B39" s="937" t="s">
        <v>545</v>
      </c>
      <c r="C39" s="938"/>
      <c r="D39" s="562">
        <f t="shared" ref="D39:J39" si="2">SUM(D40:D44)</f>
        <v>52803000</v>
      </c>
      <c r="E39" s="562">
        <f t="shared" si="2"/>
        <v>0</v>
      </c>
      <c r="F39" s="562">
        <f t="shared" si="2"/>
        <v>52803000</v>
      </c>
      <c r="G39" s="562">
        <f t="shared" si="2"/>
        <v>51477003.739999995</v>
      </c>
      <c r="H39" s="562">
        <f t="shared" si="2"/>
        <v>0</v>
      </c>
      <c r="I39" s="562">
        <f t="shared" si="2"/>
        <v>51477003.739999995</v>
      </c>
      <c r="J39" s="562">
        <f t="shared" si="2"/>
        <v>1325996.2600000007</v>
      </c>
    </row>
    <row r="40" spans="1:13">
      <c r="A40" s="933"/>
      <c r="B40" s="936" t="s">
        <v>93</v>
      </c>
      <c r="C40" s="936"/>
      <c r="D40" s="561">
        <f t="shared" ref="D40:D46" si="3">+E40+F40</f>
        <v>15837600</v>
      </c>
      <c r="E40" s="561"/>
      <c r="F40" s="561">
        <v>15837600</v>
      </c>
      <c r="G40" s="561">
        <f t="shared" ref="G40:G45" si="4">+H40+I40</f>
        <v>15837600</v>
      </c>
      <c r="H40" s="561"/>
      <c r="I40" s="561">
        <v>15837600</v>
      </c>
      <c r="J40" s="561">
        <f>+D40-I40</f>
        <v>0</v>
      </c>
    </row>
    <row r="41" spans="1:13">
      <c r="A41" s="933"/>
      <c r="B41" s="936" t="s">
        <v>94</v>
      </c>
      <c r="C41" s="936"/>
      <c r="D41" s="561">
        <f t="shared" si="3"/>
        <v>14909400</v>
      </c>
      <c r="E41" s="561"/>
      <c r="F41" s="561">
        <v>14909400</v>
      </c>
      <c r="G41" s="561">
        <f t="shared" si="4"/>
        <v>14411527.439999999</v>
      </c>
      <c r="H41" s="561"/>
      <c r="I41" s="561">
        <v>14411527.439999999</v>
      </c>
      <c r="J41" s="561">
        <f>+D41-I41</f>
        <v>497872.56000000052</v>
      </c>
    </row>
    <row r="42" spans="1:13" s="565" customFormat="1">
      <c r="A42" s="933"/>
      <c r="B42" s="936" t="s">
        <v>95</v>
      </c>
      <c r="C42" s="936"/>
      <c r="D42" s="561">
        <f t="shared" si="3"/>
        <v>10328700</v>
      </c>
      <c r="E42" s="561"/>
      <c r="F42" s="561">
        <v>10328700</v>
      </c>
      <c r="G42" s="561">
        <f t="shared" si="4"/>
        <v>9822236.1799999997</v>
      </c>
      <c r="H42" s="561"/>
      <c r="I42" s="561">
        <v>9822236.1799999997</v>
      </c>
      <c r="J42" s="561">
        <f>+D42-I42</f>
        <v>506463.8200000003</v>
      </c>
    </row>
    <row r="43" spans="1:13">
      <c r="A43" s="933"/>
      <c r="B43" s="936" t="s">
        <v>96</v>
      </c>
      <c r="C43" s="936"/>
      <c r="D43" s="561">
        <f t="shared" si="3"/>
        <v>7041900</v>
      </c>
      <c r="E43" s="561"/>
      <c r="F43" s="561">
        <v>7041900</v>
      </c>
      <c r="G43" s="561">
        <f t="shared" si="4"/>
        <v>6720240.1200000001</v>
      </c>
      <c r="H43" s="561"/>
      <c r="I43" s="561">
        <v>6720240.1200000001</v>
      </c>
      <c r="J43" s="561">
        <f>+D43-I43</f>
        <v>321659.87999999989</v>
      </c>
    </row>
    <row r="44" spans="1:13" ht="21" customHeight="1">
      <c r="A44" s="933"/>
      <c r="B44" s="936" t="s">
        <v>97</v>
      </c>
      <c r="C44" s="936"/>
      <c r="D44" s="561">
        <f t="shared" si="3"/>
        <v>4685400</v>
      </c>
      <c r="E44" s="561"/>
      <c r="F44" s="561">
        <v>4685400</v>
      </c>
      <c r="G44" s="561">
        <f t="shared" si="4"/>
        <v>4685400</v>
      </c>
      <c r="H44" s="561"/>
      <c r="I44" s="561">
        <v>4685400</v>
      </c>
      <c r="J44" s="561">
        <f>+D44-I44</f>
        <v>0</v>
      </c>
    </row>
    <row r="45" spans="1:13" ht="42.75" customHeight="1">
      <c r="A45" s="581" t="s">
        <v>99</v>
      </c>
      <c r="B45" s="937" t="s">
        <v>100</v>
      </c>
      <c r="C45" s="938"/>
      <c r="D45" s="562">
        <f t="shared" si="3"/>
        <v>9900000</v>
      </c>
      <c r="E45" s="562"/>
      <c r="F45" s="562">
        <v>9900000</v>
      </c>
      <c r="G45" s="562">
        <f t="shared" si="4"/>
        <v>2096773.04</v>
      </c>
      <c r="H45" s="562">
        <v>0</v>
      </c>
      <c r="I45" s="562">
        <v>2096773.04</v>
      </c>
      <c r="J45" s="562">
        <f>+D45-G45</f>
        <v>7803226.96</v>
      </c>
      <c r="L45" s="571"/>
    </row>
    <row r="46" spans="1:13" ht="42.75" customHeight="1">
      <c r="A46" s="581" t="s">
        <v>471</v>
      </c>
      <c r="B46" s="937" t="s">
        <v>472</v>
      </c>
      <c r="C46" s="939"/>
      <c r="D46" s="562">
        <f t="shared" si="3"/>
        <v>1000000</v>
      </c>
      <c r="E46" s="562"/>
      <c r="F46" s="562">
        <v>1000000</v>
      </c>
      <c r="G46" s="562">
        <f>I46</f>
        <v>1000000</v>
      </c>
      <c r="H46" s="562">
        <v>0</v>
      </c>
      <c r="I46" s="562">
        <v>1000000</v>
      </c>
      <c r="J46" s="562">
        <f>+D46-G46</f>
        <v>0</v>
      </c>
      <c r="L46" s="571"/>
    </row>
    <row r="47" spans="1:13" ht="42.75" customHeight="1">
      <c r="A47" s="933" t="s">
        <v>34</v>
      </c>
      <c r="B47" s="937" t="s">
        <v>101</v>
      </c>
      <c r="C47" s="938"/>
      <c r="D47" s="562">
        <f>SUM(D48:D52)</f>
        <v>4830600</v>
      </c>
      <c r="E47" s="562">
        <f>SUM(E48:E52)</f>
        <v>0</v>
      </c>
      <c r="F47" s="562">
        <f>SUM(F48:F52)</f>
        <v>4830600</v>
      </c>
      <c r="G47" s="562">
        <f>SUM(G48:G52)</f>
        <v>4711776.01</v>
      </c>
      <c r="H47" s="562">
        <f>SUM(H48:H52)</f>
        <v>0</v>
      </c>
      <c r="I47" s="562">
        <f>+I48+I49+I50+I51+I52</f>
        <v>4711776.01</v>
      </c>
      <c r="J47" s="562">
        <f>SUM(J48:J52)</f>
        <v>118823.98999999999</v>
      </c>
      <c r="L47" s="571"/>
    </row>
    <row r="48" spans="1:13">
      <c r="A48" s="933"/>
      <c r="B48" s="936" t="s">
        <v>93</v>
      </c>
      <c r="C48" s="936"/>
      <c r="D48" s="561">
        <f>+E48+F48</f>
        <v>1636200</v>
      </c>
      <c r="E48" s="561"/>
      <c r="F48" s="561">
        <v>1636200</v>
      </c>
      <c r="G48" s="561">
        <f>+H48+I48</f>
        <v>1636200</v>
      </c>
      <c r="H48" s="561"/>
      <c r="I48" s="561">
        <v>1636200</v>
      </c>
      <c r="J48" s="561">
        <f>+D48-I48</f>
        <v>0</v>
      </c>
      <c r="K48" s="585"/>
      <c r="L48" s="585"/>
      <c r="M48" s="585"/>
    </row>
    <row r="49" spans="1:13">
      <c r="A49" s="933"/>
      <c r="B49" s="936" t="s">
        <v>94</v>
      </c>
      <c r="C49" s="936"/>
      <c r="D49" s="561">
        <f>+E49+F49</f>
        <v>1210400</v>
      </c>
      <c r="E49" s="561"/>
      <c r="F49" s="561">
        <v>1210400</v>
      </c>
      <c r="G49" s="561">
        <f>+H49+I49</f>
        <v>1210400</v>
      </c>
      <c r="H49" s="561"/>
      <c r="I49" s="561">
        <v>1210400</v>
      </c>
      <c r="J49" s="561">
        <f>+D49-I49</f>
        <v>0</v>
      </c>
      <c r="K49" s="585"/>
      <c r="L49" s="584"/>
      <c r="M49" s="583"/>
    </row>
    <row r="50" spans="1:13" s="582" customFormat="1">
      <c r="A50" s="933"/>
      <c r="B50" s="936" t="s">
        <v>95</v>
      </c>
      <c r="C50" s="936"/>
      <c r="D50" s="561">
        <f>+E50+F50</f>
        <v>711300</v>
      </c>
      <c r="E50" s="561"/>
      <c r="F50" s="561">
        <v>711300</v>
      </c>
      <c r="G50" s="561">
        <f>+H50+I50</f>
        <v>626617.03</v>
      </c>
      <c r="H50" s="561"/>
      <c r="I50" s="561">
        <v>626617.03</v>
      </c>
      <c r="J50" s="561">
        <f>+D50-I50</f>
        <v>84682.969999999972</v>
      </c>
    </row>
    <row r="51" spans="1:13" s="582" customFormat="1">
      <c r="A51" s="933"/>
      <c r="B51" s="936" t="s">
        <v>96</v>
      </c>
      <c r="C51" s="936"/>
      <c r="D51" s="561">
        <f>+E51+F51</f>
        <v>682100</v>
      </c>
      <c r="E51" s="561"/>
      <c r="F51" s="561">
        <v>682100</v>
      </c>
      <c r="G51" s="561">
        <f>+H51+I51</f>
        <v>647958.98</v>
      </c>
      <c r="H51" s="561"/>
      <c r="I51" s="561">
        <v>647958.98</v>
      </c>
      <c r="J51" s="561">
        <f>+D51-I51</f>
        <v>34141.020000000019</v>
      </c>
    </row>
    <row r="52" spans="1:13">
      <c r="A52" s="933"/>
      <c r="B52" s="936" t="s">
        <v>97</v>
      </c>
      <c r="C52" s="936"/>
      <c r="D52" s="561">
        <f>+E52+F52</f>
        <v>590600</v>
      </c>
      <c r="E52" s="561"/>
      <c r="F52" s="561">
        <v>590600</v>
      </c>
      <c r="G52" s="561">
        <f>+H52+I52</f>
        <v>590600</v>
      </c>
      <c r="H52" s="561"/>
      <c r="I52" s="561">
        <v>590600</v>
      </c>
      <c r="J52" s="561">
        <f>+D52-I52</f>
        <v>0</v>
      </c>
    </row>
    <row r="53" spans="1:13" ht="51" customHeight="1">
      <c r="A53" s="581" t="s">
        <v>69</v>
      </c>
      <c r="B53" s="937" t="s">
        <v>102</v>
      </c>
      <c r="C53" s="938"/>
      <c r="D53" s="562">
        <f t="shared" ref="D53:J53" si="5">+D54++D60+D66+D72+D78+D84+D94+D100+D107</f>
        <v>41881052.980000004</v>
      </c>
      <c r="E53" s="562">
        <f t="shared" si="5"/>
        <v>34569952.980000004</v>
      </c>
      <c r="F53" s="562">
        <f t="shared" si="5"/>
        <v>7311100</v>
      </c>
      <c r="G53" s="562">
        <f t="shared" si="5"/>
        <v>41517250.140000001</v>
      </c>
      <c r="H53" s="562">
        <f t="shared" si="5"/>
        <v>34569952.980000004</v>
      </c>
      <c r="I53" s="562">
        <f t="shared" si="5"/>
        <v>6947297.1600000001</v>
      </c>
      <c r="J53" s="562">
        <f t="shared" si="5"/>
        <v>363802.8399999995</v>
      </c>
      <c r="L53" s="571"/>
    </row>
    <row r="54" spans="1:13" ht="100.5" customHeight="1">
      <c r="A54" s="933" t="s">
        <v>103</v>
      </c>
      <c r="B54" s="937" t="s">
        <v>104</v>
      </c>
      <c r="C54" s="938"/>
      <c r="D54" s="562">
        <f>SUM(D55:D59)</f>
        <v>207300</v>
      </c>
      <c r="E54" s="562">
        <f>SUM(E55:E59)</f>
        <v>0</v>
      </c>
      <c r="F54" s="562">
        <f>SUM(F55:F59)</f>
        <v>207300</v>
      </c>
      <c r="G54" s="562">
        <f>SUM(G55:G59)</f>
        <v>181419.71</v>
      </c>
      <c r="H54" s="562">
        <f>SUM(H55:H59)</f>
        <v>0</v>
      </c>
      <c r="I54" s="562">
        <f>I55+I56+I57+I58+I59</f>
        <v>181419.71</v>
      </c>
      <c r="J54" s="562">
        <f>SUM(J55:J59)</f>
        <v>25880.289999999997</v>
      </c>
      <c r="L54" s="571"/>
    </row>
    <row r="55" spans="1:13">
      <c r="A55" s="933"/>
      <c r="B55" s="936" t="s">
        <v>93</v>
      </c>
      <c r="C55" s="936"/>
      <c r="D55" s="561">
        <f>+E55+F55</f>
        <v>75400</v>
      </c>
      <c r="E55" s="561"/>
      <c r="F55" s="561">
        <v>75400</v>
      </c>
      <c r="G55" s="561">
        <f>+H55+I55</f>
        <v>72031.69</v>
      </c>
      <c r="H55" s="561"/>
      <c r="I55" s="561">
        <v>72031.69</v>
      </c>
      <c r="J55" s="561">
        <f>+D55-I55</f>
        <v>3368.3099999999977</v>
      </c>
    </row>
    <row r="56" spans="1:13">
      <c r="A56" s="933"/>
      <c r="B56" s="936" t="s">
        <v>94</v>
      </c>
      <c r="C56" s="936"/>
      <c r="D56" s="561">
        <f>+E56+F56</f>
        <v>51400</v>
      </c>
      <c r="E56" s="561"/>
      <c r="F56" s="561">
        <v>51400</v>
      </c>
      <c r="G56" s="561">
        <f>+H56+I56</f>
        <v>45172.21</v>
      </c>
      <c r="H56" s="561"/>
      <c r="I56" s="561">
        <v>45172.21</v>
      </c>
      <c r="J56" s="561">
        <f>+D56-I56</f>
        <v>6227.7900000000009</v>
      </c>
    </row>
    <row r="57" spans="1:13">
      <c r="A57" s="933"/>
      <c r="B57" s="936" t="s">
        <v>95</v>
      </c>
      <c r="C57" s="936"/>
      <c r="D57" s="561">
        <f>+E57+F57</f>
        <v>29600</v>
      </c>
      <c r="E57" s="561"/>
      <c r="F57" s="561">
        <v>29600</v>
      </c>
      <c r="G57" s="561">
        <f>+H57+I57</f>
        <v>22479.75</v>
      </c>
      <c r="H57" s="561"/>
      <c r="I57" s="561">
        <v>22479.75</v>
      </c>
      <c r="J57" s="561">
        <f>+D57-I57</f>
        <v>7120.25</v>
      </c>
    </row>
    <row r="58" spans="1:13">
      <c r="A58" s="933"/>
      <c r="B58" s="936" t="s">
        <v>96</v>
      </c>
      <c r="C58" s="936"/>
      <c r="D58" s="561">
        <f>+E58+F58</f>
        <v>27500</v>
      </c>
      <c r="E58" s="561"/>
      <c r="F58" s="561">
        <v>27500</v>
      </c>
      <c r="G58" s="561">
        <f>+H58+I58</f>
        <v>21434.38</v>
      </c>
      <c r="H58" s="561"/>
      <c r="I58" s="561">
        <v>21434.38</v>
      </c>
      <c r="J58" s="561">
        <f>+D58-I58</f>
        <v>6065.619999999999</v>
      </c>
    </row>
    <row r="59" spans="1:13" s="565" customFormat="1">
      <c r="A59" s="933"/>
      <c r="B59" s="936" t="s">
        <v>97</v>
      </c>
      <c r="C59" s="936"/>
      <c r="D59" s="561">
        <f>+E59+F59</f>
        <v>23400</v>
      </c>
      <c r="E59" s="561"/>
      <c r="F59" s="561">
        <v>23400</v>
      </c>
      <c r="G59" s="561">
        <f>+H59+I59</f>
        <v>20301.68</v>
      </c>
      <c r="H59" s="561"/>
      <c r="I59" s="561">
        <v>20301.68</v>
      </c>
      <c r="J59" s="561">
        <f>+D59-I59</f>
        <v>3098.3199999999997</v>
      </c>
    </row>
    <row r="60" spans="1:13" ht="66" customHeight="1">
      <c r="A60" s="933" t="s">
        <v>105</v>
      </c>
      <c r="B60" s="937" t="s">
        <v>106</v>
      </c>
      <c r="C60" s="938"/>
      <c r="D60" s="562">
        <f>SUM(D61:D65)</f>
        <v>328000</v>
      </c>
      <c r="E60" s="562">
        <f>SUM(E61:E65)</f>
        <v>0</v>
      </c>
      <c r="F60" s="562">
        <f>SUM(F61:F65)</f>
        <v>328000</v>
      </c>
      <c r="G60" s="562">
        <f>SUM(G61:G65)</f>
        <v>288993.19999999995</v>
      </c>
      <c r="H60" s="562">
        <f>SUM(H61:H65)</f>
        <v>0</v>
      </c>
      <c r="I60" s="562">
        <f>I61+I62+I63+I64+I65</f>
        <v>288993.19999999995</v>
      </c>
      <c r="J60" s="562">
        <f>SUM(J61:J65)</f>
        <v>39006.800000000003</v>
      </c>
      <c r="L60" s="571"/>
    </row>
    <row r="61" spans="1:13">
      <c r="A61" s="933"/>
      <c r="B61" s="936" t="s">
        <v>93</v>
      </c>
      <c r="C61" s="936"/>
      <c r="D61" s="561">
        <f>+E61+F61</f>
        <v>103900</v>
      </c>
      <c r="E61" s="561"/>
      <c r="F61" s="561">
        <v>103900</v>
      </c>
      <c r="G61" s="561">
        <f>+H61+I61</f>
        <v>100573.73</v>
      </c>
      <c r="H61" s="561"/>
      <c r="I61" s="561">
        <v>100573.73</v>
      </c>
      <c r="J61" s="561">
        <f>+D61-I61</f>
        <v>3326.2700000000041</v>
      </c>
    </row>
    <row r="62" spans="1:13">
      <c r="A62" s="933"/>
      <c r="B62" s="936" t="s">
        <v>94</v>
      </c>
      <c r="C62" s="936"/>
      <c r="D62" s="561">
        <f>+E62+F62</f>
        <v>81300</v>
      </c>
      <c r="E62" s="561"/>
      <c r="F62" s="561">
        <v>81300</v>
      </c>
      <c r="G62" s="561">
        <f>+H62+I62</f>
        <v>76726.31</v>
      </c>
      <c r="H62" s="561"/>
      <c r="I62" s="561">
        <v>76726.31</v>
      </c>
      <c r="J62" s="561">
        <f>+D62-I62</f>
        <v>4573.6900000000023</v>
      </c>
    </row>
    <row r="63" spans="1:13">
      <c r="A63" s="933"/>
      <c r="B63" s="936" t="s">
        <v>95</v>
      </c>
      <c r="C63" s="936"/>
      <c r="D63" s="561">
        <f>+E63+F63</f>
        <v>48500</v>
      </c>
      <c r="E63" s="561"/>
      <c r="F63" s="561">
        <v>48500</v>
      </c>
      <c r="G63" s="561">
        <f>+H63+I63</f>
        <v>41883.15</v>
      </c>
      <c r="H63" s="561"/>
      <c r="I63" s="561">
        <v>41883.15</v>
      </c>
      <c r="J63" s="561">
        <f>+D63-I63</f>
        <v>6616.8499999999985</v>
      </c>
    </row>
    <row r="64" spans="1:13">
      <c r="A64" s="933"/>
      <c r="B64" s="936" t="s">
        <v>96</v>
      </c>
      <c r="C64" s="936"/>
      <c r="D64" s="561">
        <f>+E64+F64</f>
        <v>48900</v>
      </c>
      <c r="E64" s="561"/>
      <c r="F64" s="561">
        <v>48900</v>
      </c>
      <c r="G64" s="561">
        <f>+H64+I64</f>
        <v>34676.21</v>
      </c>
      <c r="H64" s="561"/>
      <c r="I64" s="561">
        <v>34676.21</v>
      </c>
      <c r="J64" s="561">
        <f>+D64-I64</f>
        <v>14223.79</v>
      </c>
    </row>
    <row r="65" spans="1:16">
      <c r="A65" s="933"/>
      <c r="B65" s="936" t="s">
        <v>97</v>
      </c>
      <c r="C65" s="936"/>
      <c r="D65" s="561">
        <f>+E65+F65</f>
        <v>45400</v>
      </c>
      <c r="E65" s="561"/>
      <c r="F65" s="561">
        <v>45400</v>
      </c>
      <c r="G65" s="561">
        <f>+H65+I65</f>
        <v>35133.800000000003</v>
      </c>
      <c r="H65" s="561"/>
      <c r="I65" s="561">
        <v>35133.800000000003</v>
      </c>
      <c r="J65" s="561">
        <f>+D65-I65</f>
        <v>10266.199999999997</v>
      </c>
    </row>
    <row r="66" spans="1:16" s="556" customFormat="1" ht="81.75" customHeight="1">
      <c r="A66" s="933" t="s">
        <v>107</v>
      </c>
      <c r="B66" s="937" t="s">
        <v>108</v>
      </c>
      <c r="C66" s="938"/>
      <c r="D66" s="562">
        <f>SUM(D67:D71)</f>
        <v>867500</v>
      </c>
      <c r="E66" s="562">
        <f>SUM(E67:E71)</f>
        <v>0</v>
      </c>
      <c r="F66" s="562">
        <f>SUM(F67:F71)</f>
        <v>867500</v>
      </c>
      <c r="G66" s="562">
        <f>SUM(G67:G71)</f>
        <v>761133.27</v>
      </c>
      <c r="H66" s="562">
        <f>SUM(H67:H71)</f>
        <v>0</v>
      </c>
      <c r="I66" s="562">
        <f>I67+I68+I69+I70+I71</f>
        <v>761133.27</v>
      </c>
      <c r="J66" s="562">
        <f>SUM(J67:J71)</f>
        <v>106366.73</v>
      </c>
      <c r="K66" s="579"/>
      <c r="L66" s="580"/>
      <c r="M66" s="940"/>
      <c r="N66" s="941"/>
      <c r="O66" s="942"/>
      <c r="P66" s="579"/>
    </row>
    <row r="67" spans="1:16" s="550" customFormat="1">
      <c r="A67" s="933"/>
      <c r="B67" s="936" t="s">
        <v>93</v>
      </c>
      <c r="C67" s="936"/>
      <c r="D67" s="561">
        <f>+E67+F67</f>
        <v>280400</v>
      </c>
      <c r="E67" s="561"/>
      <c r="F67" s="561">
        <v>280400</v>
      </c>
      <c r="G67" s="561">
        <f>+H67+I67</f>
        <v>267730.38</v>
      </c>
      <c r="H67" s="561"/>
      <c r="I67" s="561">
        <v>267730.38</v>
      </c>
      <c r="J67" s="561">
        <f>+D67-I67</f>
        <v>12669.619999999995</v>
      </c>
    </row>
    <row r="68" spans="1:16" s="550" customFormat="1">
      <c r="A68" s="933"/>
      <c r="B68" s="936" t="s">
        <v>94</v>
      </c>
      <c r="C68" s="936"/>
      <c r="D68" s="561">
        <f>+E68+F68</f>
        <v>212600</v>
      </c>
      <c r="E68" s="561"/>
      <c r="F68" s="561">
        <v>212600</v>
      </c>
      <c r="G68" s="561">
        <f>+H68+I68</f>
        <v>194071.42</v>
      </c>
      <c r="H68" s="561"/>
      <c r="I68" s="561">
        <v>194071.42</v>
      </c>
      <c r="J68" s="561">
        <f>+D68-I68</f>
        <v>18528.579999999987</v>
      </c>
    </row>
    <row r="69" spans="1:16" s="550" customFormat="1" ht="15.75" customHeight="1">
      <c r="A69" s="933"/>
      <c r="B69" s="936" t="s">
        <v>95</v>
      </c>
      <c r="C69" s="936"/>
      <c r="D69" s="561">
        <f>+E69+F69</f>
        <v>128800</v>
      </c>
      <c r="E69" s="561"/>
      <c r="F69" s="561">
        <v>128800</v>
      </c>
      <c r="G69" s="561">
        <f>+H69+I69</f>
        <v>117351.87</v>
      </c>
      <c r="H69" s="561"/>
      <c r="I69" s="561">
        <v>117351.87</v>
      </c>
      <c r="J69" s="561">
        <f>+D69-I69</f>
        <v>11448.130000000005</v>
      </c>
      <c r="K69" s="578"/>
      <c r="L69" s="553"/>
      <c r="M69" s="943"/>
      <c r="N69" s="944"/>
      <c r="O69" s="945"/>
      <c r="P69" s="553"/>
    </row>
    <row r="70" spans="1:16" s="549" customFormat="1">
      <c r="A70" s="933"/>
      <c r="B70" s="936" t="s">
        <v>96</v>
      </c>
      <c r="C70" s="936"/>
      <c r="D70" s="561">
        <f>+E70+F70</f>
        <v>129800</v>
      </c>
      <c r="E70" s="561"/>
      <c r="F70" s="561">
        <v>129800</v>
      </c>
      <c r="G70" s="561">
        <f>+H70+I70</f>
        <v>92685.9</v>
      </c>
      <c r="H70" s="561"/>
      <c r="I70" s="561">
        <v>92685.9</v>
      </c>
      <c r="J70" s="561">
        <f>+D70-I70</f>
        <v>37114.100000000006</v>
      </c>
      <c r="K70" s="547"/>
      <c r="L70" s="547"/>
      <c r="M70" s="943"/>
      <c r="N70" s="944"/>
      <c r="O70" s="945"/>
      <c r="P70" s="547"/>
    </row>
    <row r="71" spans="1:16" ht="15.75" customHeight="1">
      <c r="A71" s="933"/>
      <c r="B71" s="936" t="s">
        <v>97</v>
      </c>
      <c r="C71" s="936"/>
      <c r="D71" s="561">
        <f>+E71+F71</f>
        <v>115900</v>
      </c>
      <c r="E71" s="561"/>
      <c r="F71" s="561">
        <v>115900</v>
      </c>
      <c r="G71" s="561">
        <f>+H71+I71</f>
        <v>89293.7</v>
      </c>
      <c r="H71" s="561"/>
      <c r="I71" s="561">
        <v>89293.7</v>
      </c>
      <c r="J71" s="561">
        <f>+D71-I71</f>
        <v>26606.300000000003</v>
      </c>
    </row>
    <row r="72" spans="1:16" ht="60.75" customHeight="1">
      <c r="A72" s="933" t="s">
        <v>109</v>
      </c>
      <c r="B72" s="937" t="s">
        <v>110</v>
      </c>
      <c r="C72" s="938"/>
      <c r="D72" s="562">
        <f>SUM(D73:D77)</f>
        <v>186700</v>
      </c>
      <c r="E72" s="562">
        <f>SUM(E73:E77)</f>
        <v>0</v>
      </c>
      <c r="F72" s="562">
        <f>SUM(F73:F77)</f>
        <v>186700</v>
      </c>
      <c r="G72" s="562">
        <f>SUM(G73:G77)</f>
        <v>113747.81999999999</v>
      </c>
      <c r="H72" s="562">
        <f>SUM(H73:H77)</f>
        <v>0</v>
      </c>
      <c r="I72" s="562">
        <f>I73+I74+I75+I76+I77</f>
        <v>113747.81999999999</v>
      </c>
      <c r="J72" s="562">
        <f>SUM(J73:J77)</f>
        <v>72952.180000000008</v>
      </c>
      <c r="L72" s="571"/>
    </row>
    <row r="73" spans="1:16">
      <c r="A73" s="933"/>
      <c r="B73" s="936" t="s">
        <v>93</v>
      </c>
      <c r="C73" s="936"/>
      <c r="D73" s="561">
        <f>+E73+F73</f>
        <v>56800</v>
      </c>
      <c r="E73" s="561"/>
      <c r="F73" s="561">
        <v>56800</v>
      </c>
      <c r="G73" s="561">
        <f>+H73+I73</f>
        <v>36731.68</v>
      </c>
      <c r="H73" s="561"/>
      <c r="I73" s="561">
        <v>36731.68</v>
      </c>
      <c r="J73" s="561">
        <f>+D73-I73</f>
        <v>20068.32</v>
      </c>
    </row>
    <row r="74" spans="1:16">
      <c r="A74" s="933"/>
      <c r="B74" s="936" t="s">
        <v>94</v>
      </c>
      <c r="C74" s="936"/>
      <c r="D74" s="561">
        <f>+E74+F74</f>
        <v>45700</v>
      </c>
      <c r="E74" s="561"/>
      <c r="F74" s="561">
        <v>45700</v>
      </c>
      <c r="G74" s="561">
        <f>+H74+I74</f>
        <v>27063.89</v>
      </c>
      <c r="H74" s="561"/>
      <c r="I74" s="561">
        <v>27063.89</v>
      </c>
      <c r="J74" s="561">
        <f>+D74-I74</f>
        <v>18636.11</v>
      </c>
    </row>
    <row r="75" spans="1:16">
      <c r="A75" s="933"/>
      <c r="B75" s="936" t="s">
        <v>95</v>
      </c>
      <c r="C75" s="936"/>
      <c r="D75" s="561">
        <f>+E75+F75</f>
        <v>28500</v>
      </c>
      <c r="E75" s="561"/>
      <c r="F75" s="561">
        <v>28500</v>
      </c>
      <c r="G75" s="561">
        <f>+H75+I75</f>
        <v>14273.11</v>
      </c>
      <c r="H75" s="561"/>
      <c r="I75" s="561">
        <v>14273.11</v>
      </c>
      <c r="J75" s="561">
        <f>+D75-I75</f>
        <v>14226.89</v>
      </c>
    </row>
    <row r="76" spans="1:16">
      <c r="A76" s="933"/>
      <c r="B76" s="936" t="s">
        <v>96</v>
      </c>
      <c r="C76" s="936"/>
      <c r="D76" s="561">
        <f>+E76+F76</f>
        <v>29000</v>
      </c>
      <c r="E76" s="561"/>
      <c r="F76" s="561">
        <v>29000</v>
      </c>
      <c r="G76" s="561">
        <f>+H76+I76</f>
        <v>19011.55</v>
      </c>
      <c r="H76" s="561"/>
      <c r="I76" s="561">
        <v>19011.55</v>
      </c>
      <c r="J76" s="561">
        <f>+D76-I76</f>
        <v>9988.4500000000007</v>
      </c>
    </row>
    <row r="77" spans="1:16">
      <c r="A77" s="933"/>
      <c r="B77" s="936" t="s">
        <v>97</v>
      </c>
      <c r="C77" s="936"/>
      <c r="D77" s="561">
        <f>+E77+F77</f>
        <v>26700</v>
      </c>
      <c r="E77" s="561"/>
      <c r="F77" s="561">
        <v>26700</v>
      </c>
      <c r="G77" s="561">
        <f>+H77+I77</f>
        <v>16667.59</v>
      </c>
      <c r="H77" s="561"/>
      <c r="I77" s="561">
        <v>16667.59</v>
      </c>
      <c r="J77" s="561">
        <f>+D77-I77</f>
        <v>10032.41</v>
      </c>
    </row>
    <row r="78" spans="1:16" ht="64.8" customHeight="1">
      <c r="A78" s="933" t="s">
        <v>111</v>
      </c>
      <c r="B78" s="937" t="s">
        <v>544</v>
      </c>
      <c r="C78" s="938"/>
      <c r="D78" s="562">
        <f>SUM(D79:D83)</f>
        <v>398000</v>
      </c>
      <c r="E78" s="562">
        <f>SUM(E79:E83)</f>
        <v>0</v>
      </c>
      <c r="F78" s="562">
        <f>SUM(F79:F83)</f>
        <v>398000</v>
      </c>
      <c r="G78" s="562">
        <f>SUM(G79:G83)</f>
        <v>305565.11</v>
      </c>
      <c r="H78" s="562">
        <f>SUM(H79:H83)</f>
        <v>0</v>
      </c>
      <c r="I78" s="562">
        <f>I79+I80+I81+I82+I83</f>
        <v>305565.11</v>
      </c>
      <c r="J78" s="562">
        <f>SUM(J79:J83)</f>
        <v>92434.890000000014</v>
      </c>
      <c r="L78" s="571"/>
    </row>
    <row r="79" spans="1:16">
      <c r="A79" s="933"/>
      <c r="B79" s="936" t="s">
        <v>93</v>
      </c>
      <c r="C79" s="936"/>
      <c r="D79" s="561">
        <f t="shared" ref="D79:D84" si="6">+E79+F79</f>
        <v>123900</v>
      </c>
      <c r="E79" s="561"/>
      <c r="F79" s="561">
        <v>123900</v>
      </c>
      <c r="G79" s="561">
        <f>+H79+I79</f>
        <v>113585.15</v>
      </c>
      <c r="H79" s="561"/>
      <c r="I79" s="561">
        <v>113585.15</v>
      </c>
      <c r="J79" s="561">
        <f>+D79-I79</f>
        <v>10314.850000000006</v>
      </c>
    </row>
    <row r="80" spans="1:16">
      <c r="A80" s="933"/>
      <c r="B80" s="936" t="s">
        <v>94</v>
      </c>
      <c r="C80" s="936"/>
      <c r="D80" s="561">
        <f t="shared" si="6"/>
        <v>98600</v>
      </c>
      <c r="E80" s="561"/>
      <c r="F80" s="561">
        <v>98600</v>
      </c>
      <c r="G80" s="561">
        <f>+H80+I80</f>
        <v>73991.42</v>
      </c>
      <c r="H80" s="561"/>
      <c r="I80" s="561">
        <v>73991.42</v>
      </c>
      <c r="J80" s="561">
        <f>+D80-I80</f>
        <v>24608.58</v>
      </c>
    </row>
    <row r="81" spans="1:12">
      <c r="A81" s="933"/>
      <c r="B81" s="936" t="s">
        <v>95</v>
      </c>
      <c r="C81" s="936"/>
      <c r="D81" s="561">
        <f t="shared" si="6"/>
        <v>59300</v>
      </c>
      <c r="E81" s="561"/>
      <c r="F81" s="561">
        <v>59300</v>
      </c>
      <c r="G81" s="561">
        <f>+H81+I81</f>
        <v>32303.02</v>
      </c>
      <c r="H81" s="561"/>
      <c r="I81" s="561">
        <v>32303.02</v>
      </c>
      <c r="J81" s="561">
        <f>+D81-I81</f>
        <v>26996.98</v>
      </c>
    </row>
    <row r="82" spans="1:12">
      <c r="A82" s="933"/>
      <c r="B82" s="936" t="s">
        <v>96</v>
      </c>
      <c r="C82" s="936"/>
      <c r="D82" s="561">
        <f t="shared" si="6"/>
        <v>60300</v>
      </c>
      <c r="E82" s="561"/>
      <c r="F82" s="561">
        <v>60300</v>
      </c>
      <c r="G82" s="561">
        <f>+H82+I82</f>
        <v>39168.03</v>
      </c>
      <c r="H82" s="561"/>
      <c r="I82" s="561">
        <v>39168.03</v>
      </c>
      <c r="J82" s="561">
        <f>+D82-I82</f>
        <v>21131.97</v>
      </c>
    </row>
    <row r="83" spans="1:12">
      <c r="A83" s="933"/>
      <c r="B83" s="936" t="s">
        <v>97</v>
      </c>
      <c r="C83" s="936"/>
      <c r="D83" s="561">
        <f t="shared" si="6"/>
        <v>55900</v>
      </c>
      <c r="E83" s="561"/>
      <c r="F83" s="561">
        <v>55900</v>
      </c>
      <c r="G83" s="561">
        <f>+H83+I83</f>
        <v>46517.49</v>
      </c>
      <c r="H83" s="561"/>
      <c r="I83" s="561">
        <v>46517.49</v>
      </c>
      <c r="J83" s="561">
        <f>+D83-I83</f>
        <v>9382.510000000002</v>
      </c>
    </row>
    <row r="84" spans="1:12" s="575" customFormat="1" ht="55.5" customHeight="1">
      <c r="A84" s="677" t="s">
        <v>112</v>
      </c>
      <c r="B84" s="946" t="s">
        <v>113</v>
      </c>
      <c r="C84" s="947"/>
      <c r="D84" s="577">
        <f t="shared" si="6"/>
        <v>1807200</v>
      </c>
      <c r="E84" s="577">
        <f>+E85+E88</f>
        <v>0</v>
      </c>
      <c r="F84" s="577">
        <f>+F85+F88</f>
        <v>1807200</v>
      </c>
      <c r="G84" s="577">
        <f>+G85+G88</f>
        <v>1801730.61</v>
      </c>
      <c r="H84" s="577">
        <f>+H85+H88</f>
        <v>0</v>
      </c>
      <c r="I84" s="577">
        <f>+I85+I88</f>
        <v>1801730.61</v>
      </c>
      <c r="J84" s="577">
        <f>+D84-G84</f>
        <v>5469.3899999998976</v>
      </c>
      <c r="L84" s="576"/>
    </row>
    <row r="85" spans="1:12" ht="61.5" customHeight="1">
      <c r="A85" s="933" t="s">
        <v>114</v>
      </c>
      <c r="B85" s="937" t="s">
        <v>115</v>
      </c>
      <c r="C85" s="938"/>
      <c r="D85" s="562">
        <f>SUM(D86:D87)</f>
        <v>1789100</v>
      </c>
      <c r="E85" s="562">
        <f>SUM(E86:E87)</f>
        <v>0</v>
      </c>
      <c r="F85" s="562">
        <f>SUM(F86:F87)</f>
        <v>1789100</v>
      </c>
      <c r="G85" s="562">
        <f>SUM(G86:G87)</f>
        <v>1789100</v>
      </c>
      <c r="H85" s="562">
        <f>SUM(H86:H87)</f>
        <v>0</v>
      </c>
      <c r="I85" s="562">
        <f>+I86+I87</f>
        <v>1789100</v>
      </c>
      <c r="J85" s="562">
        <f>SUM(J86:J87)</f>
        <v>0</v>
      </c>
      <c r="L85" s="571"/>
    </row>
    <row r="86" spans="1:12">
      <c r="A86" s="933"/>
      <c r="B86" s="936" t="s">
        <v>93</v>
      </c>
      <c r="C86" s="936"/>
      <c r="D86" s="561">
        <f>+E86+F86</f>
        <v>1418900</v>
      </c>
      <c r="E86" s="561"/>
      <c r="F86" s="561">
        <v>1418900</v>
      </c>
      <c r="G86" s="561">
        <f>+H86+I86</f>
        <v>1418900</v>
      </c>
      <c r="H86" s="561"/>
      <c r="I86" s="561">
        <v>1418900</v>
      </c>
      <c r="J86" s="561">
        <f>+D86-I86</f>
        <v>0</v>
      </c>
    </row>
    <row r="87" spans="1:12">
      <c r="A87" s="933"/>
      <c r="B87" s="936" t="s">
        <v>94</v>
      </c>
      <c r="C87" s="936"/>
      <c r="D87" s="561">
        <f>+E87+F87</f>
        <v>370200</v>
      </c>
      <c r="E87" s="561"/>
      <c r="F87" s="561">
        <v>370200</v>
      </c>
      <c r="G87" s="561">
        <f>+H87+I87</f>
        <v>370200</v>
      </c>
      <c r="H87" s="561"/>
      <c r="I87" s="561">
        <v>370200</v>
      </c>
      <c r="J87" s="561">
        <f>+D87-I87</f>
        <v>0</v>
      </c>
    </row>
    <row r="88" spans="1:12" ht="30.75" customHeight="1">
      <c r="A88" s="933" t="s">
        <v>116</v>
      </c>
      <c r="B88" s="937" t="s">
        <v>117</v>
      </c>
      <c r="C88" s="938"/>
      <c r="D88" s="562">
        <f>SUM(D89:D93)</f>
        <v>18100</v>
      </c>
      <c r="E88" s="562">
        <f>SUM(E89:E93)</f>
        <v>0</v>
      </c>
      <c r="F88" s="562">
        <f>SUM(F89:F93)</f>
        <v>18100</v>
      </c>
      <c r="G88" s="562">
        <f>SUM(G89:G93)</f>
        <v>12630.609999999999</v>
      </c>
      <c r="H88" s="562">
        <f>SUM(H89:H93)</f>
        <v>0</v>
      </c>
      <c r="I88" s="562">
        <f>+I89+I90+I91+I92+I93</f>
        <v>12630.609999999999</v>
      </c>
      <c r="J88" s="562">
        <f>SUM(J89:J93)</f>
        <v>5469.3900000000012</v>
      </c>
      <c r="L88" s="571"/>
    </row>
    <row r="89" spans="1:12">
      <c r="A89" s="933"/>
      <c r="B89" s="936" t="s">
        <v>93</v>
      </c>
      <c r="C89" s="936"/>
      <c r="D89" s="561">
        <f t="shared" ref="D89:D100" si="7">+E89+F89</f>
        <v>11400</v>
      </c>
      <c r="E89" s="561"/>
      <c r="F89" s="561">
        <v>11400</v>
      </c>
      <c r="G89" s="561">
        <f t="shared" ref="G89:G100" si="8">+H89+I89</f>
        <v>8301.39</v>
      </c>
      <c r="H89" s="561"/>
      <c r="I89" s="561">
        <v>8301.39</v>
      </c>
      <c r="J89" s="561">
        <f t="shared" ref="J89:J94" si="9">+D89-I89</f>
        <v>3098.6100000000006</v>
      </c>
      <c r="L89" s="561"/>
    </row>
    <row r="90" spans="1:12">
      <c r="A90" s="933"/>
      <c r="B90" s="936" t="s">
        <v>94</v>
      </c>
      <c r="C90" s="936"/>
      <c r="D90" s="561">
        <f t="shared" si="7"/>
        <v>4100</v>
      </c>
      <c r="E90" s="561"/>
      <c r="F90" s="561">
        <v>4100</v>
      </c>
      <c r="G90" s="561">
        <f t="shared" si="8"/>
        <v>4100</v>
      </c>
      <c r="H90" s="561"/>
      <c r="I90" s="561">
        <v>4100</v>
      </c>
      <c r="J90" s="561">
        <f t="shared" si="9"/>
        <v>0</v>
      </c>
    </row>
    <row r="91" spans="1:12">
      <c r="A91" s="933"/>
      <c r="B91" s="936" t="s">
        <v>95</v>
      </c>
      <c r="C91" s="936"/>
      <c r="D91" s="561">
        <f t="shared" si="7"/>
        <v>400</v>
      </c>
      <c r="E91" s="561"/>
      <c r="F91" s="561">
        <v>400</v>
      </c>
      <c r="G91" s="561">
        <f t="shared" si="8"/>
        <v>229.22</v>
      </c>
      <c r="H91" s="561"/>
      <c r="I91" s="561">
        <v>229.22</v>
      </c>
      <c r="J91" s="561">
        <f t="shared" si="9"/>
        <v>170.78</v>
      </c>
    </row>
    <row r="92" spans="1:12">
      <c r="A92" s="933"/>
      <c r="B92" s="936" t="s">
        <v>96</v>
      </c>
      <c r="C92" s="936"/>
      <c r="D92" s="561">
        <f t="shared" si="7"/>
        <v>1100</v>
      </c>
      <c r="E92" s="561"/>
      <c r="F92" s="561">
        <v>1100</v>
      </c>
      <c r="G92" s="561">
        <f t="shared" si="8"/>
        <v>0</v>
      </c>
      <c r="H92" s="561"/>
      <c r="I92" s="561">
        <v>0</v>
      </c>
      <c r="J92" s="561">
        <f t="shared" si="9"/>
        <v>1100</v>
      </c>
    </row>
    <row r="93" spans="1:12">
      <c r="A93" s="933"/>
      <c r="B93" s="936" t="s">
        <v>97</v>
      </c>
      <c r="C93" s="936"/>
      <c r="D93" s="561">
        <f t="shared" si="7"/>
        <v>1100</v>
      </c>
      <c r="E93" s="561"/>
      <c r="F93" s="561">
        <v>1100</v>
      </c>
      <c r="G93" s="561">
        <f t="shared" si="8"/>
        <v>0</v>
      </c>
      <c r="H93" s="561"/>
      <c r="I93" s="561">
        <v>0</v>
      </c>
      <c r="J93" s="561">
        <f t="shared" si="9"/>
        <v>1100</v>
      </c>
    </row>
    <row r="94" spans="1:12" ht="30" customHeight="1">
      <c r="A94" s="933" t="s">
        <v>118</v>
      </c>
      <c r="B94" s="937" t="s">
        <v>119</v>
      </c>
      <c r="C94" s="938"/>
      <c r="D94" s="562">
        <f t="shared" si="7"/>
        <v>2920800</v>
      </c>
      <c r="E94" s="562">
        <v>0</v>
      </c>
      <c r="F94" s="562">
        <v>2920800</v>
      </c>
      <c r="G94" s="562">
        <f t="shared" si="8"/>
        <v>2899107.4400000004</v>
      </c>
      <c r="H94" s="562">
        <f>SUM(H95:H99)</f>
        <v>0</v>
      </c>
      <c r="I94" s="562">
        <f>I95+I96+I97+I98+I99</f>
        <v>2899107.4400000004</v>
      </c>
      <c r="J94" s="562">
        <f t="shared" si="9"/>
        <v>21692.55999999959</v>
      </c>
      <c r="L94" s="571"/>
    </row>
    <row r="95" spans="1:12">
      <c r="A95" s="933"/>
      <c r="B95" s="936" t="s">
        <v>93</v>
      </c>
      <c r="C95" s="936"/>
      <c r="D95" s="561"/>
      <c r="E95" s="561"/>
      <c r="F95" s="561"/>
      <c r="G95" s="561">
        <f t="shared" si="8"/>
        <v>913101.87</v>
      </c>
      <c r="H95" s="561"/>
      <c r="I95" s="561">
        <v>913101.87</v>
      </c>
      <c r="J95" s="561"/>
    </row>
    <row r="96" spans="1:12">
      <c r="A96" s="933"/>
      <c r="B96" s="936" t="s">
        <v>94</v>
      </c>
      <c r="C96" s="936"/>
      <c r="D96" s="561"/>
      <c r="E96" s="561"/>
      <c r="F96" s="561"/>
      <c r="G96" s="561">
        <f t="shared" si="8"/>
        <v>770720.23</v>
      </c>
      <c r="H96" s="561"/>
      <c r="I96" s="561">
        <v>770720.23</v>
      </c>
      <c r="J96" s="561"/>
    </row>
    <row r="97" spans="1:12">
      <c r="A97" s="933"/>
      <c r="B97" s="936" t="s">
        <v>95</v>
      </c>
      <c r="C97" s="936"/>
      <c r="D97" s="561"/>
      <c r="E97" s="561"/>
      <c r="F97" s="561"/>
      <c r="G97" s="561">
        <f t="shared" si="8"/>
        <v>367066.57</v>
      </c>
      <c r="H97" s="561"/>
      <c r="I97" s="561">
        <v>367066.57</v>
      </c>
      <c r="J97" s="561"/>
    </row>
    <row r="98" spans="1:12">
      <c r="A98" s="933"/>
      <c r="B98" s="936" t="s">
        <v>96</v>
      </c>
      <c r="C98" s="936"/>
      <c r="D98" s="561"/>
      <c r="E98" s="561"/>
      <c r="F98" s="561"/>
      <c r="G98" s="561">
        <f t="shared" si="8"/>
        <v>451453.24</v>
      </c>
      <c r="H98" s="561"/>
      <c r="I98" s="561">
        <v>451453.24</v>
      </c>
      <c r="J98" s="561"/>
    </row>
    <row r="99" spans="1:12">
      <c r="A99" s="933"/>
      <c r="B99" s="936" t="s">
        <v>97</v>
      </c>
      <c r="C99" s="936"/>
      <c r="D99" s="561"/>
      <c r="E99" s="561"/>
      <c r="F99" s="561"/>
      <c r="G99" s="561">
        <f t="shared" si="8"/>
        <v>396765.53</v>
      </c>
      <c r="H99" s="561"/>
      <c r="I99" s="561">
        <v>396765.53</v>
      </c>
      <c r="J99" s="561"/>
    </row>
    <row r="100" spans="1:12" ht="41.25" customHeight="1">
      <c r="A100" s="676" t="s">
        <v>120</v>
      </c>
      <c r="B100" s="937" t="s">
        <v>121</v>
      </c>
      <c r="C100" s="938"/>
      <c r="D100" s="562">
        <f t="shared" si="7"/>
        <v>595600</v>
      </c>
      <c r="E100" s="562">
        <f>+E101</f>
        <v>0</v>
      </c>
      <c r="F100" s="562">
        <f>+F101</f>
        <v>595600</v>
      </c>
      <c r="G100" s="562">
        <f t="shared" si="8"/>
        <v>595600</v>
      </c>
      <c r="H100" s="562">
        <f>+H101</f>
        <v>0</v>
      </c>
      <c r="I100" s="562">
        <f>+I101</f>
        <v>595600</v>
      </c>
      <c r="J100" s="562">
        <f>+D100-G100</f>
        <v>0</v>
      </c>
      <c r="L100" s="571"/>
    </row>
    <row r="101" spans="1:12" ht="59.25" customHeight="1">
      <c r="A101" s="933" t="s">
        <v>122</v>
      </c>
      <c r="B101" s="937" t="s">
        <v>123</v>
      </c>
      <c r="C101" s="938"/>
      <c r="D101" s="562">
        <f>SUM(D102:D106)</f>
        <v>595600</v>
      </c>
      <c r="E101" s="562">
        <f>SUM(E102:E106)</f>
        <v>0</v>
      </c>
      <c r="F101" s="562">
        <f>SUM(F102:F106)</f>
        <v>595600</v>
      </c>
      <c r="G101" s="562">
        <f>SUM(G102:G106)</f>
        <v>595600</v>
      </c>
      <c r="H101" s="562">
        <f>SUM(H102:H106)</f>
        <v>0</v>
      </c>
      <c r="I101" s="562">
        <f>+SUM(I102:I106)</f>
        <v>595600</v>
      </c>
      <c r="J101" s="562">
        <f>SUM(J102:J106)</f>
        <v>0</v>
      </c>
      <c r="L101" s="571"/>
    </row>
    <row r="102" spans="1:12">
      <c r="A102" s="933"/>
      <c r="B102" s="936" t="s">
        <v>93</v>
      </c>
      <c r="C102" s="936"/>
      <c r="D102" s="561">
        <f>+E102+F102</f>
        <v>217800</v>
      </c>
      <c r="E102" s="561"/>
      <c r="F102" s="561">
        <v>217800</v>
      </c>
      <c r="G102" s="561">
        <f>+H102+I102</f>
        <v>217800</v>
      </c>
      <c r="H102" s="561"/>
      <c r="I102" s="561">
        <v>217800</v>
      </c>
      <c r="J102" s="561">
        <f>+D102-I102</f>
        <v>0</v>
      </c>
    </row>
    <row r="103" spans="1:12">
      <c r="A103" s="933"/>
      <c r="B103" s="936" t="s">
        <v>94</v>
      </c>
      <c r="C103" s="936"/>
      <c r="D103" s="561">
        <f>+E103+F103</f>
        <v>125200</v>
      </c>
      <c r="E103" s="561"/>
      <c r="F103" s="561">
        <v>125200</v>
      </c>
      <c r="G103" s="561">
        <f>+H103+I103</f>
        <v>125200</v>
      </c>
      <c r="H103" s="561"/>
      <c r="I103" s="561">
        <v>125200</v>
      </c>
      <c r="J103" s="561">
        <f>+D103-I103</f>
        <v>0</v>
      </c>
    </row>
    <row r="104" spans="1:12">
      <c r="A104" s="933"/>
      <c r="B104" s="936" t="s">
        <v>95</v>
      </c>
      <c r="C104" s="936"/>
      <c r="D104" s="561">
        <f>+E104+F104</f>
        <v>89300</v>
      </c>
      <c r="E104" s="561"/>
      <c r="F104" s="561">
        <v>89300</v>
      </c>
      <c r="G104" s="561">
        <f>+H104+I104</f>
        <v>89300</v>
      </c>
      <c r="H104" s="561"/>
      <c r="I104" s="561">
        <v>89300</v>
      </c>
      <c r="J104" s="561">
        <f>+D104-I104</f>
        <v>0</v>
      </c>
    </row>
    <row r="105" spans="1:12">
      <c r="A105" s="933"/>
      <c r="B105" s="936" t="s">
        <v>96</v>
      </c>
      <c r="C105" s="936"/>
      <c r="D105" s="561">
        <f>+E105+F105</f>
        <v>82300</v>
      </c>
      <c r="E105" s="561"/>
      <c r="F105" s="561">
        <v>82300</v>
      </c>
      <c r="G105" s="561">
        <f>+H105+I105</f>
        <v>82300</v>
      </c>
      <c r="H105" s="561"/>
      <c r="I105" s="561">
        <v>82300</v>
      </c>
      <c r="J105" s="561">
        <f>+D105-I105</f>
        <v>0</v>
      </c>
    </row>
    <row r="106" spans="1:12">
      <c r="A106" s="933"/>
      <c r="B106" s="936" t="s">
        <v>97</v>
      </c>
      <c r="C106" s="936"/>
      <c r="D106" s="561">
        <f>+E106+F106</f>
        <v>81000</v>
      </c>
      <c r="E106" s="561"/>
      <c r="F106" s="561">
        <v>81000</v>
      </c>
      <c r="G106" s="561">
        <f>+H106+I106</f>
        <v>81000</v>
      </c>
      <c r="H106" s="561"/>
      <c r="I106" s="561">
        <v>81000</v>
      </c>
      <c r="J106" s="561">
        <f>+D106-I106</f>
        <v>0</v>
      </c>
    </row>
    <row r="107" spans="1:12" ht="144" customHeight="1">
      <c r="A107" s="933" t="s">
        <v>124</v>
      </c>
      <c r="B107" s="937" t="s">
        <v>543</v>
      </c>
      <c r="C107" s="938"/>
      <c r="D107" s="562">
        <f>SUM(D108:D112)</f>
        <v>34569952.980000004</v>
      </c>
      <c r="E107" s="562">
        <f>SUM(E108:E112)</f>
        <v>34569952.980000004</v>
      </c>
      <c r="F107" s="562">
        <f>SUM(F108:F112)</f>
        <v>0</v>
      </c>
      <c r="G107" s="562">
        <f>SUM(G108:G112)</f>
        <v>34569952.980000004</v>
      </c>
      <c r="H107" s="562">
        <f>SUM(H108:H112)</f>
        <v>34569952.980000004</v>
      </c>
      <c r="I107" s="562">
        <f>+I108+I109+I110+I111+I112</f>
        <v>0</v>
      </c>
      <c r="J107" s="562">
        <f>SUM(J108:J112)</f>
        <v>0</v>
      </c>
      <c r="L107" s="571"/>
    </row>
    <row r="108" spans="1:12">
      <c r="A108" s="933"/>
      <c r="B108" s="936" t="s">
        <v>93</v>
      </c>
      <c r="C108" s="936"/>
      <c r="D108" s="561">
        <f>+E108+F108</f>
        <v>11642270.210000001</v>
      </c>
      <c r="E108" s="561">
        <v>11642270.210000001</v>
      </c>
      <c r="F108" s="561"/>
      <c r="G108" s="561">
        <f>+H108+I108</f>
        <v>11642270.210000001</v>
      </c>
      <c r="H108" s="561">
        <v>11642270.210000001</v>
      </c>
      <c r="I108" s="561"/>
      <c r="J108" s="561">
        <f>+D108-I108-H108</f>
        <v>0</v>
      </c>
    </row>
    <row r="109" spans="1:12">
      <c r="A109" s="933"/>
      <c r="B109" s="936" t="s">
        <v>94</v>
      </c>
      <c r="C109" s="936"/>
      <c r="D109" s="561">
        <f>+E109+F109</f>
        <v>8128337.1600000001</v>
      </c>
      <c r="E109" s="561">
        <v>8128337.1600000001</v>
      </c>
      <c r="F109" s="561"/>
      <c r="G109" s="561">
        <f>+H109+I109</f>
        <v>8128337.1600000001</v>
      </c>
      <c r="H109" s="561">
        <v>8128337.1600000001</v>
      </c>
      <c r="I109" s="561"/>
      <c r="J109" s="561">
        <f>D109-H109</f>
        <v>0</v>
      </c>
    </row>
    <row r="110" spans="1:12">
      <c r="A110" s="933"/>
      <c r="B110" s="936" t="s">
        <v>95</v>
      </c>
      <c r="C110" s="936"/>
      <c r="D110" s="561">
        <f>+E110+F110</f>
        <v>6324211.3700000001</v>
      </c>
      <c r="E110" s="561">
        <v>6324211.3700000001</v>
      </c>
      <c r="F110" s="561"/>
      <c r="G110" s="561">
        <f>+H110+I110</f>
        <v>6324211.3700000001</v>
      </c>
      <c r="H110" s="561">
        <v>6324211.3700000001</v>
      </c>
      <c r="I110" s="561"/>
      <c r="J110" s="561">
        <f>D110-H110</f>
        <v>0</v>
      </c>
    </row>
    <row r="111" spans="1:12">
      <c r="A111" s="933"/>
      <c r="B111" s="936" t="s">
        <v>96</v>
      </c>
      <c r="C111" s="936"/>
      <c r="D111" s="561">
        <f>+E111+F111</f>
        <v>4808172.75</v>
      </c>
      <c r="E111" s="561">
        <v>4808172.75</v>
      </c>
      <c r="F111" s="561"/>
      <c r="G111" s="561">
        <f>+H111+I111</f>
        <v>4808172.75</v>
      </c>
      <c r="H111" s="561">
        <v>4808172.75</v>
      </c>
      <c r="I111" s="561"/>
      <c r="J111" s="561">
        <f>D111-H111</f>
        <v>0</v>
      </c>
    </row>
    <row r="112" spans="1:12">
      <c r="A112" s="933"/>
      <c r="B112" s="936" t="s">
        <v>97</v>
      </c>
      <c r="C112" s="936"/>
      <c r="D112" s="561">
        <f>+E112+F112</f>
        <v>3666961.49</v>
      </c>
      <c r="E112" s="561">
        <v>3666961.49</v>
      </c>
      <c r="F112" s="561"/>
      <c r="G112" s="561">
        <f>+H112+I112</f>
        <v>3666961.49</v>
      </c>
      <c r="H112" s="561">
        <v>3666961.49</v>
      </c>
      <c r="I112" s="561"/>
      <c r="J112" s="561">
        <f>D112-H112</f>
        <v>0</v>
      </c>
    </row>
    <row r="113" spans="1:12">
      <c r="A113" s="574" t="s">
        <v>169</v>
      </c>
      <c r="B113" s="959"/>
      <c r="C113" s="960"/>
      <c r="D113" s="562">
        <f t="shared" ref="D113:J113" si="10">+D32+D38+D47+D53</f>
        <v>228272952.98000002</v>
      </c>
      <c r="E113" s="562">
        <f t="shared" si="10"/>
        <v>34569952.980000004</v>
      </c>
      <c r="F113" s="562">
        <f t="shared" si="10"/>
        <v>193703000</v>
      </c>
      <c r="G113" s="562">
        <f t="shared" si="10"/>
        <v>218661102.93000001</v>
      </c>
      <c r="H113" s="562">
        <f t="shared" si="10"/>
        <v>34569952.980000004</v>
      </c>
      <c r="I113" s="562">
        <f t="shared" si="10"/>
        <v>184091149.94999999</v>
      </c>
      <c r="J113" s="562">
        <f t="shared" si="10"/>
        <v>9611850.0500000063</v>
      </c>
      <c r="L113" s="571"/>
    </row>
    <row r="114" spans="1:12">
      <c r="A114" s="573" t="s">
        <v>167</v>
      </c>
      <c r="B114" s="961" t="s">
        <v>542</v>
      </c>
      <c r="C114" s="961"/>
      <c r="D114" s="961"/>
      <c r="E114" s="961"/>
      <c r="F114" s="961"/>
      <c r="G114" s="961"/>
      <c r="H114" s="961"/>
      <c r="I114" s="961"/>
      <c r="J114" s="961"/>
      <c r="L114" s="571"/>
    </row>
    <row r="115" spans="1:12">
      <c r="A115" s="573"/>
      <c r="B115" s="572"/>
      <c r="C115" s="572"/>
      <c r="D115" s="572"/>
      <c r="E115" s="572"/>
      <c r="F115" s="572"/>
      <c r="G115" s="572"/>
      <c r="H115" s="572"/>
      <c r="I115" s="572"/>
      <c r="J115" s="572"/>
      <c r="L115" s="571"/>
    </row>
    <row r="116" spans="1:12">
      <c r="A116" s="546" t="s">
        <v>541</v>
      </c>
      <c r="F116" s="570" t="s">
        <v>10</v>
      </c>
    </row>
    <row r="117" spans="1:12">
      <c r="A117" s="569" t="s">
        <v>540</v>
      </c>
      <c r="B117" s="569"/>
      <c r="C117" s="569"/>
      <c r="D117" s="909" t="s">
        <v>539</v>
      </c>
      <c r="E117" s="962" t="s">
        <v>91</v>
      </c>
      <c r="F117" s="962"/>
    </row>
    <row r="118" spans="1:12" ht="31.2">
      <c r="A118" s="569"/>
      <c r="B118" s="569"/>
      <c r="C118" s="569"/>
      <c r="D118" s="909"/>
      <c r="E118" s="568" t="s">
        <v>538</v>
      </c>
      <c r="F118" s="568" t="s">
        <v>537</v>
      </c>
    </row>
    <row r="119" spans="1:12">
      <c r="A119" s="567">
        <v>1</v>
      </c>
      <c r="B119" s="567"/>
      <c r="C119" s="567"/>
      <c r="D119" s="567">
        <v>2</v>
      </c>
      <c r="E119" s="567">
        <v>3</v>
      </c>
      <c r="F119" s="567">
        <v>4</v>
      </c>
    </row>
    <row r="120" spans="1:12" ht="46.8">
      <c r="A120" s="564" t="s">
        <v>536</v>
      </c>
      <c r="B120" s="564"/>
      <c r="C120" s="563" t="s">
        <v>535</v>
      </c>
      <c r="D120" s="562">
        <f t="shared" ref="D120:D125" si="11">E120+F120</f>
        <v>228272952.98000002</v>
      </c>
      <c r="E120" s="561">
        <f>E113</f>
        <v>34569952.980000004</v>
      </c>
      <c r="F120" s="561">
        <f>F113</f>
        <v>193703000</v>
      </c>
    </row>
    <row r="121" spans="1:12">
      <c r="A121" s="564"/>
      <c r="B121" s="564"/>
      <c r="C121" s="563" t="s">
        <v>533</v>
      </c>
      <c r="D121" s="562">
        <f t="shared" si="11"/>
        <v>228272952.98000002</v>
      </c>
      <c r="E121" s="561">
        <f>E120</f>
        <v>34569952.980000004</v>
      </c>
      <c r="F121" s="561">
        <f>F120</f>
        <v>193703000</v>
      </c>
    </row>
    <row r="122" spans="1:12" ht="46.8">
      <c r="A122" s="564" t="s">
        <v>534</v>
      </c>
      <c r="B122" s="566"/>
      <c r="C122" s="563" t="s">
        <v>533</v>
      </c>
      <c r="D122" s="562">
        <f t="shared" si="11"/>
        <v>218661102.93000001</v>
      </c>
      <c r="E122" s="561">
        <f>H113</f>
        <v>34569952.980000004</v>
      </c>
      <c r="F122" s="561">
        <f>I113</f>
        <v>184091149.94999999</v>
      </c>
      <c r="G122" s="565"/>
      <c r="H122" s="565"/>
      <c r="I122" s="565"/>
      <c r="J122" s="565"/>
    </row>
    <row r="123" spans="1:12" ht="31.2">
      <c r="A123" s="564" t="s">
        <v>532</v>
      </c>
      <c r="B123" s="564"/>
      <c r="C123" s="563" t="s">
        <v>531</v>
      </c>
      <c r="D123" s="562">
        <f t="shared" si="11"/>
        <v>313679109.06999993</v>
      </c>
      <c r="E123" s="561">
        <f>H21-E113</f>
        <v>47.019999995827675</v>
      </c>
      <c r="F123" s="561">
        <f>I21-F113</f>
        <v>313679062.04999995</v>
      </c>
    </row>
    <row r="124" spans="1:12">
      <c r="A124" s="564"/>
      <c r="B124" s="564"/>
      <c r="C124" s="563" t="s">
        <v>530</v>
      </c>
      <c r="D124" s="562">
        <f t="shared" si="11"/>
        <v>215616959.12</v>
      </c>
      <c r="E124" s="561">
        <f>SUM(H23-E122)</f>
        <v>47.019999995827675</v>
      </c>
      <c r="F124" s="561">
        <f>SUM(I23-F122)</f>
        <v>215616912.10000002</v>
      </c>
    </row>
    <row r="125" spans="1:12" ht="31.2">
      <c r="A125" s="564"/>
      <c r="B125" s="564"/>
      <c r="C125" s="563" t="s">
        <v>529</v>
      </c>
      <c r="D125" s="562">
        <f t="shared" si="11"/>
        <v>180440737.56999999</v>
      </c>
      <c r="E125" s="561">
        <f>E124</f>
        <v>47.019999995827675</v>
      </c>
      <c r="F125" s="561">
        <f>F124-30068444.75-5107776.8</f>
        <v>180440690.55000001</v>
      </c>
    </row>
    <row r="126" spans="1:12">
      <c r="A126" s="560" t="s">
        <v>528</v>
      </c>
      <c r="B126" s="559"/>
      <c r="C126" s="559"/>
      <c r="D126" s="559"/>
      <c r="E126" s="559"/>
      <c r="F126" s="559"/>
    </row>
    <row r="127" spans="1:12">
      <c r="B127" s="558"/>
      <c r="C127" s="558"/>
      <c r="D127" s="558"/>
      <c r="E127" s="558"/>
      <c r="F127" s="558"/>
    </row>
    <row r="128" spans="1:12">
      <c r="B128" s="558"/>
      <c r="C128" s="558"/>
      <c r="D128" s="558"/>
      <c r="E128" s="558"/>
      <c r="F128" s="558"/>
    </row>
    <row r="129" spans="1:10">
      <c r="A129" s="963" t="s">
        <v>62</v>
      </c>
      <c r="B129" s="963"/>
      <c r="C129" s="557"/>
      <c r="D129" s="557"/>
      <c r="E129" s="948"/>
      <c r="F129" s="949"/>
      <c r="G129" s="556"/>
      <c r="H129" s="556"/>
      <c r="I129" s="950" t="s">
        <v>63</v>
      </c>
      <c r="J129" s="951"/>
    </row>
    <row r="130" spans="1:10">
      <c r="A130" s="550"/>
      <c r="B130" s="550"/>
      <c r="C130" s="550"/>
      <c r="D130" s="555"/>
      <c r="E130" s="952" t="s">
        <v>74</v>
      </c>
      <c r="F130" s="953"/>
      <c r="G130" s="954"/>
      <c r="H130" s="955"/>
      <c r="I130" s="550"/>
      <c r="J130" s="550"/>
    </row>
    <row r="131" spans="1:10">
      <c r="A131" s="550"/>
      <c r="B131" s="550"/>
      <c r="C131" s="550"/>
      <c r="D131" s="550"/>
      <c r="E131" s="550"/>
      <c r="F131" s="554"/>
      <c r="G131" s="550"/>
      <c r="H131" s="550"/>
      <c r="I131" s="550"/>
      <c r="J131" s="550"/>
    </row>
    <row r="132" spans="1:10">
      <c r="A132" s="550" t="s">
        <v>128</v>
      </c>
      <c r="B132" s="553"/>
      <c r="C132" s="553"/>
      <c r="D132" s="553"/>
      <c r="E132" s="552"/>
      <c r="F132" s="551"/>
      <c r="G132" s="550"/>
      <c r="H132" s="550"/>
      <c r="I132" s="956" t="s">
        <v>65</v>
      </c>
      <c r="J132" s="957"/>
    </row>
    <row r="133" spans="1:10">
      <c r="A133" s="549"/>
      <c r="B133" s="549"/>
      <c r="C133" s="547"/>
      <c r="D133" s="548"/>
      <c r="E133" s="958" t="s">
        <v>74</v>
      </c>
      <c r="F133" s="958"/>
      <c r="G133" s="954"/>
      <c r="H133" s="955"/>
      <c r="I133" s="547"/>
      <c r="J133" s="547"/>
    </row>
  </sheetData>
  <mergeCells count="140">
    <mergeCell ref="E130:F130"/>
    <mergeCell ref="G130:H130"/>
    <mergeCell ref="I132:J132"/>
    <mergeCell ref="E133:F133"/>
    <mergeCell ref="G133:H133"/>
    <mergeCell ref="B113:C113"/>
    <mergeCell ref="B114:J114"/>
    <mergeCell ref="D117:D118"/>
    <mergeCell ref="E117:F117"/>
    <mergeCell ref="A129:B129"/>
    <mergeCell ref="B107:C107"/>
    <mergeCell ref="B108:C108"/>
    <mergeCell ref="B109:C109"/>
    <mergeCell ref="B110:C110"/>
    <mergeCell ref="B111:C111"/>
    <mergeCell ref="B112:C112"/>
    <mergeCell ref="E129:F129"/>
    <mergeCell ref="I129:J129"/>
    <mergeCell ref="A94:A99"/>
    <mergeCell ref="B94:C94"/>
    <mergeCell ref="B95:C95"/>
    <mergeCell ref="B96:C96"/>
    <mergeCell ref="B97:C97"/>
    <mergeCell ref="B98:C98"/>
    <mergeCell ref="B99:C99"/>
    <mergeCell ref="A107:A112"/>
    <mergeCell ref="B90:C90"/>
    <mergeCell ref="B91:C91"/>
    <mergeCell ref="B100:C100"/>
    <mergeCell ref="A101:A106"/>
    <mergeCell ref="B101:C101"/>
    <mergeCell ref="B102:C102"/>
    <mergeCell ref="B103:C103"/>
    <mergeCell ref="B104:C104"/>
    <mergeCell ref="B105:C105"/>
    <mergeCell ref="B106:C106"/>
    <mergeCell ref="A72:A77"/>
    <mergeCell ref="B72:C72"/>
    <mergeCell ref="B73:C73"/>
    <mergeCell ref="B74:C74"/>
    <mergeCell ref="B75:C75"/>
    <mergeCell ref="B76:C76"/>
    <mergeCell ref="B77:C77"/>
    <mergeCell ref="B92:C92"/>
    <mergeCell ref="B93:C93"/>
    <mergeCell ref="A78:A83"/>
    <mergeCell ref="B78:C78"/>
    <mergeCell ref="B79:C79"/>
    <mergeCell ref="B80:C80"/>
    <mergeCell ref="B81:C81"/>
    <mergeCell ref="B82:C82"/>
    <mergeCell ref="B83:C83"/>
    <mergeCell ref="B84:C84"/>
    <mergeCell ref="A85:A87"/>
    <mergeCell ref="B85:C85"/>
    <mergeCell ref="B86:C86"/>
    <mergeCell ref="B87:C87"/>
    <mergeCell ref="A88:A93"/>
    <mergeCell ref="B88:C88"/>
    <mergeCell ref="B89:C89"/>
    <mergeCell ref="A66:A71"/>
    <mergeCell ref="B66:C66"/>
    <mergeCell ref="M66:O66"/>
    <mergeCell ref="B67:C67"/>
    <mergeCell ref="B68:C68"/>
    <mergeCell ref="B69:C69"/>
    <mergeCell ref="M69:O69"/>
    <mergeCell ref="B70:C70"/>
    <mergeCell ref="M70:O70"/>
    <mergeCell ref="B71:C71"/>
    <mergeCell ref="A54:A59"/>
    <mergeCell ref="B54:C54"/>
    <mergeCell ref="B55:C55"/>
    <mergeCell ref="B56:C56"/>
    <mergeCell ref="B57:C57"/>
    <mergeCell ref="B58:C58"/>
    <mergeCell ref="B59:C59"/>
    <mergeCell ref="A60:A65"/>
    <mergeCell ref="B60:C60"/>
    <mergeCell ref="B61:C61"/>
    <mergeCell ref="B62:C62"/>
    <mergeCell ref="B63:C63"/>
    <mergeCell ref="B64:C64"/>
    <mergeCell ref="B65:C65"/>
    <mergeCell ref="A47:A52"/>
    <mergeCell ref="B47:C47"/>
    <mergeCell ref="B48:C48"/>
    <mergeCell ref="B49:C49"/>
    <mergeCell ref="B50:C50"/>
    <mergeCell ref="B51:C51"/>
    <mergeCell ref="B52:C52"/>
    <mergeCell ref="B46:C46"/>
    <mergeCell ref="B53:C53"/>
    <mergeCell ref="B38:C38"/>
    <mergeCell ref="A39:A44"/>
    <mergeCell ref="B39:C39"/>
    <mergeCell ref="B40:C40"/>
    <mergeCell ref="B41:C41"/>
    <mergeCell ref="B42:C42"/>
    <mergeCell ref="B43:C43"/>
    <mergeCell ref="B44:C44"/>
    <mergeCell ref="B45:C45"/>
    <mergeCell ref="J28:J30"/>
    <mergeCell ref="A29:C29"/>
    <mergeCell ref="E29:E30"/>
    <mergeCell ref="F29:F30"/>
    <mergeCell ref="H29:H30"/>
    <mergeCell ref="I29:I30"/>
    <mergeCell ref="B30:C30"/>
    <mergeCell ref="B31:C31"/>
    <mergeCell ref="A32:A37"/>
    <mergeCell ref="B32:C32"/>
    <mergeCell ref="B33:C33"/>
    <mergeCell ref="B34:C34"/>
    <mergeCell ref="B35:C35"/>
    <mergeCell ref="B36:C36"/>
    <mergeCell ref="B37:C37"/>
    <mergeCell ref="A20:C20"/>
    <mergeCell ref="A21:B22"/>
    <mergeCell ref="A23:B24"/>
    <mergeCell ref="A25:I25"/>
    <mergeCell ref="A28:C28"/>
    <mergeCell ref="D28:D30"/>
    <mergeCell ref="E28:F28"/>
    <mergeCell ref="G28:G30"/>
    <mergeCell ref="H28:I28"/>
    <mergeCell ref="H18:I18"/>
    <mergeCell ref="A5:J5"/>
    <mergeCell ref="A7:J7"/>
    <mergeCell ref="A9:I9"/>
    <mergeCell ref="A15:D15"/>
    <mergeCell ref="A18:C19"/>
    <mergeCell ref="D18:D19"/>
    <mergeCell ref="E18:E19"/>
    <mergeCell ref="F18:F19"/>
    <mergeCell ref="G18:G19"/>
    <mergeCell ref="A8:J8"/>
    <mergeCell ref="A10:J10"/>
    <mergeCell ref="A11:J11"/>
    <mergeCell ref="A13:J13"/>
  </mergeCells>
  <pageMargins left="0.70866141732283472" right="0.70866141732283472" top="0.74803149606299213" bottom="0.74803149606299213" header="0.31496062992125984" footer="0.31496062992125984"/>
  <pageSetup paperSize="9" scale="56" firstPageNumber="16"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F8BD-779D-4094-B898-FD8215CD05CE}">
  <sheetPr>
    <pageSetUpPr fitToPage="1"/>
  </sheetPr>
  <dimension ref="A1:R369"/>
  <sheetViews>
    <sheetView showZeros="0" topLeftCell="B83" zoomScaleNormal="100" zoomScaleSheetLayoutView="120" workbookViewId="0">
      <selection activeCell="T93" sqref="T93"/>
    </sheetView>
  </sheetViews>
  <sheetFormatPr defaultColWidth="9.109375" defaultRowHeight="13.2"/>
  <cols>
    <col min="1" max="4" width="2" style="222" customWidth="1"/>
    <col min="5" max="5" width="2.109375" style="222" customWidth="1"/>
    <col min="6" max="6" width="3" style="225" customWidth="1"/>
    <col min="7" max="7" width="33.5546875" style="222" customWidth="1"/>
    <col min="8" max="8" width="3.33203125" style="222" customWidth="1"/>
    <col min="9" max="9" width="12.5546875" style="222" customWidth="1"/>
    <col min="10" max="10" width="11.6640625" style="222" customWidth="1"/>
    <col min="11" max="11" width="12.5546875" style="222" customWidth="1"/>
    <col min="12" max="12" width="11.77734375" style="222" customWidth="1"/>
    <col min="13" max="13" width="0.109375" style="222" hidden="1" customWidth="1"/>
    <col min="14" max="14" width="6.109375" style="222" hidden="1" customWidth="1"/>
    <col min="15" max="15" width="8.88671875" style="222" hidden="1" customWidth="1"/>
    <col min="16" max="16" width="0.21875" style="222" customWidth="1"/>
    <col min="17" max="16384" width="9.109375" style="222"/>
  </cols>
  <sheetData>
    <row r="1" spans="1:16" ht="15" customHeight="1">
      <c r="G1" s="544"/>
      <c r="H1" s="543"/>
      <c r="I1" s="542"/>
      <c r="J1" s="226" t="s">
        <v>390</v>
      </c>
      <c r="K1" s="226"/>
      <c r="L1" s="226"/>
      <c r="M1" s="152"/>
      <c r="N1" s="226"/>
      <c r="O1" s="226"/>
      <c r="P1" s="226"/>
    </row>
    <row r="2" spans="1:16" ht="14.25" customHeight="1">
      <c r="H2" s="155"/>
      <c r="I2" s="525"/>
      <c r="J2" s="226" t="s">
        <v>389</v>
      </c>
      <c r="K2" s="226"/>
      <c r="L2" s="226"/>
      <c r="M2" s="152"/>
      <c r="N2" s="226"/>
      <c r="O2" s="226"/>
      <c r="P2" s="226"/>
    </row>
    <row r="3" spans="1:16" ht="13.5" customHeight="1">
      <c r="H3" s="157"/>
      <c r="I3" s="155"/>
      <c r="J3" s="226" t="s">
        <v>388</v>
      </c>
      <c r="K3" s="226"/>
      <c r="L3" s="226"/>
      <c r="M3" s="152"/>
      <c r="N3" s="226"/>
      <c r="O3" s="226"/>
      <c r="P3" s="226"/>
    </row>
    <row r="4" spans="1:16" ht="14.25" customHeight="1">
      <c r="G4" s="156" t="s">
        <v>387</v>
      </c>
      <c r="H4" s="155"/>
      <c r="I4" s="525"/>
      <c r="J4" s="226" t="s">
        <v>386</v>
      </c>
      <c r="K4" s="226"/>
      <c r="L4" s="226"/>
      <c r="M4" s="152"/>
      <c r="N4" s="154"/>
      <c r="O4" s="154"/>
      <c r="P4" s="226"/>
    </row>
    <row r="5" spans="1:16" ht="12" customHeight="1">
      <c r="H5" s="153"/>
      <c r="I5" s="525"/>
      <c r="J5" s="226" t="s">
        <v>385</v>
      </c>
      <c r="K5" s="226"/>
      <c r="L5" s="226"/>
      <c r="M5" s="152"/>
      <c r="N5" s="226"/>
      <c r="O5" s="226"/>
      <c r="P5" s="226"/>
    </row>
    <row r="6" spans="1:16" ht="15" customHeight="1">
      <c r="A6" s="969" t="s">
        <v>384</v>
      </c>
      <c r="B6" s="969"/>
      <c r="C6" s="969"/>
      <c r="D6" s="969"/>
      <c r="E6" s="969"/>
      <c r="F6" s="969"/>
      <c r="G6" s="969"/>
      <c r="H6" s="969"/>
      <c r="I6" s="969"/>
      <c r="J6" s="969"/>
      <c r="K6" s="969"/>
      <c r="L6" s="969"/>
      <c r="M6" s="152"/>
    </row>
    <row r="7" spans="1:16" ht="12.75" customHeight="1">
      <c r="A7" s="970" t="s">
        <v>383</v>
      </c>
      <c r="B7" s="971"/>
      <c r="C7" s="971"/>
      <c r="D7" s="971"/>
      <c r="E7" s="971"/>
      <c r="F7" s="971"/>
      <c r="G7" s="971"/>
      <c r="H7" s="971"/>
      <c r="I7" s="971"/>
      <c r="J7" s="971"/>
      <c r="K7" s="971"/>
      <c r="L7" s="971"/>
      <c r="M7" s="152"/>
    </row>
    <row r="8" spans="1:16" ht="14.25" customHeight="1">
      <c r="A8" s="223"/>
      <c r="B8" s="541"/>
      <c r="C8" s="541"/>
      <c r="D8" s="541"/>
      <c r="E8" s="541"/>
      <c r="F8" s="541"/>
      <c r="G8" s="972" t="s">
        <v>382</v>
      </c>
      <c r="H8" s="972"/>
      <c r="I8" s="972"/>
      <c r="J8" s="972"/>
      <c r="K8" s="972"/>
      <c r="L8" s="541"/>
      <c r="M8" s="152"/>
    </row>
    <row r="9" spans="1:16" ht="16.5" customHeight="1">
      <c r="A9" s="965" t="s">
        <v>524</v>
      </c>
      <c r="B9" s="965"/>
      <c r="C9" s="965"/>
      <c r="D9" s="965"/>
      <c r="E9" s="965"/>
      <c r="F9" s="965"/>
      <c r="G9" s="965"/>
      <c r="H9" s="965"/>
      <c r="I9" s="965"/>
      <c r="J9" s="965"/>
      <c r="K9" s="965"/>
      <c r="L9" s="965"/>
      <c r="M9" s="152"/>
      <c r="P9" s="222" t="s">
        <v>381</v>
      </c>
    </row>
    <row r="10" spans="1:16" ht="15.75" customHeight="1">
      <c r="G10" s="973" t="s">
        <v>523</v>
      </c>
      <c r="H10" s="973"/>
      <c r="I10" s="973"/>
      <c r="J10" s="973"/>
      <c r="K10" s="973"/>
      <c r="M10" s="152"/>
    </row>
    <row r="11" spans="1:16" ht="12" customHeight="1">
      <c r="G11" s="964" t="s">
        <v>380</v>
      </c>
      <c r="H11" s="964"/>
      <c r="I11" s="964"/>
      <c r="J11" s="964"/>
      <c r="K11" s="964"/>
    </row>
    <row r="12" spans="1:16" ht="9" customHeight="1"/>
    <row r="13" spans="1:16" ht="12" customHeight="1">
      <c r="B13" s="965" t="s">
        <v>379</v>
      </c>
      <c r="C13" s="965"/>
      <c r="D13" s="965"/>
      <c r="E13" s="965"/>
      <c r="F13" s="965"/>
      <c r="G13" s="965"/>
      <c r="H13" s="965"/>
      <c r="I13" s="965"/>
      <c r="J13" s="965"/>
      <c r="K13" s="965"/>
      <c r="L13" s="965"/>
    </row>
    <row r="14" spans="1:16" ht="12" customHeight="1"/>
    <row r="15" spans="1:16" ht="12.75" customHeight="1">
      <c r="G15" s="966" t="s">
        <v>522</v>
      </c>
      <c r="H15" s="967"/>
      <c r="I15" s="967"/>
      <c r="J15" s="967"/>
      <c r="K15" s="967"/>
    </row>
    <row r="16" spans="1:16" ht="11.25" customHeight="1">
      <c r="G16" s="968" t="s">
        <v>378</v>
      </c>
      <c r="H16" s="968"/>
      <c r="I16" s="968"/>
      <c r="J16" s="968"/>
      <c r="K16" s="968"/>
    </row>
    <row r="17" spans="1:13">
      <c r="B17" s="525"/>
      <c r="C17" s="525"/>
      <c r="D17" s="525"/>
      <c r="E17" s="979" t="s">
        <v>377</v>
      </c>
      <c r="F17" s="979"/>
      <c r="G17" s="979"/>
      <c r="H17" s="979"/>
      <c r="I17" s="979"/>
      <c r="J17" s="979"/>
      <c r="K17" s="979"/>
      <c r="L17" s="525"/>
    </row>
    <row r="18" spans="1:13" ht="12" customHeight="1">
      <c r="A18" s="980" t="s">
        <v>376</v>
      </c>
      <c r="B18" s="980"/>
      <c r="C18" s="980"/>
      <c r="D18" s="980"/>
      <c r="E18" s="980"/>
      <c r="F18" s="980"/>
      <c r="G18" s="980"/>
      <c r="H18" s="980"/>
      <c r="I18" s="980"/>
      <c r="J18" s="980"/>
      <c r="K18" s="980"/>
      <c r="L18" s="980"/>
      <c r="M18" s="143"/>
    </row>
    <row r="19" spans="1:13" ht="12" customHeight="1">
      <c r="F19" s="222"/>
      <c r="J19" s="151"/>
      <c r="K19" s="540"/>
      <c r="L19" s="539" t="s">
        <v>15</v>
      </c>
      <c r="M19" s="143"/>
    </row>
    <row r="20" spans="1:13" ht="11.25" customHeight="1">
      <c r="F20" s="222"/>
      <c r="J20" s="998" t="s">
        <v>375</v>
      </c>
      <c r="K20" s="999"/>
      <c r="L20" s="150">
        <v>90</v>
      </c>
      <c r="M20" s="143"/>
    </row>
    <row r="21" spans="1:13" ht="12" customHeight="1">
      <c r="E21" s="226"/>
      <c r="F21" s="224"/>
      <c r="I21" s="227"/>
      <c r="J21" s="227"/>
      <c r="K21" s="149" t="s">
        <v>374</v>
      </c>
      <c r="L21" s="144">
        <v>900</v>
      </c>
      <c r="M21" s="143"/>
    </row>
    <row r="22" spans="1:13" ht="12.75" customHeight="1">
      <c r="C22" s="981"/>
      <c r="D22" s="982"/>
      <c r="E22" s="982"/>
      <c r="F22" s="982"/>
      <c r="G22" s="982"/>
      <c r="H22" s="982"/>
      <c r="I22" s="982"/>
      <c r="J22" s="531"/>
      <c r="K22" s="149" t="s">
        <v>373</v>
      </c>
      <c r="L22" s="148">
        <v>1816</v>
      </c>
      <c r="M22" s="143"/>
    </row>
    <row r="23" spans="1:13" ht="12" customHeight="1">
      <c r="D23" s="531"/>
      <c r="E23" s="531"/>
      <c r="F23" s="531"/>
      <c r="G23" s="538"/>
      <c r="H23" s="537"/>
      <c r="I23" s="531"/>
      <c r="J23" s="536" t="s">
        <v>372</v>
      </c>
      <c r="K23" s="147"/>
      <c r="L23" s="144">
        <v>6</v>
      </c>
      <c r="M23" s="143"/>
    </row>
    <row r="24" spans="1:13" ht="12.75" customHeight="1">
      <c r="D24" s="531"/>
      <c r="E24" s="531"/>
      <c r="F24" s="531"/>
      <c r="G24" s="535" t="s">
        <v>371</v>
      </c>
      <c r="H24" s="534"/>
      <c r="I24" s="533"/>
      <c r="J24" s="532"/>
      <c r="K24" s="144"/>
      <c r="L24" s="144"/>
      <c r="M24" s="143"/>
    </row>
    <row r="25" spans="1:13" ht="13.5" customHeight="1">
      <c r="D25" s="531"/>
      <c r="E25" s="531"/>
      <c r="F25" s="531"/>
      <c r="G25" s="983" t="s">
        <v>370</v>
      </c>
      <c r="H25" s="983"/>
      <c r="I25" s="146"/>
      <c r="J25" s="145"/>
      <c r="K25" s="144"/>
      <c r="L25" s="144"/>
      <c r="M25" s="143"/>
    </row>
    <row r="26" spans="1:13" ht="14.25" customHeight="1">
      <c r="A26" s="142"/>
      <c r="B26" s="142"/>
      <c r="C26" s="142"/>
      <c r="D26" s="142"/>
      <c r="E26" s="142"/>
      <c r="F26" s="141"/>
      <c r="G26" s="530"/>
      <c r="I26" s="530"/>
      <c r="J26" s="530"/>
      <c r="K26" s="529"/>
      <c r="L26" s="140" t="s">
        <v>369</v>
      </c>
      <c r="M26" s="139"/>
    </row>
    <row r="27" spans="1:13" ht="24" customHeight="1">
      <c r="A27" s="984" t="s">
        <v>368</v>
      </c>
      <c r="B27" s="985"/>
      <c r="C27" s="985"/>
      <c r="D27" s="985"/>
      <c r="E27" s="985"/>
      <c r="F27" s="985"/>
      <c r="G27" s="988" t="s">
        <v>367</v>
      </c>
      <c r="H27" s="990" t="s">
        <v>366</v>
      </c>
      <c r="I27" s="992" t="s">
        <v>365</v>
      </c>
      <c r="J27" s="993"/>
      <c r="K27" s="994" t="s">
        <v>364</v>
      </c>
      <c r="L27" s="996" t="s">
        <v>363</v>
      </c>
      <c r="M27" s="139"/>
    </row>
    <row r="28" spans="1:13" ht="55.5" customHeight="1">
      <c r="A28" s="986"/>
      <c r="B28" s="987"/>
      <c r="C28" s="987"/>
      <c r="D28" s="987"/>
      <c r="E28" s="987"/>
      <c r="F28" s="987"/>
      <c r="G28" s="989"/>
      <c r="H28" s="991"/>
      <c r="I28" s="138" t="s">
        <v>362</v>
      </c>
      <c r="J28" s="137" t="s">
        <v>361</v>
      </c>
      <c r="K28" s="995"/>
      <c r="L28" s="997"/>
    </row>
    <row r="29" spans="1:13" ht="11.25" customHeight="1">
      <c r="A29" s="974" t="s">
        <v>360</v>
      </c>
      <c r="B29" s="975"/>
      <c r="C29" s="975"/>
      <c r="D29" s="975"/>
      <c r="E29" s="975"/>
      <c r="F29" s="976"/>
      <c r="G29" s="136">
        <v>2</v>
      </c>
      <c r="H29" s="135">
        <v>3</v>
      </c>
      <c r="I29" s="134" t="s">
        <v>359</v>
      </c>
      <c r="J29" s="133" t="s">
        <v>75</v>
      </c>
      <c r="K29" s="132">
        <v>6</v>
      </c>
      <c r="L29" s="132">
        <v>7</v>
      </c>
    </row>
    <row r="30" spans="1:13" s="131" customFormat="1" ht="14.25" customHeight="1">
      <c r="A30" s="77">
        <v>2</v>
      </c>
      <c r="B30" s="77"/>
      <c r="C30" s="76"/>
      <c r="D30" s="74"/>
      <c r="E30" s="77"/>
      <c r="F30" s="75"/>
      <c r="G30" s="74" t="s">
        <v>76</v>
      </c>
      <c r="H30" s="18">
        <v>1</v>
      </c>
      <c r="I30" s="71">
        <f>SUM(I31+I42+I61+I82+I89+I109+I131+I150+I160)</f>
        <v>19311200</v>
      </c>
      <c r="J30" s="71">
        <f>SUM(J31+J42+J61+J82+J89+J109+J131+J150+J160)</f>
        <v>19311200</v>
      </c>
      <c r="K30" s="72">
        <f>SUM(K31+K42+K61+K82+K89+K109+K131+K150+K160)</f>
        <v>17471466.280000001</v>
      </c>
      <c r="L30" s="71">
        <f>SUM(L31+L42+L61+L82+L89+L109+L131+L150+L160)</f>
        <v>17471466.280000001</v>
      </c>
    </row>
    <row r="31" spans="1:13" ht="16.5" customHeight="1">
      <c r="A31" s="77">
        <v>2</v>
      </c>
      <c r="B31" s="102">
        <v>1</v>
      </c>
      <c r="C31" s="50"/>
      <c r="D31" s="90"/>
      <c r="E31" s="51"/>
      <c r="F31" s="49"/>
      <c r="G31" s="112" t="s">
        <v>358</v>
      </c>
      <c r="H31" s="18">
        <v>2</v>
      </c>
      <c r="I31" s="71">
        <f>SUM(I32+I38)</f>
        <v>10652000</v>
      </c>
      <c r="J31" s="71">
        <f>SUM(J32+J38)</f>
        <v>10652000</v>
      </c>
      <c r="K31" s="130">
        <f>SUM(K32+K38)</f>
        <v>10597726.199999999</v>
      </c>
      <c r="L31" s="129">
        <f>SUM(L32+L38)</f>
        <v>10597726.199999999</v>
      </c>
    </row>
    <row r="32" spans="1:13" ht="14.25" customHeight="1">
      <c r="A32" s="35">
        <v>2</v>
      </c>
      <c r="B32" s="35">
        <v>1</v>
      </c>
      <c r="C32" s="34">
        <v>1</v>
      </c>
      <c r="D32" s="45"/>
      <c r="E32" s="35"/>
      <c r="F32" s="33"/>
      <c r="G32" s="26" t="s">
        <v>357</v>
      </c>
      <c r="H32" s="18">
        <v>3</v>
      </c>
      <c r="I32" s="37">
        <f>SUM(I33)</f>
        <v>10410000</v>
      </c>
      <c r="J32" s="37">
        <f>SUM(J33)</f>
        <v>10410000</v>
      </c>
      <c r="K32" s="42">
        <f>SUM(K33)</f>
        <v>10366534.859999999</v>
      </c>
      <c r="L32" s="37">
        <f>SUM(L33)</f>
        <v>10366534.859999999</v>
      </c>
    </row>
    <row r="33" spans="1:18" ht="13.5" customHeight="1">
      <c r="A33" s="36">
        <v>2</v>
      </c>
      <c r="B33" s="35">
        <v>1</v>
      </c>
      <c r="C33" s="34">
        <v>1</v>
      </c>
      <c r="D33" s="45">
        <v>1</v>
      </c>
      <c r="E33" s="35"/>
      <c r="F33" s="33"/>
      <c r="G33" s="45" t="s">
        <v>357</v>
      </c>
      <c r="H33" s="18">
        <v>4</v>
      </c>
      <c r="I33" s="71">
        <f>SUM(I34+I36)</f>
        <v>10410000</v>
      </c>
      <c r="J33" s="71">
        <f t="shared" ref="J33:L34" si="0">SUM(J34)</f>
        <v>10410000</v>
      </c>
      <c r="K33" s="71">
        <f t="shared" si="0"/>
        <v>10366534.859999999</v>
      </c>
      <c r="L33" s="71">
        <f t="shared" si="0"/>
        <v>10366534.859999999</v>
      </c>
    </row>
    <row r="34" spans="1:18" ht="14.25" customHeight="1">
      <c r="A34" s="36">
        <v>2</v>
      </c>
      <c r="B34" s="35">
        <v>1</v>
      </c>
      <c r="C34" s="34">
        <v>1</v>
      </c>
      <c r="D34" s="45">
        <v>1</v>
      </c>
      <c r="E34" s="35">
        <v>1</v>
      </c>
      <c r="F34" s="33"/>
      <c r="G34" s="45" t="s">
        <v>356</v>
      </c>
      <c r="H34" s="18">
        <v>5</v>
      </c>
      <c r="I34" s="42">
        <f>SUM(I35)</f>
        <v>10410000</v>
      </c>
      <c r="J34" s="42">
        <f t="shared" si="0"/>
        <v>10410000</v>
      </c>
      <c r="K34" s="42">
        <f t="shared" si="0"/>
        <v>10366534.859999999</v>
      </c>
      <c r="L34" s="42">
        <f t="shared" si="0"/>
        <v>10366534.859999999</v>
      </c>
    </row>
    <row r="35" spans="1:18" ht="14.25" customHeight="1">
      <c r="A35" s="36">
        <v>2</v>
      </c>
      <c r="B35" s="35">
        <v>1</v>
      </c>
      <c r="C35" s="34">
        <v>1</v>
      </c>
      <c r="D35" s="45">
        <v>1</v>
      </c>
      <c r="E35" s="35">
        <v>1</v>
      </c>
      <c r="F35" s="33">
        <v>1</v>
      </c>
      <c r="G35" s="45" t="s">
        <v>356</v>
      </c>
      <c r="H35" s="18">
        <v>6</v>
      </c>
      <c r="I35" s="95">
        <v>10410000</v>
      </c>
      <c r="J35" s="95">
        <v>10410000</v>
      </c>
      <c r="K35" s="95">
        <v>10366534.859999999</v>
      </c>
      <c r="L35" s="95">
        <v>10366534.859999999</v>
      </c>
    </row>
    <row r="36" spans="1:18" ht="12.75" customHeight="1">
      <c r="A36" s="36">
        <v>2</v>
      </c>
      <c r="B36" s="35">
        <v>1</v>
      </c>
      <c r="C36" s="34">
        <v>1</v>
      </c>
      <c r="D36" s="45">
        <v>1</v>
      </c>
      <c r="E36" s="35">
        <v>2</v>
      </c>
      <c r="F36" s="33"/>
      <c r="G36" s="45" t="s">
        <v>355</v>
      </c>
      <c r="H36" s="18">
        <v>7</v>
      </c>
      <c r="I36" s="42">
        <f>I37</f>
        <v>0</v>
      </c>
      <c r="J36" s="42">
        <f>J37</f>
        <v>0</v>
      </c>
      <c r="K36" s="42">
        <f>K37</f>
        <v>0</v>
      </c>
      <c r="L36" s="42">
        <f>L37</f>
        <v>0</v>
      </c>
    </row>
    <row r="37" spans="1:18" ht="12.75" customHeight="1">
      <c r="A37" s="36">
        <v>2</v>
      </c>
      <c r="B37" s="35">
        <v>1</v>
      </c>
      <c r="C37" s="34">
        <v>1</v>
      </c>
      <c r="D37" s="45">
        <v>1</v>
      </c>
      <c r="E37" s="35">
        <v>2</v>
      </c>
      <c r="F37" s="33">
        <v>1</v>
      </c>
      <c r="G37" s="45" t="s">
        <v>355</v>
      </c>
      <c r="H37" s="18">
        <v>8</v>
      </c>
      <c r="I37" s="69">
        <v>0</v>
      </c>
      <c r="J37" s="25">
        <v>0</v>
      </c>
      <c r="K37" s="69">
        <v>0</v>
      </c>
      <c r="L37" s="25">
        <v>0</v>
      </c>
    </row>
    <row r="38" spans="1:18" ht="13.5" customHeight="1">
      <c r="A38" s="36">
        <v>2</v>
      </c>
      <c r="B38" s="35">
        <v>1</v>
      </c>
      <c r="C38" s="34">
        <v>2</v>
      </c>
      <c r="D38" s="45"/>
      <c r="E38" s="35"/>
      <c r="F38" s="33"/>
      <c r="G38" s="26" t="s">
        <v>354</v>
      </c>
      <c r="H38" s="18">
        <v>9</v>
      </c>
      <c r="I38" s="42">
        <f t="shared" ref="I38:L40" si="1">I39</f>
        <v>242000</v>
      </c>
      <c r="J38" s="37">
        <f t="shared" si="1"/>
        <v>242000</v>
      </c>
      <c r="K38" s="42">
        <f t="shared" si="1"/>
        <v>231191.34000000003</v>
      </c>
      <c r="L38" s="37">
        <f t="shared" si="1"/>
        <v>231191.34</v>
      </c>
    </row>
    <row r="39" spans="1:18">
      <c r="A39" s="36">
        <v>2</v>
      </c>
      <c r="B39" s="35">
        <v>1</v>
      </c>
      <c r="C39" s="34">
        <v>2</v>
      </c>
      <c r="D39" s="45">
        <v>1</v>
      </c>
      <c r="E39" s="35"/>
      <c r="F39" s="33"/>
      <c r="G39" s="45" t="s">
        <v>354</v>
      </c>
      <c r="H39" s="18">
        <v>10</v>
      </c>
      <c r="I39" s="42">
        <f t="shared" si="1"/>
        <v>242000</v>
      </c>
      <c r="J39" s="37">
        <f t="shared" si="1"/>
        <v>242000</v>
      </c>
      <c r="K39" s="37">
        <f t="shared" si="1"/>
        <v>231191.34000000003</v>
      </c>
      <c r="L39" s="37">
        <f t="shared" si="1"/>
        <v>231191.34</v>
      </c>
    </row>
    <row r="40" spans="1:18" ht="13.5" customHeight="1">
      <c r="A40" s="36">
        <v>2</v>
      </c>
      <c r="B40" s="35">
        <v>1</v>
      </c>
      <c r="C40" s="34">
        <v>2</v>
      </c>
      <c r="D40" s="45">
        <v>1</v>
      </c>
      <c r="E40" s="35">
        <v>1</v>
      </c>
      <c r="F40" s="33"/>
      <c r="G40" s="45" t="s">
        <v>354</v>
      </c>
      <c r="H40" s="18">
        <v>11</v>
      </c>
      <c r="I40" s="37">
        <f t="shared" si="1"/>
        <v>242000</v>
      </c>
      <c r="J40" s="37">
        <f t="shared" si="1"/>
        <v>242000</v>
      </c>
      <c r="K40" s="37">
        <f t="shared" si="1"/>
        <v>231191.34000000003</v>
      </c>
      <c r="L40" s="37">
        <f t="shared" si="1"/>
        <v>231191.34</v>
      </c>
    </row>
    <row r="41" spans="1:18" ht="14.25" customHeight="1">
      <c r="A41" s="36">
        <v>2</v>
      </c>
      <c r="B41" s="35">
        <v>1</v>
      </c>
      <c r="C41" s="34">
        <v>2</v>
      </c>
      <c r="D41" s="45">
        <v>1</v>
      </c>
      <c r="E41" s="35">
        <v>1</v>
      </c>
      <c r="F41" s="33">
        <v>1</v>
      </c>
      <c r="G41" s="45" t="s">
        <v>354</v>
      </c>
      <c r="H41" s="18">
        <v>12</v>
      </c>
      <c r="I41" s="25">
        <v>242000</v>
      </c>
      <c r="J41" s="69">
        <v>242000</v>
      </c>
      <c r="K41" s="69">
        <v>231191.34000000003</v>
      </c>
      <c r="L41" s="69">
        <v>231191.34</v>
      </c>
    </row>
    <row r="42" spans="1:18" ht="12.75" customHeight="1">
      <c r="A42" s="78">
        <v>2</v>
      </c>
      <c r="B42" s="103">
        <v>2</v>
      </c>
      <c r="C42" s="50"/>
      <c r="D42" s="90"/>
      <c r="E42" s="51"/>
      <c r="F42" s="49"/>
      <c r="G42" s="112" t="s">
        <v>353</v>
      </c>
      <c r="H42" s="18">
        <v>13</v>
      </c>
      <c r="I42" s="127">
        <f t="shared" ref="I42:L44" si="2">I43</f>
        <v>8503100</v>
      </c>
      <c r="J42" s="128">
        <f t="shared" si="2"/>
        <v>8503100</v>
      </c>
      <c r="K42" s="127">
        <f t="shared" si="2"/>
        <v>6746447.3199999994</v>
      </c>
      <c r="L42" s="127">
        <f t="shared" si="2"/>
        <v>6746447.3200000003</v>
      </c>
    </row>
    <row r="43" spans="1:18" ht="12.75" customHeight="1">
      <c r="A43" s="36">
        <v>2</v>
      </c>
      <c r="B43" s="35">
        <v>2</v>
      </c>
      <c r="C43" s="34">
        <v>1</v>
      </c>
      <c r="D43" s="45"/>
      <c r="E43" s="35"/>
      <c r="F43" s="33"/>
      <c r="G43" s="81" t="s">
        <v>353</v>
      </c>
      <c r="H43" s="18">
        <v>14</v>
      </c>
      <c r="I43" s="37">
        <f t="shared" si="2"/>
        <v>8503100</v>
      </c>
      <c r="J43" s="42">
        <f t="shared" si="2"/>
        <v>8503100</v>
      </c>
      <c r="K43" s="37">
        <f t="shared" si="2"/>
        <v>6746447.3199999994</v>
      </c>
      <c r="L43" s="42">
        <f t="shared" si="2"/>
        <v>6746447.3200000003</v>
      </c>
      <c r="Q43" s="527"/>
    </row>
    <row r="44" spans="1:18">
      <c r="A44" s="36">
        <v>2</v>
      </c>
      <c r="B44" s="35">
        <v>2</v>
      </c>
      <c r="C44" s="34">
        <v>1</v>
      </c>
      <c r="D44" s="45">
        <v>1</v>
      </c>
      <c r="E44" s="35"/>
      <c r="F44" s="33"/>
      <c r="G44" s="81" t="s">
        <v>353</v>
      </c>
      <c r="H44" s="18">
        <v>15</v>
      </c>
      <c r="I44" s="37">
        <f t="shared" si="2"/>
        <v>8503100</v>
      </c>
      <c r="J44" s="42">
        <f t="shared" si="2"/>
        <v>8503100</v>
      </c>
      <c r="K44" s="92">
        <f t="shared" si="2"/>
        <v>6746447.3199999994</v>
      </c>
      <c r="L44" s="92">
        <f t="shared" si="2"/>
        <v>6746447.3200000003</v>
      </c>
      <c r="Q44" s="525"/>
    </row>
    <row r="45" spans="1:18" ht="15" customHeight="1">
      <c r="A45" s="41">
        <v>2</v>
      </c>
      <c r="B45" s="40">
        <v>2</v>
      </c>
      <c r="C45" s="39">
        <v>1</v>
      </c>
      <c r="D45" s="44">
        <v>1</v>
      </c>
      <c r="E45" s="40">
        <v>1</v>
      </c>
      <c r="F45" s="38"/>
      <c r="G45" s="81" t="s">
        <v>353</v>
      </c>
      <c r="H45" s="18">
        <v>16</v>
      </c>
      <c r="I45" s="59">
        <f>SUM(I46:I60)</f>
        <v>8503100</v>
      </c>
      <c r="J45" s="59">
        <f>SUM(J46:J60)</f>
        <v>8503100</v>
      </c>
      <c r="K45" s="57">
        <f>SUM(K46:K60)</f>
        <v>6746447.3199999994</v>
      </c>
      <c r="L45" s="57">
        <f>SUM(L46:L60)</f>
        <v>6746447.3200000003</v>
      </c>
      <c r="Q45" s="525"/>
    </row>
    <row r="46" spans="1:18">
      <c r="A46" s="36">
        <v>2</v>
      </c>
      <c r="B46" s="35">
        <v>2</v>
      </c>
      <c r="C46" s="34">
        <v>1</v>
      </c>
      <c r="D46" s="45">
        <v>1</v>
      </c>
      <c r="E46" s="35">
        <v>1</v>
      </c>
      <c r="F46" s="126">
        <v>1</v>
      </c>
      <c r="G46" s="45" t="s">
        <v>352</v>
      </c>
      <c r="H46" s="18">
        <v>17</v>
      </c>
      <c r="I46" s="69">
        <v>0</v>
      </c>
      <c r="J46" s="69">
        <v>0</v>
      </c>
      <c r="K46" s="69">
        <v>0</v>
      </c>
      <c r="L46" s="69">
        <v>0</v>
      </c>
      <c r="Q46" s="525"/>
    </row>
    <row r="47" spans="1:18" ht="26.25" customHeight="1">
      <c r="A47" s="36">
        <v>2</v>
      </c>
      <c r="B47" s="35">
        <v>2</v>
      </c>
      <c r="C47" s="34">
        <v>1</v>
      </c>
      <c r="D47" s="45">
        <v>1</v>
      </c>
      <c r="E47" s="35">
        <v>1</v>
      </c>
      <c r="F47" s="33">
        <v>2</v>
      </c>
      <c r="G47" s="45" t="s">
        <v>351</v>
      </c>
      <c r="H47" s="18">
        <v>18</v>
      </c>
      <c r="I47" s="69">
        <v>24400</v>
      </c>
      <c r="J47" s="69">
        <v>24400</v>
      </c>
      <c r="K47" s="69">
        <v>11704.76</v>
      </c>
      <c r="L47" s="69">
        <v>11704.76</v>
      </c>
      <c r="Q47" s="528"/>
      <c r="R47" s="528"/>
    </row>
    <row r="48" spans="1:18" ht="26.4">
      <c r="A48" s="36">
        <v>2</v>
      </c>
      <c r="B48" s="35">
        <v>2</v>
      </c>
      <c r="C48" s="34">
        <v>1</v>
      </c>
      <c r="D48" s="45">
        <v>1</v>
      </c>
      <c r="E48" s="35">
        <v>1</v>
      </c>
      <c r="F48" s="33">
        <v>5</v>
      </c>
      <c r="G48" s="45" t="s">
        <v>350</v>
      </c>
      <c r="H48" s="18">
        <v>19</v>
      </c>
      <c r="I48" s="69">
        <v>285700</v>
      </c>
      <c r="J48" s="69">
        <v>285700</v>
      </c>
      <c r="K48" s="69">
        <v>202822.72999999998</v>
      </c>
      <c r="L48" s="69">
        <v>202822.72999999998</v>
      </c>
      <c r="Q48" s="528"/>
      <c r="R48" s="528"/>
    </row>
    <row r="49" spans="1:18" ht="27" customHeight="1">
      <c r="A49" s="36">
        <v>2</v>
      </c>
      <c r="B49" s="35">
        <v>2</v>
      </c>
      <c r="C49" s="34">
        <v>1</v>
      </c>
      <c r="D49" s="45">
        <v>1</v>
      </c>
      <c r="E49" s="35">
        <v>1</v>
      </c>
      <c r="F49" s="33">
        <v>6</v>
      </c>
      <c r="G49" s="45" t="s">
        <v>349</v>
      </c>
      <c r="H49" s="18">
        <v>20</v>
      </c>
      <c r="I49" s="69">
        <v>70600</v>
      </c>
      <c r="J49" s="69">
        <v>70600</v>
      </c>
      <c r="K49" s="69">
        <v>37600.089999999997</v>
      </c>
      <c r="L49" s="69">
        <v>37600.089999999997</v>
      </c>
      <c r="Q49" s="528"/>
      <c r="R49" s="528"/>
    </row>
    <row r="50" spans="1:18" ht="26.4">
      <c r="A50" s="52">
        <v>2</v>
      </c>
      <c r="B50" s="51">
        <v>2</v>
      </c>
      <c r="C50" s="50">
        <v>1</v>
      </c>
      <c r="D50" s="90">
        <v>1</v>
      </c>
      <c r="E50" s="51">
        <v>1</v>
      </c>
      <c r="F50" s="49">
        <v>7</v>
      </c>
      <c r="G50" s="90" t="s">
        <v>348</v>
      </c>
      <c r="H50" s="18">
        <v>21</v>
      </c>
      <c r="I50" s="69">
        <v>4300</v>
      </c>
      <c r="J50" s="69">
        <v>4300</v>
      </c>
      <c r="K50" s="69">
        <v>1440.71</v>
      </c>
      <c r="L50" s="69">
        <v>1440.71</v>
      </c>
      <c r="Q50" s="528"/>
      <c r="R50" s="528"/>
    </row>
    <row r="51" spans="1:18" ht="12" customHeight="1">
      <c r="A51" s="36">
        <v>2</v>
      </c>
      <c r="B51" s="35">
        <v>2</v>
      </c>
      <c r="C51" s="34">
        <v>1</v>
      </c>
      <c r="D51" s="45">
        <v>1</v>
      </c>
      <c r="E51" s="35">
        <v>1</v>
      </c>
      <c r="F51" s="33">
        <v>11</v>
      </c>
      <c r="G51" s="45" t="s">
        <v>347</v>
      </c>
      <c r="H51" s="18">
        <v>22</v>
      </c>
      <c r="I51" s="25">
        <v>93800</v>
      </c>
      <c r="J51" s="69">
        <v>93800</v>
      </c>
      <c r="K51" s="69">
        <v>17594.669999999998</v>
      </c>
      <c r="L51" s="69">
        <v>17594.669999999998</v>
      </c>
      <c r="Q51" s="528"/>
      <c r="R51" s="528"/>
    </row>
    <row r="52" spans="1:18" ht="15.75" customHeight="1">
      <c r="A52" s="41">
        <v>2</v>
      </c>
      <c r="B52" s="61">
        <v>2</v>
      </c>
      <c r="C52" s="68">
        <v>1</v>
      </c>
      <c r="D52" s="68">
        <v>1</v>
      </c>
      <c r="E52" s="68">
        <v>1</v>
      </c>
      <c r="F52" s="60">
        <v>12</v>
      </c>
      <c r="G52" s="64" t="s">
        <v>346</v>
      </c>
      <c r="H52" s="18">
        <v>23</v>
      </c>
      <c r="I52" s="62">
        <v>0</v>
      </c>
      <c r="J52" s="69">
        <v>0</v>
      </c>
      <c r="K52" s="69">
        <v>0</v>
      </c>
      <c r="L52" s="69">
        <v>0</v>
      </c>
      <c r="Q52" s="528"/>
      <c r="R52" s="528"/>
    </row>
    <row r="53" spans="1:18" ht="26.4">
      <c r="A53" s="36">
        <v>2</v>
      </c>
      <c r="B53" s="35">
        <v>2</v>
      </c>
      <c r="C53" s="34">
        <v>1</v>
      </c>
      <c r="D53" s="34">
        <v>1</v>
      </c>
      <c r="E53" s="34">
        <v>1</v>
      </c>
      <c r="F53" s="33">
        <v>14</v>
      </c>
      <c r="G53" s="125" t="s">
        <v>345</v>
      </c>
      <c r="H53" s="18">
        <v>24</v>
      </c>
      <c r="I53" s="25">
        <v>194800</v>
      </c>
      <c r="J53" s="25">
        <v>194800</v>
      </c>
      <c r="K53" s="25">
        <v>154161.86000000002</v>
      </c>
      <c r="L53" s="25">
        <v>154161.86000000002</v>
      </c>
      <c r="Q53" s="528"/>
      <c r="R53" s="528"/>
    </row>
    <row r="54" spans="1:18" ht="26.4">
      <c r="A54" s="36">
        <v>2</v>
      </c>
      <c r="B54" s="35">
        <v>2</v>
      </c>
      <c r="C54" s="34">
        <v>1</v>
      </c>
      <c r="D54" s="34">
        <v>1</v>
      </c>
      <c r="E54" s="34">
        <v>1</v>
      </c>
      <c r="F54" s="33">
        <v>15</v>
      </c>
      <c r="G54" s="26" t="s">
        <v>344</v>
      </c>
      <c r="H54" s="18">
        <v>25</v>
      </c>
      <c r="I54" s="25">
        <v>203600</v>
      </c>
      <c r="J54" s="69">
        <v>203600</v>
      </c>
      <c r="K54" s="69">
        <v>101558.65</v>
      </c>
      <c r="L54" s="69">
        <v>101558.65</v>
      </c>
      <c r="Q54" s="528"/>
      <c r="R54" s="528"/>
    </row>
    <row r="55" spans="1:18">
      <c r="A55" s="36">
        <v>2</v>
      </c>
      <c r="B55" s="35">
        <v>2</v>
      </c>
      <c r="C55" s="34">
        <v>1</v>
      </c>
      <c r="D55" s="34">
        <v>1</v>
      </c>
      <c r="E55" s="34">
        <v>1</v>
      </c>
      <c r="F55" s="33">
        <v>16</v>
      </c>
      <c r="G55" s="45" t="s">
        <v>343</v>
      </c>
      <c r="H55" s="18">
        <v>26</v>
      </c>
      <c r="I55" s="25">
        <v>74700</v>
      </c>
      <c r="J55" s="69">
        <v>74700</v>
      </c>
      <c r="K55" s="69">
        <v>56864.58</v>
      </c>
      <c r="L55" s="69">
        <v>56864.58</v>
      </c>
      <c r="Q55" s="528"/>
      <c r="R55" s="528"/>
    </row>
    <row r="56" spans="1:18" ht="27.75" customHeight="1">
      <c r="A56" s="36">
        <v>2</v>
      </c>
      <c r="B56" s="35">
        <v>2</v>
      </c>
      <c r="C56" s="34">
        <v>1</v>
      </c>
      <c r="D56" s="34">
        <v>1</v>
      </c>
      <c r="E56" s="34">
        <v>1</v>
      </c>
      <c r="F56" s="33">
        <v>17</v>
      </c>
      <c r="G56" s="45" t="s">
        <v>342</v>
      </c>
      <c r="H56" s="18">
        <v>27</v>
      </c>
      <c r="I56" s="25">
        <v>5000</v>
      </c>
      <c r="J56" s="25">
        <v>5000</v>
      </c>
      <c r="K56" s="25">
        <v>0</v>
      </c>
      <c r="L56" s="25">
        <v>0</v>
      </c>
      <c r="Q56" s="528"/>
      <c r="R56" s="528"/>
    </row>
    <row r="57" spans="1:18" ht="14.25" customHeight="1">
      <c r="A57" s="36">
        <v>2</v>
      </c>
      <c r="B57" s="35">
        <v>2</v>
      </c>
      <c r="C57" s="34">
        <v>1</v>
      </c>
      <c r="D57" s="34">
        <v>1</v>
      </c>
      <c r="E57" s="34">
        <v>1</v>
      </c>
      <c r="F57" s="33">
        <v>20</v>
      </c>
      <c r="G57" s="45" t="s">
        <v>341</v>
      </c>
      <c r="H57" s="18">
        <v>28</v>
      </c>
      <c r="I57" s="25">
        <v>326900</v>
      </c>
      <c r="J57" s="69">
        <v>326900</v>
      </c>
      <c r="K57" s="69">
        <v>179534.72</v>
      </c>
      <c r="L57" s="69">
        <v>179534.72</v>
      </c>
      <c r="Q57" s="528"/>
      <c r="R57" s="528"/>
    </row>
    <row r="58" spans="1:18" ht="27.75" customHeight="1">
      <c r="A58" s="30">
        <v>2</v>
      </c>
      <c r="B58" s="29">
        <v>2</v>
      </c>
      <c r="C58" s="28">
        <v>1</v>
      </c>
      <c r="D58" s="28">
        <v>1</v>
      </c>
      <c r="E58" s="28">
        <v>1</v>
      </c>
      <c r="F58" s="27">
        <v>21</v>
      </c>
      <c r="G58" s="26" t="s">
        <v>340</v>
      </c>
      <c r="H58" s="18">
        <v>29</v>
      </c>
      <c r="I58" s="25">
        <v>4326500</v>
      </c>
      <c r="J58" s="69">
        <v>4326500</v>
      </c>
      <c r="K58" s="69">
        <v>4088284.17</v>
      </c>
      <c r="L58" s="69">
        <v>4088284.17</v>
      </c>
      <c r="Q58" s="528"/>
      <c r="R58" s="528"/>
    </row>
    <row r="59" spans="1:18" ht="12" customHeight="1">
      <c r="A59" s="30">
        <v>2</v>
      </c>
      <c r="B59" s="29">
        <v>2</v>
      </c>
      <c r="C59" s="28">
        <v>1</v>
      </c>
      <c r="D59" s="28">
        <v>1</v>
      </c>
      <c r="E59" s="28">
        <v>1</v>
      </c>
      <c r="F59" s="27">
        <v>22</v>
      </c>
      <c r="G59" s="26" t="s">
        <v>339</v>
      </c>
      <c r="H59" s="18">
        <v>30</v>
      </c>
      <c r="I59" s="25">
        <v>45500</v>
      </c>
      <c r="J59" s="69">
        <v>45500</v>
      </c>
      <c r="K59" s="69">
        <v>14816.91</v>
      </c>
      <c r="L59" s="69">
        <v>14816.91</v>
      </c>
      <c r="Q59" s="528"/>
      <c r="R59" s="528"/>
    </row>
    <row r="60" spans="1:18" ht="15" customHeight="1">
      <c r="A60" s="36">
        <v>2</v>
      </c>
      <c r="B60" s="35">
        <v>2</v>
      </c>
      <c r="C60" s="34">
        <v>1</v>
      </c>
      <c r="D60" s="34">
        <v>1</v>
      </c>
      <c r="E60" s="34">
        <v>1</v>
      </c>
      <c r="F60" s="33">
        <v>30</v>
      </c>
      <c r="G60" s="26" t="s">
        <v>338</v>
      </c>
      <c r="H60" s="18">
        <v>31</v>
      </c>
      <c r="I60" s="25">
        <v>2847300</v>
      </c>
      <c r="J60" s="69">
        <v>2847300</v>
      </c>
      <c r="K60" s="69">
        <v>1880063.47</v>
      </c>
      <c r="L60" s="69">
        <v>1880063.4700000002</v>
      </c>
      <c r="Q60" s="528"/>
      <c r="R60" s="528"/>
    </row>
    <row r="61" spans="1:18" ht="14.25" customHeight="1">
      <c r="A61" s="124">
        <v>2</v>
      </c>
      <c r="B61" s="123">
        <v>3</v>
      </c>
      <c r="C61" s="102"/>
      <c r="D61" s="50"/>
      <c r="E61" s="50"/>
      <c r="F61" s="49"/>
      <c r="G61" s="100" t="s">
        <v>337</v>
      </c>
      <c r="H61" s="18">
        <v>32</v>
      </c>
      <c r="I61" s="48">
        <f>I62</f>
        <v>0</v>
      </c>
      <c r="J61" s="48">
        <f>J62</f>
        <v>0</v>
      </c>
      <c r="K61" s="48">
        <f>K62</f>
        <v>0</v>
      </c>
      <c r="L61" s="48">
        <f>L62</f>
        <v>0</v>
      </c>
    </row>
    <row r="62" spans="1:18" ht="13.5" customHeight="1">
      <c r="A62" s="36">
        <v>2</v>
      </c>
      <c r="B62" s="35">
        <v>3</v>
      </c>
      <c r="C62" s="34">
        <v>1</v>
      </c>
      <c r="D62" s="34"/>
      <c r="E62" s="34"/>
      <c r="F62" s="33"/>
      <c r="G62" s="26" t="s">
        <v>336</v>
      </c>
      <c r="H62" s="18">
        <v>33</v>
      </c>
      <c r="I62" s="37">
        <f>SUM(I63+I68+I73)</f>
        <v>0</v>
      </c>
      <c r="J62" s="43">
        <f>SUM(J63+J68+J73)</f>
        <v>0</v>
      </c>
      <c r="K62" s="42">
        <f>SUM(K63+K68+K73)</f>
        <v>0</v>
      </c>
      <c r="L62" s="37">
        <f>SUM(L63+L68+L73)</f>
        <v>0</v>
      </c>
      <c r="Q62" s="527"/>
    </row>
    <row r="63" spans="1:18" ht="15" customHeight="1">
      <c r="A63" s="36">
        <v>2</v>
      </c>
      <c r="B63" s="35">
        <v>3</v>
      </c>
      <c r="C63" s="34">
        <v>1</v>
      </c>
      <c r="D63" s="34">
        <v>1</v>
      </c>
      <c r="E63" s="34"/>
      <c r="F63" s="33"/>
      <c r="G63" s="26" t="s">
        <v>335</v>
      </c>
      <c r="H63" s="18">
        <v>34</v>
      </c>
      <c r="I63" s="37">
        <f>I64</f>
        <v>0</v>
      </c>
      <c r="J63" s="43">
        <f>J64</f>
        <v>0</v>
      </c>
      <c r="K63" s="42">
        <f>K64</f>
        <v>0</v>
      </c>
      <c r="L63" s="37">
        <f>L64</f>
        <v>0</v>
      </c>
      <c r="Q63" s="525"/>
    </row>
    <row r="64" spans="1:18" ht="13.5" customHeight="1">
      <c r="A64" s="36">
        <v>2</v>
      </c>
      <c r="B64" s="35">
        <v>3</v>
      </c>
      <c r="C64" s="34">
        <v>1</v>
      </c>
      <c r="D64" s="34">
        <v>1</v>
      </c>
      <c r="E64" s="34">
        <v>1</v>
      </c>
      <c r="F64" s="33"/>
      <c r="G64" s="26" t="s">
        <v>335</v>
      </c>
      <c r="H64" s="18">
        <v>35</v>
      </c>
      <c r="I64" s="37">
        <f>SUM(I65:I67)</f>
        <v>0</v>
      </c>
      <c r="J64" s="43">
        <f>SUM(J65:J67)</f>
        <v>0</v>
      </c>
      <c r="K64" s="42">
        <f>SUM(K65:K67)</f>
        <v>0</v>
      </c>
      <c r="L64" s="37">
        <f>SUM(L65:L67)</f>
        <v>0</v>
      </c>
      <c r="Q64" s="525"/>
    </row>
    <row r="65" spans="1:17" s="122" customFormat="1" ht="25.5" customHeight="1">
      <c r="A65" s="36">
        <v>2</v>
      </c>
      <c r="B65" s="35">
        <v>3</v>
      </c>
      <c r="C65" s="34">
        <v>1</v>
      </c>
      <c r="D65" s="34">
        <v>1</v>
      </c>
      <c r="E65" s="34">
        <v>1</v>
      </c>
      <c r="F65" s="33">
        <v>1</v>
      </c>
      <c r="G65" s="45" t="s">
        <v>333</v>
      </c>
      <c r="H65" s="18">
        <v>36</v>
      </c>
      <c r="I65" s="25">
        <v>0</v>
      </c>
      <c r="J65" s="25">
        <v>0</v>
      </c>
      <c r="K65" s="25">
        <v>0</v>
      </c>
      <c r="L65" s="25">
        <v>0</v>
      </c>
      <c r="Q65" s="525"/>
    </row>
    <row r="66" spans="1:17" ht="19.5" customHeight="1">
      <c r="A66" s="36">
        <v>2</v>
      </c>
      <c r="B66" s="51">
        <v>3</v>
      </c>
      <c r="C66" s="50">
        <v>1</v>
      </c>
      <c r="D66" s="50">
        <v>1</v>
      </c>
      <c r="E66" s="50">
        <v>1</v>
      </c>
      <c r="F66" s="49">
        <v>2</v>
      </c>
      <c r="G66" s="90" t="s">
        <v>332</v>
      </c>
      <c r="H66" s="18">
        <v>37</v>
      </c>
      <c r="I66" s="95">
        <v>0</v>
      </c>
      <c r="J66" s="95">
        <v>0</v>
      </c>
      <c r="K66" s="95">
        <v>0</v>
      </c>
      <c r="L66" s="95">
        <v>0</v>
      </c>
      <c r="Q66" s="525"/>
    </row>
    <row r="67" spans="1:17" ht="16.5" customHeight="1">
      <c r="A67" s="35">
        <v>2</v>
      </c>
      <c r="B67" s="34">
        <v>3</v>
      </c>
      <c r="C67" s="34">
        <v>1</v>
      </c>
      <c r="D67" s="34">
        <v>1</v>
      </c>
      <c r="E67" s="34">
        <v>1</v>
      </c>
      <c r="F67" s="33">
        <v>3</v>
      </c>
      <c r="G67" s="45" t="s">
        <v>331</v>
      </c>
      <c r="H67" s="18">
        <v>38</v>
      </c>
      <c r="I67" s="25">
        <v>0</v>
      </c>
      <c r="J67" s="25">
        <v>0</v>
      </c>
      <c r="K67" s="25">
        <v>0</v>
      </c>
      <c r="L67" s="25">
        <v>0</v>
      </c>
      <c r="Q67" s="525"/>
    </row>
    <row r="68" spans="1:17" ht="29.25" customHeight="1">
      <c r="A68" s="51">
        <v>2</v>
      </c>
      <c r="B68" s="50">
        <v>3</v>
      </c>
      <c r="C68" s="50">
        <v>1</v>
      </c>
      <c r="D68" s="50">
        <v>2</v>
      </c>
      <c r="E68" s="50"/>
      <c r="F68" s="49"/>
      <c r="G68" s="81" t="s">
        <v>334</v>
      </c>
      <c r="H68" s="18">
        <v>39</v>
      </c>
      <c r="I68" s="48">
        <f>I69</f>
        <v>0</v>
      </c>
      <c r="J68" s="47">
        <f>J69</f>
        <v>0</v>
      </c>
      <c r="K68" s="46">
        <f>K69</f>
        <v>0</v>
      </c>
      <c r="L68" s="46">
        <f>L69</f>
        <v>0</v>
      </c>
      <c r="Q68" s="525"/>
    </row>
    <row r="69" spans="1:17" ht="27" customHeight="1">
      <c r="A69" s="40">
        <v>2</v>
      </c>
      <c r="B69" s="39">
        <v>3</v>
      </c>
      <c r="C69" s="39">
        <v>1</v>
      </c>
      <c r="D69" s="39">
        <v>2</v>
      </c>
      <c r="E69" s="39">
        <v>1</v>
      </c>
      <c r="F69" s="38"/>
      <c r="G69" s="81" t="s">
        <v>334</v>
      </c>
      <c r="H69" s="18">
        <v>40</v>
      </c>
      <c r="I69" s="92">
        <f>SUM(I70:I72)</f>
        <v>0</v>
      </c>
      <c r="J69" s="94">
        <f>SUM(J70:J72)</f>
        <v>0</v>
      </c>
      <c r="K69" s="93">
        <f>SUM(K70:K72)</f>
        <v>0</v>
      </c>
      <c r="L69" s="42">
        <f>SUM(L70:L72)</f>
        <v>0</v>
      </c>
      <c r="Q69" s="525"/>
    </row>
    <row r="70" spans="1:17" s="122" customFormat="1" ht="27" customHeight="1">
      <c r="A70" s="35">
        <v>2</v>
      </c>
      <c r="B70" s="34">
        <v>3</v>
      </c>
      <c r="C70" s="34">
        <v>1</v>
      </c>
      <c r="D70" s="34">
        <v>2</v>
      </c>
      <c r="E70" s="34">
        <v>1</v>
      </c>
      <c r="F70" s="33">
        <v>1</v>
      </c>
      <c r="G70" s="36" t="s">
        <v>333</v>
      </c>
      <c r="H70" s="18">
        <v>41</v>
      </c>
      <c r="I70" s="25">
        <v>0</v>
      </c>
      <c r="J70" s="25">
        <v>0</v>
      </c>
      <c r="K70" s="25">
        <v>0</v>
      </c>
      <c r="L70" s="25">
        <v>0</v>
      </c>
      <c r="Q70" s="525"/>
    </row>
    <row r="71" spans="1:17" ht="16.5" customHeight="1">
      <c r="A71" s="35">
        <v>2</v>
      </c>
      <c r="B71" s="34">
        <v>3</v>
      </c>
      <c r="C71" s="34">
        <v>1</v>
      </c>
      <c r="D71" s="34">
        <v>2</v>
      </c>
      <c r="E71" s="34">
        <v>1</v>
      </c>
      <c r="F71" s="33">
        <v>2</v>
      </c>
      <c r="G71" s="36" t="s">
        <v>332</v>
      </c>
      <c r="H71" s="18">
        <v>42</v>
      </c>
      <c r="I71" s="25">
        <v>0</v>
      </c>
      <c r="J71" s="25">
        <v>0</v>
      </c>
      <c r="K71" s="25">
        <v>0</v>
      </c>
      <c r="L71" s="25">
        <v>0</v>
      </c>
      <c r="Q71" s="525"/>
    </row>
    <row r="72" spans="1:17" ht="15" customHeight="1">
      <c r="A72" s="35">
        <v>2</v>
      </c>
      <c r="B72" s="34">
        <v>3</v>
      </c>
      <c r="C72" s="34">
        <v>1</v>
      </c>
      <c r="D72" s="34">
        <v>2</v>
      </c>
      <c r="E72" s="34">
        <v>1</v>
      </c>
      <c r="F72" s="33">
        <v>3</v>
      </c>
      <c r="G72" s="30" t="s">
        <v>331</v>
      </c>
      <c r="H72" s="18">
        <v>43</v>
      </c>
      <c r="I72" s="25">
        <v>0</v>
      </c>
      <c r="J72" s="25">
        <v>0</v>
      </c>
      <c r="K72" s="25">
        <v>0</v>
      </c>
      <c r="L72" s="25">
        <v>0</v>
      </c>
      <c r="Q72" s="525"/>
    </row>
    <row r="73" spans="1:17" ht="27.75" customHeight="1">
      <c r="A73" s="35">
        <v>2</v>
      </c>
      <c r="B73" s="34">
        <v>3</v>
      </c>
      <c r="C73" s="34">
        <v>1</v>
      </c>
      <c r="D73" s="34">
        <v>3</v>
      </c>
      <c r="E73" s="34"/>
      <c r="F73" s="33"/>
      <c r="G73" s="30" t="s">
        <v>330</v>
      </c>
      <c r="H73" s="18">
        <v>44</v>
      </c>
      <c r="I73" s="37">
        <f>I74</f>
        <v>0</v>
      </c>
      <c r="J73" s="43">
        <f>J74</f>
        <v>0</v>
      </c>
      <c r="K73" s="42">
        <f>K74</f>
        <v>0</v>
      </c>
      <c r="L73" s="42">
        <f>L74</f>
        <v>0</v>
      </c>
      <c r="Q73" s="525"/>
    </row>
    <row r="74" spans="1:17" ht="26.25" customHeight="1">
      <c r="A74" s="35">
        <v>2</v>
      </c>
      <c r="B74" s="34">
        <v>3</v>
      </c>
      <c r="C74" s="34">
        <v>1</v>
      </c>
      <c r="D74" s="34">
        <v>3</v>
      </c>
      <c r="E74" s="34">
        <v>1</v>
      </c>
      <c r="F74" s="33"/>
      <c r="G74" s="30" t="s">
        <v>329</v>
      </c>
      <c r="H74" s="18">
        <v>45</v>
      </c>
      <c r="I74" s="37">
        <f>SUM(I75:I77)</f>
        <v>0</v>
      </c>
      <c r="J74" s="43">
        <f>SUM(J75:J77)</f>
        <v>0</v>
      </c>
      <c r="K74" s="42">
        <f>SUM(K75:K77)</f>
        <v>0</v>
      </c>
      <c r="L74" s="42">
        <f>SUM(L75:L77)</f>
        <v>0</v>
      </c>
      <c r="Q74" s="525"/>
    </row>
    <row r="75" spans="1:17" ht="15" customHeight="1">
      <c r="A75" s="51">
        <v>2</v>
      </c>
      <c r="B75" s="50">
        <v>3</v>
      </c>
      <c r="C75" s="50">
        <v>1</v>
      </c>
      <c r="D75" s="50">
        <v>3</v>
      </c>
      <c r="E75" s="50">
        <v>1</v>
      </c>
      <c r="F75" s="49">
        <v>1</v>
      </c>
      <c r="G75" s="121" t="s">
        <v>328</v>
      </c>
      <c r="H75" s="18">
        <v>46</v>
      </c>
      <c r="I75" s="95">
        <v>0</v>
      </c>
      <c r="J75" s="95">
        <v>0</v>
      </c>
      <c r="K75" s="95">
        <v>0</v>
      </c>
      <c r="L75" s="95">
        <v>0</v>
      </c>
      <c r="Q75" s="525"/>
    </row>
    <row r="76" spans="1:17" ht="16.5" customHeight="1">
      <c r="A76" s="35">
        <v>2</v>
      </c>
      <c r="B76" s="34">
        <v>3</v>
      </c>
      <c r="C76" s="34">
        <v>1</v>
      </c>
      <c r="D76" s="34">
        <v>3</v>
      </c>
      <c r="E76" s="34">
        <v>1</v>
      </c>
      <c r="F76" s="33">
        <v>2</v>
      </c>
      <c r="G76" s="30" t="s">
        <v>327</v>
      </c>
      <c r="H76" s="18">
        <v>47</v>
      </c>
      <c r="I76" s="25">
        <v>0</v>
      </c>
      <c r="J76" s="25">
        <v>0</v>
      </c>
      <c r="K76" s="25">
        <v>0</v>
      </c>
      <c r="L76" s="25">
        <v>0</v>
      </c>
      <c r="Q76" s="525"/>
    </row>
    <row r="77" spans="1:17" ht="17.25" customHeight="1">
      <c r="A77" s="51">
        <v>2</v>
      </c>
      <c r="B77" s="50">
        <v>3</v>
      </c>
      <c r="C77" s="50">
        <v>1</v>
      </c>
      <c r="D77" s="50">
        <v>3</v>
      </c>
      <c r="E77" s="50">
        <v>1</v>
      </c>
      <c r="F77" s="49">
        <v>3</v>
      </c>
      <c r="G77" s="121" t="s">
        <v>326</v>
      </c>
      <c r="H77" s="18">
        <v>48</v>
      </c>
      <c r="I77" s="95">
        <v>0</v>
      </c>
      <c r="J77" s="95">
        <v>0</v>
      </c>
      <c r="K77" s="95">
        <v>0</v>
      </c>
      <c r="L77" s="95">
        <v>0</v>
      </c>
      <c r="Q77" s="525"/>
    </row>
    <row r="78" spans="1:17" ht="12.75" customHeight="1">
      <c r="A78" s="51">
        <v>2</v>
      </c>
      <c r="B78" s="50">
        <v>3</v>
      </c>
      <c r="C78" s="50">
        <v>2</v>
      </c>
      <c r="D78" s="50"/>
      <c r="E78" s="50"/>
      <c r="F78" s="49"/>
      <c r="G78" s="121" t="s">
        <v>325</v>
      </c>
      <c r="H78" s="18">
        <v>49</v>
      </c>
      <c r="I78" s="37">
        <f t="shared" ref="I78:L79" si="3">I79</f>
        <v>0</v>
      </c>
      <c r="J78" s="37">
        <f t="shared" si="3"/>
        <v>0</v>
      </c>
      <c r="K78" s="37">
        <f t="shared" si="3"/>
        <v>0</v>
      </c>
      <c r="L78" s="37">
        <f t="shared" si="3"/>
        <v>0</v>
      </c>
    </row>
    <row r="79" spans="1:17" ht="12" customHeight="1">
      <c r="A79" s="51">
        <v>2</v>
      </c>
      <c r="B79" s="50">
        <v>3</v>
      </c>
      <c r="C79" s="50">
        <v>2</v>
      </c>
      <c r="D79" s="50">
        <v>1</v>
      </c>
      <c r="E79" s="50"/>
      <c r="F79" s="49"/>
      <c r="G79" s="121" t="s">
        <v>325</v>
      </c>
      <c r="H79" s="18">
        <v>50</v>
      </c>
      <c r="I79" s="37">
        <f t="shared" si="3"/>
        <v>0</v>
      </c>
      <c r="J79" s="37">
        <f t="shared" si="3"/>
        <v>0</v>
      </c>
      <c r="K79" s="37">
        <f t="shared" si="3"/>
        <v>0</v>
      </c>
      <c r="L79" s="37">
        <f t="shared" si="3"/>
        <v>0</v>
      </c>
    </row>
    <row r="80" spans="1:17" ht="15.75" customHeight="1">
      <c r="A80" s="51">
        <v>2</v>
      </c>
      <c r="B80" s="50">
        <v>3</v>
      </c>
      <c r="C80" s="50">
        <v>2</v>
      </c>
      <c r="D80" s="50">
        <v>1</v>
      </c>
      <c r="E80" s="50">
        <v>1</v>
      </c>
      <c r="F80" s="49"/>
      <c r="G80" s="121" t="s">
        <v>325</v>
      </c>
      <c r="H80" s="18">
        <v>51</v>
      </c>
      <c r="I80" s="37">
        <f>SUM(I81)</f>
        <v>0</v>
      </c>
      <c r="J80" s="37">
        <f>SUM(J81)</f>
        <v>0</v>
      </c>
      <c r="K80" s="37">
        <f>SUM(K81)</f>
        <v>0</v>
      </c>
      <c r="L80" s="37">
        <f>SUM(L81)</f>
        <v>0</v>
      </c>
    </row>
    <row r="81" spans="1:12" ht="13.5" customHeight="1">
      <c r="A81" s="51">
        <v>2</v>
      </c>
      <c r="B81" s="50">
        <v>3</v>
      </c>
      <c r="C81" s="50">
        <v>2</v>
      </c>
      <c r="D81" s="50">
        <v>1</v>
      </c>
      <c r="E81" s="50">
        <v>1</v>
      </c>
      <c r="F81" s="49">
        <v>1</v>
      </c>
      <c r="G81" s="121" t="s">
        <v>325</v>
      </c>
      <c r="H81" s="18">
        <v>52</v>
      </c>
      <c r="I81" s="25">
        <v>0</v>
      </c>
      <c r="J81" s="25">
        <v>0</v>
      </c>
      <c r="K81" s="25">
        <v>0</v>
      </c>
      <c r="L81" s="25">
        <v>0</v>
      </c>
    </row>
    <row r="82" spans="1:12" ht="16.5" customHeight="1">
      <c r="A82" s="77">
        <v>2</v>
      </c>
      <c r="B82" s="76">
        <v>4</v>
      </c>
      <c r="C82" s="76"/>
      <c r="D82" s="76"/>
      <c r="E82" s="76"/>
      <c r="F82" s="75"/>
      <c r="G82" s="104" t="s">
        <v>324</v>
      </c>
      <c r="H82" s="18">
        <v>53</v>
      </c>
      <c r="I82" s="37">
        <f t="shared" ref="I82:L84" si="4">I83</f>
        <v>0</v>
      </c>
      <c r="J82" s="43">
        <f t="shared" si="4"/>
        <v>0</v>
      </c>
      <c r="K82" s="42">
        <f t="shared" si="4"/>
        <v>0</v>
      </c>
      <c r="L82" s="42">
        <f t="shared" si="4"/>
        <v>0</v>
      </c>
    </row>
    <row r="83" spans="1:12" ht="15.75" customHeight="1">
      <c r="A83" s="35">
        <v>2</v>
      </c>
      <c r="B83" s="34">
        <v>4</v>
      </c>
      <c r="C83" s="34">
        <v>1</v>
      </c>
      <c r="D83" s="34"/>
      <c r="E83" s="34"/>
      <c r="F83" s="33"/>
      <c r="G83" s="30" t="s">
        <v>323</v>
      </c>
      <c r="H83" s="18">
        <v>54</v>
      </c>
      <c r="I83" s="37">
        <f t="shared" si="4"/>
        <v>0</v>
      </c>
      <c r="J83" s="43">
        <f t="shared" si="4"/>
        <v>0</v>
      </c>
      <c r="K83" s="42">
        <f t="shared" si="4"/>
        <v>0</v>
      </c>
      <c r="L83" s="42">
        <f t="shared" si="4"/>
        <v>0</v>
      </c>
    </row>
    <row r="84" spans="1:12" ht="17.25" customHeight="1">
      <c r="A84" s="35">
        <v>2</v>
      </c>
      <c r="B84" s="34">
        <v>4</v>
      </c>
      <c r="C84" s="34">
        <v>1</v>
      </c>
      <c r="D84" s="34">
        <v>1</v>
      </c>
      <c r="E84" s="34"/>
      <c r="F84" s="33"/>
      <c r="G84" s="36" t="s">
        <v>323</v>
      </c>
      <c r="H84" s="18">
        <v>55</v>
      </c>
      <c r="I84" s="37">
        <f t="shared" si="4"/>
        <v>0</v>
      </c>
      <c r="J84" s="43">
        <f t="shared" si="4"/>
        <v>0</v>
      </c>
      <c r="K84" s="42">
        <f t="shared" si="4"/>
        <v>0</v>
      </c>
      <c r="L84" s="42">
        <f t="shared" si="4"/>
        <v>0</v>
      </c>
    </row>
    <row r="85" spans="1:12" ht="18" customHeight="1">
      <c r="A85" s="35">
        <v>2</v>
      </c>
      <c r="B85" s="34">
        <v>4</v>
      </c>
      <c r="C85" s="34">
        <v>1</v>
      </c>
      <c r="D85" s="34">
        <v>1</v>
      </c>
      <c r="E85" s="34">
        <v>1</v>
      </c>
      <c r="F85" s="33"/>
      <c r="G85" s="36" t="s">
        <v>323</v>
      </c>
      <c r="H85" s="18">
        <v>56</v>
      </c>
      <c r="I85" s="37">
        <f>SUM(I86:I88)</f>
        <v>0</v>
      </c>
      <c r="J85" s="43">
        <f>SUM(J86:J88)</f>
        <v>0</v>
      </c>
      <c r="K85" s="42">
        <f>SUM(K86:K88)</f>
        <v>0</v>
      </c>
      <c r="L85" s="42">
        <f>SUM(L86:L88)</f>
        <v>0</v>
      </c>
    </row>
    <row r="86" spans="1:12" ht="14.25" customHeight="1">
      <c r="A86" s="35">
        <v>2</v>
      </c>
      <c r="B86" s="34">
        <v>4</v>
      </c>
      <c r="C86" s="34">
        <v>1</v>
      </c>
      <c r="D86" s="34">
        <v>1</v>
      </c>
      <c r="E86" s="34">
        <v>1</v>
      </c>
      <c r="F86" s="33">
        <v>1</v>
      </c>
      <c r="G86" s="36" t="s">
        <v>322</v>
      </c>
      <c r="H86" s="18">
        <v>57</v>
      </c>
      <c r="I86" s="25">
        <v>0</v>
      </c>
      <c r="J86" s="25">
        <v>0</v>
      </c>
      <c r="K86" s="25">
        <v>0</v>
      </c>
      <c r="L86" s="25">
        <v>0</v>
      </c>
    </row>
    <row r="87" spans="1:12" ht="13.5" customHeight="1">
      <c r="A87" s="35">
        <v>2</v>
      </c>
      <c r="B87" s="35">
        <v>4</v>
      </c>
      <c r="C87" s="35">
        <v>1</v>
      </c>
      <c r="D87" s="34">
        <v>1</v>
      </c>
      <c r="E87" s="34">
        <v>1</v>
      </c>
      <c r="F87" s="53">
        <v>2</v>
      </c>
      <c r="G87" s="45" t="s">
        <v>321</v>
      </c>
      <c r="H87" s="18">
        <v>58</v>
      </c>
      <c r="I87" s="25">
        <v>0</v>
      </c>
      <c r="J87" s="25">
        <v>0</v>
      </c>
      <c r="K87" s="25">
        <v>0</v>
      </c>
      <c r="L87" s="25">
        <v>0</v>
      </c>
    </row>
    <row r="88" spans="1:12">
      <c r="A88" s="35">
        <v>2</v>
      </c>
      <c r="B88" s="34">
        <v>4</v>
      </c>
      <c r="C88" s="35">
        <v>1</v>
      </c>
      <c r="D88" s="34">
        <v>1</v>
      </c>
      <c r="E88" s="34">
        <v>1</v>
      </c>
      <c r="F88" s="53">
        <v>3</v>
      </c>
      <c r="G88" s="45" t="s">
        <v>320</v>
      </c>
      <c r="H88" s="18">
        <v>59</v>
      </c>
      <c r="I88" s="25">
        <v>0</v>
      </c>
      <c r="J88" s="25">
        <v>0</v>
      </c>
      <c r="K88" s="25">
        <v>0</v>
      </c>
      <c r="L88" s="25">
        <v>0</v>
      </c>
    </row>
    <row r="89" spans="1:12">
      <c r="A89" s="77">
        <v>2</v>
      </c>
      <c r="B89" s="76">
        <v>5</v>
      </c>
      <c r="C89" s="77"/>
      <c r="D89" s="76"/>
      <c r="E89" s="76"/>
      <c r="F89" s="118"/>
      <c r="G89" s="74" t="s">
        <v>319</v>
      </c>
      <c r="H89" s="18">
        <v>60</v>
      </c>
      <c r="I89" s="37">
        <f>SUM(I90+I95+I100)</f>
        <v>0</v>
      </c>
      <c r="J89" s="43">
        <f>SUM(J90+J95+J100)</f>
        <v>0</v>
      </c>
      <c r="K89" s="42">
        <f>SUM(K90+K95+K100)</f>
        <v>0</v>
      </c>
      <c r="L89" s="42">
        <f>SUM(L90+L95+L100)</f>
        <v>0</v>
      </c>
    </row>
    <row r="90" spans="1:12">
      <c r="A90" s="51">
        <v>2</v>
      </c>
      <c r="B90" s="50">
        <v>5</v>
      </c>
      <c r="C90" s="51">
        <v>1</v>
      </c>
      <c r="D90" s="50"/>
      <c r="E90" s="50"/>
      <c r="F90" s="113"/>
      <c r="G90" s="81" t="s">
        <v>318</v>
      </c>
      <c r="H90" s="18">
        <v>61</v>
      </c>
      <c r="I90" s="48">
        <f t="shared" ref="I90:L91" si="5">I91</f>
        <v>0</v>
      </c>
      <c r="J90" s="47">
        <f t="shared" si="5"/>
        <v>0</v>
      </c>
      <c r="K90" s="46">
        <f t="shared" si="5"/>
        <v>0</v>
      </c>
      <c r="L90" s="46">
        <f t="shared" si="5"/>
        <v>0</v>
      </c>
    </row>
    <row r="91" spans="1:12">
      <c r="A91" s="35">
        <v>2</v>
      </c>
      <c r="B91" s="34">
        <v>5</v>
      </c>
      <c r="C91" s="35">
        <v>1</v>
      </c>
      <c r="D91" s="34">
        <v>1</v>
      </c>
      <c r="E91" s="34"/>
      <c r="F91" s="53"/>
      <c r="G91" s="45" t="s">
        <v>318</v>
      </c>
      <c r="H91" s="18">
        <v>62</v>
      </c>
      <c r="I91" s="37">
        <f t="shared" si="5"/>
        <v>0</v>
      </c>
      <c r="J91" s="43">
        <f t="shared" si="5"/>
        <v>0</v>
      </c>
      <c r="K91" s="42">
        <f t="shared" si="5"/>
        <v>0</v>
      </c>
      <c r="L91" s="42">
        <f t="shared" si="5"/>
        <v>0</v>
      </c>
    </row>
    <row r="92" spans="1:12">
      <c r="A92" s="35">
        <v>2</v>
      </c>
      <c r="B92" s="34">
        <v>5</v>
      </c>
      <c r="C92" s="35">
        <v>1</v>
      </c>
      <c r="D92" s="34">
        <v>1</v>
      </c>
      <c r="E92" s="34">
        <v>1</v>
      </c>
      <c r="F92" s="53"/>
      <c r="G92" s="45" t="s">
        <v>318</v>
      </c>
      <c r="H92" s="18">
        <v>63</v>
      </c>
      <c r="I92" s="37">
        <f>SUM(I93:I94)</f>
        <v>0</v>
      </c>
      <c r="J92" s="43">
        <f>SUM(J93:J94)</f>
        <v>0</v>
      </c>
      <c r="K92" s="42">
        <f>SUM(K93:K94)</f>
        <v>0</v>
      </c>
      <c r="L92" s="42">
        <f>SUM(L93:L94)</f>
        <v>0</v>
      </c>
    </row>
    <row r="93" spans="1:12" ht="26.4">
      <c r="A93" s="35">
        <v>2</v>
      </c>
      <c r="B93" s="34">
        <v>5</v>
      </c>
      <c r="C93" s="35">
        <v>1</v>
      </c>
      <c r="D93" s="34">
        <v>1</v>
      </c>
      <c r="E93" s="34">
        <v>1</v>
      </c>
      <c r="F93" s="53">
        <v>1</v>
      </c>
      <c r="G93" s="26" t="s">
        <v>317</v>
      </c>
      <c r="H93" s="18">
        <v>64</v>
      </c>
      <c r="I93" s="25">
        <v>0</v>
      </c>
      <c r="J93" s="25">
        <v>0</v>
      </c>
      <c r="K93" s="25">
        <v>0</v>
      </c>
      <c r="L93" s="25">
        <v>0</v>
      </c>
    </row>
    <row r="94" spans="1:12" ht="15.75" customHeight="1">
      <c r="A94" s="35">
        <v>2</v>
      </c>
      <c r="B94" s="34">
        <v>5</v>
      </c>
      <c r="C94" s="35">
        <v>1</v>
      </c>
      <c r="D94" s="34">
        <v>1</v>
      </c>
      <c r="E94" s="34">
        <v>1</v>
      </c>
      <c r="F94" s="53">
        <v>2</v>
      </c>
      <c r="G94" s="26" t="s">
        <v>316</v>
      </c>
      <c r="H94" s="18">
        <v>65</v>
      </c>
      <c r="I94" s="25">
        <v>0</v>
      </c>
      <c r="J94" s="25">
        <v>0</v>
      </c>
      <c r="K94" s="25">
        <v>0</v>
      </c>
      <c r="L94" s="25">
        <v>0</v>
      </c>
    </row>
    <row r="95" spans="1:12" ht="12" customHeight="1">
      <c r="A95" s="35">
        <v>2</v>
      </c>
      <c r="B95" s="34">
        <v>5</v>
      </c>
      <c r="C95" s="35">
        <v>2</v>
      </c>
      <c r="D95" s="34"/>
      <c r="E95" s="34"/>
      <c r="F95" s="53"/>
      <c r="G95" s="26" t="s">
        <v>315</v>
      </c>
      <c r="H95" s="18">
        <v>66</v>
      </c>
      <c r="I95" s="37">
        <f t="shared" ref="I95:L96" si="6">I96</f>
        <v>0</v>
      </c>
      <c r="J95" s="43">
        <f t="shared" si="6"/>
        <v>0</v>
      </c>
      <c r="K95" s="42">
        <f t="shared" si="6"/>
        <v>0</v>
      </c>
      <c r="L95" s="37">
        <f t="shared" si="6"/>
        <v>0</v>
      </c>
    </row>
    <row r="96" spans="1:12" ht="15.75" customHeight="1">
      <c r="A96" s="36">
        <v>2</v>
      </c>
      <c r="B96" s="35">
        <v>5</v>
      </c>
      <c r="C96" s="34">
        <v>2</v>
      </c>
      <c r="D96" s="45">
        <v>1</v>
      </c>
      <c r="E96" s="35"/>
      <c r="F96" s="53"/>
      <c r="G96" s="45" t="s">
        <v>315</v>
      </c>
      <c r="H96" s="18">
        <v>67</v>
      </c>
      <c r="I96" s="37">
        <f t="shared" si="6"/>
        <v>0</v>
      </c>
      <c r="J96" s="43">
        <f t="shared" si="6"/>
        <v>0</v>
      </c>
      <c r="K96" s="42">
        <f t="shared" si="6"/>
        <v>0</v>
      </c>
      <c r="L96" s="37">
        <f t="shared" si="6"/>
        <v>0</v>
      </c>
    </row>
    <row r="97" spans="1:12" ht="15" customHeight="1">
      <c r="A97" s="36">
        <v>2</v>
      </c>
      <c r="B97" s="35">
        <v>5</v>
      </c>
      <c r="C97" s="34">
        <v>2</v>
      </c>
      <c r="D97" s="45">
        <v>1</v>
      </c>
      <c r="E97" s="35">
        <v>1</v>
      </c>
      <c r="F97" s="53"/>
      <c r="G97" s="45" t="s">
        <v>315</v>
      </c>
      <c r="H97" s="18">
        <v>68</v>
      </c>
      <c r="I97" s="37">
        <f>SUM(I98:I99)</f>
        <v>0</v>
      </c>
      <c r="J97" s="43">
        <f>SUM(J98:J99)</f>
        <v>0</v>
      </c>
      <c r="K97" s="42">
        <f>SUM(K98:K99)</f>
        <v>0</v>
      </c>
      <c r="L97" s="37">
        <f>SUM(L98:L99)</f>
        <v>0</v>
      </c>
    </row>
    <row r="98" spans="1:12" ht="26.4">
      <c r="A98" s="36">
        <v>2</v>
      </c>
      <c r="B98" s="35">
        <v>5</v>
      </c>
      <c r="C98" s="34">
        <v>2</v>
      </c>
      <c r="D98" s="45">
        <v>1</v>
      </c>
      <c r="E98" s="35">
        <v>1</v>
      </c>
      <c r="F98" s="53">
        <v>1</v>
      </c>
      <c r="G98" s="26" t="s">
        <v>314</v>
      </c>
      <c r="H98" s="18">
        <v>69</v>
      </c>
      <c r="I98" s="25">
        <v>0</v>
      </c>
      <c r="J98" s="25">
        <v>0</v>
      </c>
      <c r="K98" s="25">
        <v>0</v>
      </c>
      <c r="L98" s="25">
        <v>0</v>
      </c>
    </row>
    <row r="99" spans="1:12" ht="25.5" customHeight="1">
      <c r="A99" s="36">
        <v>2</v>
      </c>
      <c r="B99" s="35">
        <v>5</v>
      </c>
      <c r="C99" s="34">
        <v>2</v>
      </c>
      <c r="D99" s="45">
        <v>1</v>
      </c>
      <c r="E99" s="35">
        <v>1</v>
      </c>
      <c r="F99" s="53">
        <v>2</v>
      </c>
      <c r="G99" s="26" t="s">
        <v>313</v>
      </c>
      <c r="H99" s="18">
        <v>70</v>
      </c>
      <c r="I99" s="25">
        <v>0</v>
      </c>
      <c r="J99" s="25">
        <v>0</v>
      </c>
      <c r="K99" s="25">
        <v>0</v>
      </c>
      <c r="L99" s="25">
        <v>0</v>
      </c>
    </row>
    <row r="100" spans="1:12" ht="28.5" customHeight="1">
      <c r="A100" s="36">
        <v>2</v>
      </c>
      <c r="B100" s="35">
        <v>5</v>
      </c>
      <c r="C100" s="34">
        <v>3</v>
      </c>
      <c r="D100" s="45"/>
      <c r="E100" s="35"/>
      <c r="F100" s="53"/>
      <c r="G100" s="26" t="s">
        <v>312</v>
      </c>
      <c r="H100" s="18">
        <v>71</v>
      </c>
      <c r="I100" s="37">
        <f t="shared" ref="I100:L101" si="7">I101</f>
        <v>0</v>
      </c>
      <c r="J100" s="43">
        <f t="shared" si="7"/>
        <v>0</v>
      </c>
      <c r="K100" s="42">
        <f t="shared" si="7"/>
        <v>0</v>
      </c>
      <c r="L100" s="37">
        <f t="shared" si="7"/>
        <v>0</v>
      </c>
    </row>
    <row r="101" spans="1:12" ht="27" customHeight="1">
      <c r="A101" s="36">
        <v>2</v>
      </c>
      <c r="B101" s="35">
        <v>5</v>
      </c>
      <c r="C101" s="34">
        <v>3</v>
      </c>
      <c r="D101" s="45">
        <v>1</v>
      </c>
      <c r="E101" s="35"/>
      <c r="F101" s="53"/>
      <c r="G101" s="26" t="s">
        <v>311</v>
      </c>
      <c r="H101" s="18">
        <v>72</v>
      </c>
      <c r="I101" s="37">
        <f t="shared" si="7"/>
        <v>0</v>
      </c>
      <c r="J101" s="43">
        <f t="shared" si="7"/>
        <v>0</v>
      </c>
      <c r="K101" s="42">
        <f t="shared" si="7"/>
        <v>0</v>
      </c>
      <c r="L101" s="37">
        <f t="shared" si="7"/>
        <v>0</v>
      </c>
    </row>
    <row r="102" spans="1:12" ht="30" customHeight="1">
      <c r="A102" s="41">
        <v>2</v>
      </c>
      <c r="B102" s="40">
        <v>5</v>
      </c>
      <c r="C102" s="39">
        <v>3</v>
      </c>
      <c r="D102" s="44">
        <v>1</v>
      </c>
      <c r="E102" s="40">
        <v>1</v>
      </c>
      <c r="F102" s="117"/>
      <c r="G102" s="54" t="s">
        <v>311</v>
      </c>
      <c r="H102" s="18">
        <v>73</v>
      </c>
      <c r="I102" s="92">
        <f>SUM(I103:I104)</f>
        <v>0</v>
      </c>
      <c r="J102" s="94">
        <f>SUM(J103:J104)</f>
        <v>0</v>
      </c>
      <c r="K102" s="93">
        <f>SUM(K103:K104)</f>
        <v>0</v>
      </c>
      <c r="L102" s="92">
        <f>SUM(L103:L104)</f>
        <v>0</v>
      </c>
    </row>
    <row r="103" spans="1:12" ht="26.25" customHeight="1">
      <c r="A103" s="36">
        <v>2</v>
      </c>
      <c r="B103" s="35">
        <v>5</v>
      </c>
      <c r="C103" s="34">
        <v>3</v>
      </c>
      <c r="D103" s="45">
        <v>1</v>
      </c>
      <c r="E103" s="35">
        <v>1</v>
      </c>
      <c r="F103" s="53">
        <v>1</v>
      </c>
      <c r="G103" s="26" t="s">
        <v>311</v>
      </c>
      <c r="H103" s="18">
        <v>74</v>
      </c>
      <c r="I103" s="25">
        <v>0</v>
      </c>
      <c r="J103" s="25">
        <v>0</v>
      </c>
      <c r="K103" s="25">
        <v>0</v>
      </c>
      <c r="L103" s="25">
        <v>0</v>
      </c>
    </row>
    <row r="104" spans="1:12" ht="26.25" customHeight="1">
      <c r="A104" s="41">
        <v>2</v>
      </c>
      <c r="B104" s="40">
        <v>5</v>
      </c>
      <c r="C104" s="39">
        <v>3</v>
      </c>
      <c r="D104" s="44">
        <v>1</v>
      </c>
      <c r="E104" s="40">
        <v>1</v>
      </c>
      <c r="F104" s="117">
        <v>2</v>
      </c>
      <c r="G104" s="54" t="s">
        <v>310</v>
      </c>
      <c r="H104" s="18">
        <v>75</v>
      </c>
      <c r="I104" s="25">
        <v>0</v>
      </c>
      <c r="J104" s="25">
        <v>0</v>
      </c>
      <c r="K104" s="25">
        <v>0</v>
      </c>
      <c r="L104" s="25">
        <v>0</v>
      </c>
    </row>
    <row r="105" spans="1:12" ht="27.75" customHeight="1">
      <c r="A105" s="111">
        <v>2</v>
      </c>
      <c r="B105" s="85">
        <v>5</v>
      </c>
      <c r="C105" s="120">
        <v>3</v>
      </c>
      <c r="D105" s="54">
        <v>2</v>
      </c>
      <c r="E105" s="85"/>
      <c r="F105" s="119"/>
      <c r="G105" s="54" t="s">
        <v>309</v>
      </c>
      <c r="H105" s="18">
        <v>76</v>
      </c>
      <c r="I105" s="92">
        <f>I106</f>
        <v>0</v>
      </c>
      <c r="J105" s="92">
        <f>J106</f>
        <v>0</v>
      </c>
      <c r="K105" s="92">
        <f>K106</f>
        <v>0</v>
      </c>
      <c r="L105" s="92">
        <f>L106</f>
        <v>0</v>
      </c>
    </row>
    <row r="106" spans="1:12" ht="25.5" customHeight="1">
      <c r="A106" s="111">
        <v>2</v>
      </c>
      <c r="B106" s="85">
        <v>5</v>
      </c>
      <c r="C106" s="120">
        <v>3</v>
      </c>
      <c r="D106" s="54">
        <v>2</v>
      </c>
      <c r="E106" s="85">
        <v>1</v>
      </c>
      <c r="F106" s="119"/>
      <c r="G106" s="54" t="s">
        <v>309</v>
      </c>
      <c r="H106" s="18">
        <v>77</v>
      </c>
      <c r="I106" s="92">
        <f>SUM(I107:I108)</f>
        <v>0</v>
      </c>
      <c r="J106" s="92">
        <f>SUM(J107:J108)</f>
        <v>0</v>
      </c>
      <c r="K106" s="92">
        <f>SUM(K107:K108)</f>
        <v>0</v>
      </c>
      <c r="L106" s="92">
        <f>SUM(L107:L108)</f>
        <v>0</v>
      </c>
    </row>
    <row r="107" spans="1:12" ht="30" customHeight="1">
      <c r="A107" s="111">
        <v>2</v>
      </c>
      <c r="B107" s="85">
        <v>5</v>
      </c>
      <c r="C107" s="120">
        <v>3</v>
      </c>
      <c r="D107" s="54">
        <v>2</v>
      </c>
      <c r="E107" s="85">
        <v>1</v>
      </c>
      <c r="F107" s="119">
        <v>1</v>
      </c>
      <c r="G107" s="54" t="s">
        <v>309</v>
      </c>
      <c r="H107" s="18">
        <v>78</v>
      </c>
      <c r="I107" s="25">
        <v>0</v>
      </c>
      <c r="J107" s="25">
        <v>0</v>
      </c>
      <c r="K107" s="25">
        <v>0</v>
      </c>
      <c r="L107" s="25">
        <v>0</v>
      </c>
    </row>
    <row r="108" spans="1:12" ht="18" customHeight="1">
      <c r="A108" s="111">
        <v>2</v>
      </c>
      <c r="B108" s="85">
        <v>5</v>
      </c>
      <c r="C108" s="120">
        <v>3</v>
      </c>
      <c r="D108" s="54">
        <v>2</v>
      </c>
      <c r="E108" s="85">
        <v>1</v>
      </c>
      <c r="F108" s="119">
        <v>2</v>
      </c>
      <c r="G108" s="54" t="s">
        <v>308</v>
      </c>
      <c r="H108" s="18">
        <v>79</v>
      </c>
      <c r="I108" s="25">
        <v>0</v>
      </c>
      <c r="J108" s="25">
        <v>0</v>
      </c>
      <c r="K108" s="25">
        <v>0</v>
      </c>
      <c r="L108" s="25">
        <v>0</v>
      </c>
    </row>
    <row r="109" spans="1:12" ht="16.5" customHeight="1">
      <c r="A109" s="104">
        <v>2</v>
      </c>
      <c r="B109" s="77">
        <v>6</v>
      </c>
      <c r="C109" s="76"/>
      <c r="D109" s="74"/>
      <c r="E109" s="77"/>
      <c r="F109" s="118"/>
      <c r="G109" s="106" t="s">
        <v>307</v>
      </c>
      <c r="H109" s="18">
        <v>80</v>
      </c>
      <c r="I109" s="37">
        <f>SUM(I110+I115+I119+I123+I127)</f>
        <v>0</v>
      </c>
      <c r="J109" s="43">
        <f>SUM(J110+J115+J119+J123+J127)</f>
        <v>0</v>
      </c>
      <c r="K109" s="42">
        <f>SUM(K110+K115+K119+K123+K127)</f>
        <v>0</v>
      </c>
      <c r="L109" s="37">
        <f>SUM(L110+L115+L119+L123+L127)</f>
        <v>0</v>
      </c>
    </row>
    <row r="110" spans="1:12" ht="14.25" customHeight="1">
      <c r="A110" s="41">
        <v>2</v>
      </c>
      <c r="B110" s="40">
        <v>6</v>
      </c>
      <c r="C110" s="39">
        <v>1</v>
      </c>
      <c r="D110" s="44"/>
      <c r="E110" s="40"/>
      <c r="F110" s="117"/>
      <c r="G110" s="54" t="s">
        <v>306</v>
      </c>
      <c r="H110" s="18">
        <v>81</v>
      </c>
      <c r="I110" s="92">
        <f t="shared" ref="I110:L111" si="8">I111</f>
        <v>0</v>
      </c>
      <c r="J110" s="94">
        <f t="shared" si="8"/>
        <v>0</v>
      </c>
      <c r="K110" s="93">
        <f t="shared" si="8"/>
        <v>0</v>
      </c>
      <c r="L110" s="92">
        <f t="shared" si="8"/>
        <v>0</v>
      </c>
    </row>
    <row r="111" spans="1:12" ht="14.25" customHeight="1">
      <c r="A111" s="36">
        <v>2</v>
      </c>
      <c r="B111" s="35">
        <v>6</v>
      </c>
      <c r="C111" s="34">
        <v>1</v>
      </c>
      <c r="D111" s="45">
        <v>1</v>
      </c>
      <c r="E111" s="35"/>
      <c r="F111" s="53"/>
      <c r="G111" s="45" t="s">
        <v>306</v>
      </c>
      <c r="H111" s="18">
        <v>82</v>
      </c>
      <c r="I111" s="37">
        <f t="shared" si="8"/>
        <v>0</v>
      </c>
      <c r="J111" s="43">
        <f t="shared" si="8"/>
        <v>0</v>
      </c>
      <c r="K111" s="42">
        <f t="shared" si="8"/>
        <v>0</v>
      </c>
      <c r="L111" s="37">
        <f t="shared" si="8"/>
        <v>0</v>
      </c>
    </row>
    <row r="112" spans="1:12">
      <c r="A112" s="36">
        <v>2</v>
      </c>
      <c r="B112" s="35">
        <v>6</v>
      </c>
      <c r="C112" s="34">
        <v>1</v>
      </c>
      <c r="D112" s="45">
        <v>1</v>
      </c>
      <c r="E112" s="35">
        <v>1</v>
      </c>
      <c r="F112" s="53"/>
      <c r="G112" s="45" t="s">
        <v>306</v>
      </c>
      <c r="H112" s="18">
        <v>83</v>
      </c>
      <c r="I112" s="37">
        <f>SUM(I113:I114)</f>
        <v>0</v>
      </c>
      <c r="J112" s="43">
        <f>SUM(J113:J114)</f>
        <v>0</v>
      </c>
      <c r="K112" s="42">
        <f>SUM(K113:K114)</f>
        <v>0</v>
      </c>
      <c r="L112" s="37">
        <f>SUM(L113:L114)</f>
        <v>0</v>
      </c>
    </row>
    <row r="113" spans="1:12" ht="13.5" customHeight="1">
      <c r="A113" s="36">
        <v>2</v>
      </c>
      <c r="B113" s="35">
        <v>6</v>
      </c>
      <c r="C113" s="34">
        <v>1</v>
      </c>
      <c r="D113" s="45">
        <v>1</v>
      </c>
      <c r="E113" s="35">
        <v>1</v>
      </c>
      <c r="F113" s="53">
        <v>1</v>
      </c>
      <c r="G113" s="45" t="s">
        <v>305</v>
      </c>
      <c r="H113" s="18">
        <v>84</v>
      </c>
      <c r="I113" s="25">
        <v>0</v>
      </c>
      <c r="J113" s="25">
        <v>0</v>
      </c>
      <c r="K113" s="25">
        <v>0</v>
      </c>
      <c r="L113" s="25">
        <v>0</v>
      </c>
    </row>
    <row r="114" spans="1:12">
      <c r="A114" s="52">
        <v>2</v>
      </c>
      <c r="B114" s="51">
        <v>6</v>
      </c>
      <c r="C114" s="50">
        <v>1</v>
      </c>
      <c r="D114" s="90">
        <v>1</v>
      </c>
      <c r="E114" s="51">
        <v>1</v>
      </c>
      <c r="F114" s="113">
        <v>2</v>
      </c>
      <c r="G114" s="90" t="s">
        <v>304</v>
      </c>
      <c r="H114" s="18">
        <v>85</v>
      </c>
      <c r="I114" s="95">
        <v>0</v>
      </c>
      <c r="J114" s="95">
        <v>0</v>
      </c>
      <c r="K114" s="95">
        <v>0</v>
      </c>
      <c r="L114" s="95">
        <v>0</v>
      </c>
    </row>
    <row r="115" spans="1:12" ht="26.4">
      <c r="A115" s="36">
        <v>2</v>
      </c>
      <c r="B115" s="35">
        <v>6</v>
      </c>
      <c r="C115" s="34">
        <v>2</v>
      </c>
      <c r="D115" s="45"/>
      <c r="E115" s="35"/>
      <c r="F115" s="53"/>
      <c r="G115" s="26" t="s">
        <v>303</v>
      </c>
      <c r="H115" s="18">
        <v>86</v>
      </c>
      <c r="I115" s="37">
        <f t="shared" ref="I115:L117" si="9">I116</f>
        <v>0</v>
      </c>
      <c r="J115" s="43">
        <f t="shared" si="9"/>
        <v>0</v>
      </c>
      <c r="K115" s="42">
        <f t="shared" si="9"/>
        <v>0</v>
      </c>
      <c r="L115" s="37">
        <f t="shared" si="9"/>
        <v>0</v>
      </c>
    </row>
    <row r="116" spans="1:12" ht="14.25" customHeight="1">
      <c r="A116" s="36">
        <v>2</v>
      </c>
      <c r="B116" s="35">
        <v>6</v>
      </c>
      <c r="C116" s="34">
        <v>2</v>
      </c>
      <c r="D116" s="45">
        <v>1</v>
      </c>
      <c r="E116" s="35"/>
      <c r="F116" s="53"/>
      <c r="G116" s="26" t="s">
        <v>303</v>
      </c>
      <c r="H116" s="18">
        <v>87</v>
      </c>
      <c r="I116" s="37">
        <f t="shared" si="9"/>
        <v>0</v>
      </c>
      <c r="J116" s="43">
        <f t="shared" si="9"/>
        <v>0</v>
      </c>
      <c r="K116" s="42">
        <f t="shared" si="9"/>
        <v>0</v>
      </c>
      <c r="L116" s="37">
        <f t="shared" si="9"/>
        <v>0</v>
      </c>
    </row>
    <row r="117" spans="1:12" ht="14.25" customHeight="1">
      <c r="A117" s="36">
        <v>2</v>
      </c>
      <c r="B117" s="35">
        <v>6</v>
      </c>
      <c r="C117" s="34">
        <v>2</v>
      </c>
      <c r="D117" s="45">
        <v>1</v>
      </c>
      <c r="E117" s="35">
        <v>1</v>
      </c>
      <c r="F117" s="53"/>
      <c r="G117" s="26" t="s">
        <v>303</v>
      </c>
      <c r="H117" s="18">
        <v>88</v>
      </c>
      <c r="I117" s="114">
        <f t="shared" si="9"/>
        <v>0</v>
      </c>
      <c r="J117" s="116">
        <f t="shared" si="9"/>
        <v>0</v>
      </c>
      <c r="K117" s="115">
        <f t="shared" si="9"/>
        <v>0</v>
      </c>
      <c r="L117" s="114">
        <f t="shared" si="9"/>
        <v>0</v>
      </c>
    </row>
    <row r="118" spans="1:12" ht="26.4">
      <c r="A118" s="36">
        <v>2</v>
      </c>
      <c r="B118" s="35">
        <v>6</v>
      </c>
      <c r="C118" s="34">
        <v>2</v>
      </c>
      <c r="D118" s="45">
        <v>1</v>
      </c>
      <c r="E118" s="35">
        <v>1</v>
      </c>
      <c r="F118" s="53">
        <v>1</v>
      </c>
      <c r="G118" s="26" t="s">
        <v>303</v>
      </c>
      <c r="H118" s="18">
        <v>89</v>
      </c>
      <c r="I118" s="25">
        <v>0</v>
      </c>
      <c r="J118" s="25">
        <v>0</v>
      </c>
      <c r="K118" s="25">
        <v>0</v>
      </c>
      <c r="L118" s="25">
        <v>0</v>
      </c>
    </row>
    <row r="119" spans="1:12" ht="26.25" customHeight="1">
      <c r="A119" s="52">
        <v>2</v>
      </c>
      <c r="B119" s="51">
        <v>6</v>
      </c>
      <c r="C119" s="50">
        <v>3</v>
      </c>
      <c r="D119" s="90"/>
      <c r="E119" s="51"/>
      <c r="F119" s="113"/>
      <c r="G119" s="81" t="s">
        <v>302</v>
      </c>
      <c r="H119" s="18">
        <v>90</v>
      </c>
      <c r="I119" s="48">
        <f t="shared" ref="I119:L121" si="10">I120</f>
        <v>0</v>
      </c>
      <c r="J119" s="47">
        <f t="shared" si="10"/>
        <v>0</v>
      </c>
      <c r="K119" s="46">
        <f t="shared" si="10"/>
        <v>0</v>
      </c>
      <c r="L119" s="48">
        <f t="shared" si="10"/>
        <v>0</v>
      </c>
    </row>
    <row r="120" spans="1:12" ht="26.4">
      <c r="A120" s="36">
        <v>2</v>
      </c>
      <c r="B120" s="35">
        <v>6</v>
      </c>
      <c r="C120" s="34">
        <v>3</v>
      </c>
      <c r="D120" s="45">
        <v>1</v>
      </c>
      <c r="E120" s="35"/>
      <c r="F120" s="53"/>
      <c r="G120" s="45" t="s">
        <v>302</v>
      </c>
      <c r="H120" s="18">
        <v>91</v>
      </c>
      <c r="I120" s="37">
        <f t="shared" si="10"/>
        <v>0</v>
      </c>
      <c r="J120" s="43">
        <f t="shared" si="10"/>
        <v>0</v>
      </c>
      <c r="K120" s="42">
        <f t="shared" si="10"/>
        <v>0</v>
      </c>
      <c r="L120" s="37">
        <f t="shared" si="10"/>
        <v>0</v>
      </c>
    </row>
    <row r="121" spans="1:12" ht="26.25" customHeight="1">
      <c r="A121" s="36">
        <v>2</v>
      </c>
      <c r="B121" s="35">
        <v>6</v>
      </c>
      <c r="C121" s="34">
        <v>3</v>
      </c>
      <c r="D121" s="45">
        <v>1</v>
      </c>
      <c r="E121" s="35">
        <v>1</v>
      </c>
      <c r="F121" s="53"/>
      <c r="G121" s="45" t="s">
        <v>302</v>
      </c>
      <c r="H121" s="18">
        <v>92</v>
      </c>
      <c r="I121" s="37">
        <f t="shared" si="10"/>
        <v>0</v>
      </c>
      <c r="J121" s="43">
        <f t="shared" si="10"/>
        <v>0</v>
      </c>
      <c r="K121" s="42">
        <f t="shared" si="10"/>
        <v>0</v>
      </c>
      <c r="L121" s="37">
        <f t="shared" si="10"/>
        <v>0</v>
      </c>
    </row>
    <row r="122" spans="1:12" ht="27" customHeight="1">
      <c r="A122" s="36">
        <v>2</v>
      </c>
      <c r="B122" s="35">
        <v>6</v>
      </c>
      <c r="C122" s="34">
        <v>3</v>
      </c>
      <c r="D122" s="45">
        <v>1</v>
      </c>
      <c r="E122" s="35">
        <v>1</v>
      </c>
      <c r="F122" s="53">
        <v>1</v>
      </c>
      <c r="G122" s="45" t="s">
        <v>302</v>
      </c>
      <c r="H122" s="18">
        <v>93</v>
      </c>
      <c r="I122" s="25">
        <v>0</v>
      </c>
      <c r="J122" s="25">
        <v>0</v>
      </c>
      <c r="K122" s="25">
        <v>0</v>
      </c>
      <c r="L122" s="25">
        <v>0</v>
      </c>
    </row>
    <row r="123" spans="1:12" ht="26.4">
      <c r="A123" s="52">
        <v>2</v>
      </c>
      <c r="B123" s="51">
        <v>6</v>
      </c>
      <c r="C123" s="50">
        <v>4</v>
      </c>
      <c r="D123" s="90"/>
      <c r="E123" s="51"/>
      <c r="F123" s="113"/>
      <c r="G123" s="81" t="s">
        <v>301</v>
      </c>
      <c r="H123" s="18">
        <v>94</v>
      </c>
      <c r="I123" s="48">
        <f t="shared" ref="I123:L125" si="11">I124</f>
        <v>0</v>
      </c>
      <c r="J123" s="47">
        <f t="shared" si="11"/>
        <v>0</v>
      </c>
      <c r="K123" s="46">
        <f t="shared" si="11"/>
        <v>0</v>
      </c>
      <c r="L123" s="48">
        <f t="shared" si="11"/>
        <v>0</v>
      </c>
    </row>
    <row r="124" spans="1:12" ht="27" customHeight="1">
      <c r="A124" s="36">
        <v>2</v>
      </c>
      <c r="B124" s="35">
        <v>6</v>
      </c>
      <c r="C124" s="34">
        <v>4</v>
      </c>
      <c r="D124" s="45">
        <v>1</v>
      </c>
      <c r="E124" s="35"/>
      <c r="F124" s="53"/>
      <c r="G124" s="45" t="s">
        <v>301</v>
      </c>
      <c r="H124" s="18">
        <v>95</v>
      </c>
      <c r="I124" s="37">
        <f t="shared" si="11"/>
        <v>0</v>
      </c>
      <c r="J124" s="43">
        <f t="shared" si="11"/>
        <v>0</v>
      </c>
      <c r="K124" s="42">
        <f t="shared" si="11"/>
        <v>0</v>
      </c>
      <c r="L124" s="37">
        <f t="shared" si="11"/>
        <v>0</v>
      </c>
    </row>
    <row r="125" spans="1:12" ht="27" customHeight="1">
      <c r="A125" s="36">
        <v>2</v>
      </c>
      <c r="B125" s="35">
        <v>6</v>
      </c>
      <c r="C125" s="34">
        <v>4</v>
      </c>
      <c r="D125" s="45">
        <v>1</v>
      </c>
      <c r="E125" s="35">
        <v>1</v>
      </c>
      <c r="F125" s="53"/>
      <c r="G125" s="45" t="s">
        <v>301</v>
      </c>
      <c r="H125" s="18">
        <v>96</v>
      </c>
      <c r="I125" s="37">
        <f t="shared" si="11"/>
        <v>0</v>
      </c>
      <c r="J125" s="43">
        <f t="shared" si="11"/>
        <v>0</v>
      </c>
      <c r="K125" s="42">
        <f t="shared" si="11"/>
        <v>0</v>
      </c>
      <c r="L125" s="37">
        <f t="shared" si="11"/>
        <v>0</v>
      </c>
    </row>
    <row r="126" spans="1:12" ht="27.75" customHeight="1">
      <c r="A126" s="36">
        <v>2</v>
      </c>
      <c r="B126" s="35">
        <v>6</v>
      </c>
      <c r="C126" s="34">
        <v>4</v>
      </c>
      <c r="D126" s="45">
        <v>1</v>
      </c>
      <c r="E126" s="35">
        <v>1</v>
      </c>
      <c r="F126" s="53">
        <v>1</v>
      </c>
      <c r="G126" s="45" t="s">
        <v>301</v>
      </c>
      <c r="H126" s="18">
        <v>97</v>
      </c>
      <c r="I126" s="25">
        <v>0</v>
      </c>
      <c r="J126" s="25">
        <v>0</v>
      </c>
      <c r="K126" s="25">
        <v>0</v>
      </c>
      <c r="L126" s="25">
        <v>0</v>
      </c>
    </row>
    <row r="127" spans="1:12" ht="27" customHeight="1">
      <c r="A127" s="41">
        <v>2</v>
      </c>
      <c r="B127" s="61">
        <v>6</v>
      </c>
      <c r="C127" s="68">
        <v>5</v>
      </c>
      <c r="D127" s="56"/>
      <c r="E127" s="61"/>
      <c r="F127" s="55"/>
      <c r="G127" s="64" t="s">
        <v>299</v>
      </c>
      <c r="H127" s="18">
        <v>98</v>
      </c>
      <c r="I127" s="59">
        <f t="shared" ref="I127:L129" si="12">I128</f>
        <v>0</v>
      </c>
      <c r="J127" s="87">
        <f t="shared" si="12"/>
        <v>0</v>
      </c>
      <c r="K127" s="57">
        <f t="shared" si="12"/>
        <v>0</v>
      </c>
      <c r="L127" s="59">
        <f t="shared" si="12"/>
        <v>0</v>
      </c>
    </row>
    <row r="128" spans="1:12" ht="29.25" customHeight="1">
      <c r="A128" s="36">
        <v>2</v>
      </c>
      <c r="B128" s="35">
        <v>6</v>
      </c>
      <c r="C128" s="34">
        <v>5</v>
      </c>
      <c r="D128" s="45">
        <v>1</v>
      </c>
      <c r="E128" s="35"/>
      <c r="F128" s="53"/>
      <c r="G128" s="64" t="s">
        <v>300</v>
      </c>
      <c r="H128" s="18">
        <v>99</v>
      </c>
      <c r="I128" s="37">
        <f t="shared" si="12"/>
        <v>0</v>
      </c>
      <c r="J128" s="43">
        <f t="shared" si="12"/>
        <v>0</v>
      </c>
      <c r="K128" s="42">
        <f t="shared" si="12"/>
        <v>0</v>
      </c>
      <c r="L128" s="37">
        <f t="shared" si="12"/>
        <v>0</v>
      </c>
    </row>
    <row r="129" spans="1:12" ht="25.5" customHeight="1">
      <c r="A129" s="36">
        <v>2</v>
      </c>
      <c r="B129" s="35">
        <v>6</v>
      </c>
      <c r="C129" s="34">
        <v>5</v>
      </c>
      <c r="D129" s="45">
        <v>1</v>
      </c>
      <c r="E129" s="35">
        <v>1</v>
      </c>
      <c r="F129" s="53"/>
      <c r="G129" s="64" t="s">
        <v>299</v>
      </c>
      <c r="H129" s="18">
        <v>100</v>
      </c>
      <c r="I129" s="37">
        <f t="shared" si="12"/>
        <v>0</v>
      </c>
      <c r="J129" s="43">
        <f t="shared" si="12"/>
        <v>0</v>
      </c>
      <c r="K129" s="42">
        <f t="shared" si="12"/>
        <v>0</v>
      </c>
      <c r="L129" s="37">
        <f t="shared" si="12"/>
        <v>0</v>
      </c>
    </row>
    <row r="130" spans="1:12" ht="27.75" customHeight="1">
      <c r="A130" s="35">
        <v>2</v>
      </c>
      <c r="B130" s="34">
        <v>6</v>
      </c>
      <c r="C130" s="35">
        <v>5</v>
      </c>
      <c r="D130" s="35">
        <v>1</v>
      </c>
      <c r="E130" s="45">
        <v>1</v>
      </c>
      <c r="F130" s="53">
        <v>1</v>
      </c>
      <c r="G130" s="64" t="s">
        <v>298</v>
      </c>
      <c r="H130" s="18">
        <v>101</v>
      </c>
      <c r="I130" s="25">
        <v>0</v>
      </c>
      <c r="J130" s="25">
        <v>0</v>
      </c>
      <c r="K130" s="25">
        <v>0</v>
      </c>
      <c r="L130" s="25">
        <v>0</v>
      </c>
    </row>
    <row r="131" spans="1:12" ht="14.25" customHeight="1">
      <c r="A131" s="104">
        <v>2</v>
      </c>
      <c r="B131" s="77">
        <v>7</v>
      </c>
      <c r="C131" s="77"/>
      <c r="D131" s="76"/>
      <c r="E131" s="76"/>
      <c r="F131" s="75"/>
      <c r="G131" s="74" t="s">
        <v>297</v>
      </c>
      <c r="H131" s="18">
        <v>102</v>
      </c>
      <c r="I131" s="42">
        <f>SUM(I132+I137+I145)</f>
        <v>156100</v>
      </c>
      <c r="J131" s="43">
        <f>SUM(J132+J137+J145)</f>
        <v>156100</v>
      </c>
      <c r="K131" s="42">
        <f>SUM(K132+K137+K145)</f>
        <v>127292.76000000001</v>
      </c>
      <c r="L131" s="37">
        <f>SUM(L132+L137+L145)</f>
        <v>127292.76000000001</v>
      </c>
    </row>
    <row r="132" spans="1:12">
      <c r="A132" s="36">
        <v>2</v>
      </c>
      <c r="B132" s="35">
        <v>7</v>
      </c>
      <c r="C132" s="35">
        <v>1</v>
      </c>
      <c r="D132" s="34"/>
      <c r="E132" s="34"/>
      <c r="F132" s="33"/>
      <c r="G132" s="26" t="s">
        <v>296</v>
      </c>
      <c r="H132" s="18">
        <v>103</v>
      </c>
      <c r="I132" s="42">
        <f t="shared" ref="I132:L133" si="13">I133</f>
        <v>0</v>
      </c>
      <c r="J132" s="43">
        <f t="shared" si="13"/>
        <v>0</v>
      </c>
      <c r="K132" s="42">
        <f t="shared" si="13"/>
        <v>0</v>
      </c>
      <c r="L132" s="37">
        <f t="shared" si="13"/>
        <v>0</v>
      </c>
    </row>
    <row r="133" spans="1:12" ht="14.25" customHeight="1">
      <c r="A133" s="36">
        <v>2</v>
      </c>
      <c r="B133" s="35">
        <v>7</v>
      </c>
      <c r="C133" s="35">
        <v>1</v>
      </c>
      <c r="D133" s="34">
        <v>1</v>
      </c>
      <c r="E133" s="34"/>
      <c r="F133" s="33"/>
      <c r="G133" s="45" t="s">
        <v>296</v>
      </c>
      <c r="H133" s="18">
        <v>104</v>
      </c>
      <c r="I133" s="42">
        <f t="shared" si="13"/>
        <v>0</v>
      </c>
      <c r="J133" s="43">
        <f t="shared" si="13"/>
        <v>0</v>
      </c>
      <c r="K133" s="42">
        <f t="shared" si="13"/>
        <v>0</v>
      </c>
      <c r="L133" s="37">
        <f t="shared" si="13"/>
        <v>0</v>
      </c>
    </row>
    <row r="134" spans="1:12" ht="15.75" customHeight="1">
      <c r="A134" s="36">
        <v>2</v>
      </c>
      <c r="B134" s="35">
        <v>7</v>
      </c>
      <c r="C134" s="35">
        <v>1</v>
      </c>
      <c r="D134" s="34">
        <v>1</v>
      </c>
      <c r="E134" s="34">
        <v>1</v>
      </c>
      <c r="F134" s="33"/>
      <c r="G134" s="45" t="s">
        <v>296</v>
      </c>
      <c r="H134" s="18">
        <v>105</v>
      </c>
      <c r="I134" s="42">
        <f>SUM(I135:I136)</f>
        <v>0</v>
      </c>
      <c r="J134" s="43">
        <f>SUM(J135:J136)</f>
        <v>0</v>
      </c>
      <c r="K134" s="42">
        <f>SUM(K135:K136)</f>
        <v>0</v>
      </c>
      <c r="L134" s="37">
        <f>SUM(L135:L136)</f>
        <v>0</v>
      </c>
    </row>
    <row r="135" spans="1:12" ht="14.25" customHeight="1">
      <c r="A135" s="52">
        <v>2</v>
      </c>
      <c r="B135" s="51">
        <v>7</v>
      </c>
      <c r="C135" s="52">
        <v>1</v>
      </c>
      <c r="D135" s="35">
        <v>1</v>
      </c>
      <c r="E135" s="50">
        <v>1</v>
      </c>
      <c r="F135" s="49">
        <v>1</v>
      </c>
      <c r="G135" s="90" t="s">
        <v>295</v>
      </c>
      <c r="H135" s="18">
        <v>106</v>
      </c>
      <c r="I135" s="108">
        <v>0</v>
      </c>
      <c r="J135" s="108">
        <v>0</v>
      </c>
      <c r="K135" s="108">
        <v>0</v>
      </c>
      <c r="L135" s="108">
        <v>0</v>
      </c>
    </row>
    <row r="136" spans="1:12" ht="14.25" customHeight="1">
      <c r="A136" s="35">
        <v>2</v>
      </c>
      <c r="B136" s="35">
        <v>7</v>
      </c>
      <c r="C136" s="36">
        <v>1</v>
      </c>
      <c r="D136" s="35">
        <v>1</v>
      </c>
      <c r="E136" s="34">
        <v>1</v>
      </c>
      <c r="F136" s="33">
        <v>2</v>
      </c>
      <c r="G136" s="45" t="s">
        <v>294</v>
      </c>
      <c r="H136" s="18">
        <v>107</v>
      </c>
      <c r="I136" s="69">
        <v>0</v>
      </c>
      <c r="J136" s="69">
        <v>0</v>
      </c>
      <c r="K136" s="69">
        <v>0</v>
      </c>
      <c r="L136" s="69">
        <v>0</v>
      </c>
    </row>
    <row r="137" spans="1:12" ht="26.4">
      <c r="A137" s="41">
        <v>2</v>
      </c>
      <c r="B137" s="40">
        <v>7</v>
      </c>
      <c r="C137" s="41">
        <v>2</v>
      </c>
      <c r="D137" s="40"/>
      <c r="E137" s="39"/>
      <c r="F137" s="38"/>
      <c r="G137" s="54" t="s">
        <v>293</v>
      </c>
      <c r="H137" s="18">
        <v>108</v>
      </c>
      <c r="I137" s="93">
        <f t="shared" ref="I137:L138" si="14">I138</f>
        <v>0</v>
      </c>
      <c r="J137" s="94">
        <f t="shared" si="14"/>
        <v>0</v>
      </c>
      <c r="K137" s="93">
        <f t="shared" si="14"/>
        <v>0</v>
      </c>
      <c r="L137" s="92">
        <f t="shared" si="14"/>
        <v>0</v>
      </c>
    </row>
    <row r="138" spans="1:12" ht="26.4">
      <c r="A138" s="36">
        <v>2</v>
      </c>
      <c r="B138" s="35">
        <v>7</v>
      </c>
      <c r="C138" s="36">
        <v>2</v>
      </c>
      <c r="D138" s="35">
        <v>1</v>
      </c>
      <c r="E138" s="34"/>
      <c r="F138" s="33"/>
      <c r="G138" s="45" t="s">
        <v>292</v>
      </c>
      <c r="H138" s="18">
        <v>109</v>
      </c>
      <c r="I138" s="42">
        <f t="shared" si="14"/>
        <v>0</v>
      </c>
      <c r="J138" s="43">
        <f t="shared" si="14"/>
        <v>0</v>
      </c>
      <c r="K138" s="42">
        <f t="shared" si="14"/>
        <v>0</v>
      </c>
      <c r="L138" s="37">
        <f t="shared" si="14"/>
        <v>0</v>
      </c>
    </row>
    <row r="139" spans="1:12" ht="26.4">
      <c r="A139" s="36">
        <v>2</v>
      </c>
      <c r="B139" s="35">
        <v>7</v>
      </c>
      <c r="C139" s="36">
        <v>2</v>
      </c>
      <c r="D139" s="35">
        <v>1</v>
      </c>
      <c r="E139" s="34">
        <v>1</v>
      </c>
      <c r="F139" s="33"/>
      <c r="G139" s="45" t="s">
        <v>292</v>
      </c>
      <c r="H139" s="18">
        <v>110</v>
      </c>
      <c r="I139" s="42">
        <f>SUM(I140:I141)</f>
        <v>0</v>
      </c>
      <c r="J139" s="43">
        <f>SUM(J140:J141)</f>
        <v>0</v>
      </c>
      <c r="K139" s="42">
        <f>SUM(K140:K141)</f>
        <v>0</v>
      </c>
      <c r="L139" s="37">
        <f>SUM(L140:L141)</f>
        <v>0</v>
      </c>
    </row>
    <row r="140" spans="1:12" ht="12" customHeight="1">
      <c r="A140" s="36">
        <v>2</v>
      </c>
      <c r="B140" s="35">
        <v>7</v>
      </c>
      <c r="C140" s="36">
        <v>2</v>
      </c>
      <c r="D140" s="35">
        <v>1</v>
      </c>
      <c r="E140" s="34">
        <v>1</v>
      </c>
      <c r="F140" s="33">
        <v>1</v>
      </c>
      <c r="G140" s="45" t="s">
        <v>291</v>
      </c>
      <c r="H140" s="18">
        <v>111</v>
      </c>
      <c r="I140" s="69">
        <v>0</v>
      </c>
      <c r="J140" s="69">
        <v>0</v>
      </c>
      <c r="K140" s="69">
        <v>0</v>
      </c>
      <c r="L140" s="69">
        <v>0</v>
      </c>
    </row>
    <row r="141" spans="1:12" ht="15" customHeight="1">
      <c r="A141" s="36">
        <v>2</v>
      </c>
      <c r="B141" s="35">
        <v>7</v>
      </c>
      <c r="C141" s="36">
        <v>2</v>
      </c>
      <c r="D141" s="35">
        <v>1</v>
      </c>
      <c r="E141" s="34">
        <v>1</v>
      </c>
      <c r="F141" s="33">
        <v>2</v>
      </c>
      <c r="G141" s="45" t="s">
        <v>290</v>
      </c>
      <c r="H141" s="18">
        <v>112</v>
      </c>
      <c r="I141" s="69">
        <v>0</v>
      </c>
      <c r="J141" s="69">
        <v>0</v>
      </c>
      <c r="K141" s="69">
        <v>0</v>
      </c>
      <c r="L141" s="69">
        <v>0</v>
      </c>
    </row>
    <row r="142" spans="1:12" ht="15" customHeight="1">
      <c r="A142" s="30">
        <v>2</v>
      </c>
      <c r="B142" s="29">
        <v>7</v>
      </c>
      <c r="C142" s="30">
        <v>2</v>
      </c>
      <c r="D142" s="29">
        <v>2</v>
      </c>
      <c r="E142" s="28"/>
      <c r="F142" s="27"/>
      <c r="G142" s="26" t="s">
        <v>289</v>
      </c>
      <c r="H142" s="18">
        <v>113</v>
      </c>
      <c r="I142" s="42">
        <f>I143</f>
        <v>0</v>
      </c>
      <c r="J142" s="42">
        <f>J143</f>
        <v>0</v>
      </c>
      <c r="K142" s="42">
        <f>K143</f>
        <v>0</v>
      </c>
      <c r="L142" s="42">
        <f>L143</f>
        <v>0</v>
      </c>
    </row>
    <row r="143" spans="1:12" ht="15" customHeight="1">
      <c r="A143" s="30">
        <v>2</v>
      </c>
      <c r="B143" s="29">
        <v>7</v>
      </c>
      <c r="C143" s="30">
        <v>2</v>
      </c>
      <c r="D143" s="29">
        <v>2</v>
      </c>
      <c r="E143" s="28">
        <v>1</v>
      </c>
      <c r="F143" s="27"/>
      <c r="G143" s="26" t="s">
        <v>289</v>
      </c>
      <c r="H143" s="18">
        <v>114</v>
      </c>
      <c r="I143" s="42">
        <f>SUM(I144)</f>
        <v>0</v>
      </c>
      <c r="J143" s="42">
        <f>SUM(J144)</f>
        <v>0</v>
      </c>
      <c r="K143" s="42">
        <f>SUM(K144)</f>
        <v>0</v>
      </c>
      <c r="L143" s="42">
        <f>SUM(L144)</f>
        <v>0</v>
      </c>
    </row>
    <row r="144" spans="1:12" ht="15" customHeight="1">
      <c r="A144" s="30">
        <v>2</v>
      </c>
      <c r="B144" s="29">
        <v>7</v>
      </c>
      <c r="C144" s="30">
        <v>2</v>
      </c>
      <c r="D144" s="29">
        <v>2</v>
      </c>
      <c r="E144" s="28">
        <v>1</v>
      </c>
      <c r="F144" s="27">
        <v>1</v>
      </c>
      <c r="G144" s="26" t="s">
        <v>289</v>
      </c>
      <c r="H144" s="18">
        <v>115</v>
      </c>
      <c r="I144" s="69">
        <v>0</v>
      </c>
      <c r="J144" s="69">
        <v>0</v>
      </c>
      <c r="K144" s="69">
        <v>0</v>
      </c>
      <c r="L144" s="69">
        <v>0</v>
      </c>
    </row>
    <row r="145" spans="1:12">
      <c r="A145" s="36">
        <v>2</v>
      </c>
      <c r="B145" s="35">
        <v>7</v>
      </c>
      <c r="C145" s="36">
        <v>3</v>
      </c>
      <c r="D145" s="35"/>
      <c r="E145" s="34"/>
      <c r="F145" s="33"/>
      <c r="G145" s="26" t="s">
        <v>288</v>
      </c>
      <c r="H145" s="18">
        <v>116</v>
      </c>
      <c r="I145" s="42">
        <f t="shared" ref="I145:L146" si="15">I146</f>
        <v>156100</v>
      </c>
      <c r="J145" s="43">
        <f t="shared" si="15"/>
        <v>156100</v>
      </c>
      <c r="K145" s="42">
        <f t="shared" si="15"/>
        <v>127292.76000000001</v>
      </c>
      <c r="L145" s="37">
        <f t="shared" si="15"/>
        <v>127292.76000000001</v>
      </c>
    </row>
    <row r="146" spans="1:12">
      <c r="A146" s="41">
        <v>2</v>
      </c>
      <c r="B146" s="61">
        <v>7</v>
      </c>
      <c r="C146" s="70">
        <v>3</v>
      </c>
      <c r="D146" s="61">
        <v>1</v>
      </c>
      <c r="E146" s="68"/>
      <c r="F146" s="60"/>
      <c r="G146" s="56" t="s">
        <v>288</v>
      </c>
      <c r="H146" s="18">
        <v>117</v>
      </c>
      <c r="I146" s="57">
        <f t="shared" si="15"/>
        <v>156100</v>
      </c>
      <c r="J146" s="87">
        <f t="shared" si="15"/>
        <v>156100</v>
      </c>
      <c r="K146" s="57">
        <f t="shared" si="15"/>
        <v>127292.76000000001</v>
      </c>
      <c r="L146" s="59">
        <f t="shared" si="15"/>
        <v>127292.76000000001</v>
      </c>
    </row>
    <row r="147" spans="1:12">
      <c r="A147" s="36">
        <v>2</v>
      </c>
      <c r="B147" s="35">
        <v>7</v>
      </c>
      <c r="C147" s="36">
        <v>3</v>
      </c>
      <c r="D147" s="35">
        <v>1</v>
      </c>
      <c r="E147" s="34">
        <v>1</v>
      </c>
      <c r="F147" s="33"/>
      <c r="G147" s="45" t="s">
        <v>288</v>
      </c>
      <c r="H147" s="18">
        <v>118</v>
      </c>
      <c r="I147" s="42">
        <f>SUM(I148:I149)</f>
        <v>156100</v>
      </c>
      <c r="J147" s="43">
        <f>SUM(J148:J149)</f>
        <v>156100</v>
      </c>
      <c r="K147" s="42">
        <f>SUM(K148:K149)</f>
        <v>127292.76000000001</v>
      </c>
      <c r="L147" s="37">
        <f>SUM(L148:L149)</f>
        <v>127292.76000000001</v>
      </c>
    </row>
    <row r="148" spans="1:12">
      <c r="A148" s="52">
        <v>2</v>
      </c>
      <c r="B148" s="51">
        <v>7</v>
      </c>
      <c r="C148" s="52">
        <v>3</v>
      </c>
      <c r="D148" s="51">
        <v>1</v>
      </c>
      <c r="E148" s="50">
        <v>1</v>
      </c>
      <c r="F148" s="49">
        <v>1</v>
      </c>
      <c r="G148" s="90" t="s">
        <v>287</v>
      </c>
      <c r="H148" s="18">
        <v>119</v>
      </c>
      <c r="I148" s="108">
        <v>156100</v>
      </c>
      <c r="J148" s="108">
        <v>156100</v>
      </c>
      <c r="K148" s="108">
        <v>127292.76000000001</v>
      </c>
      <c r="L148" s="108">
        <v>127292.76000000001</v>
      </c>
    </row>
    <row r="149" spans="1:12" ht="16.5" customHeight="1">
      <c r="A149" s="36">
        <v>2</v>
      </c>
      <c r="B149" s="35">
        <v>7</v>
      </c>
      <c r="C149" s="36">
        <v>3</v>
      </c>
      <c r="D149" s="35">
        <v>1</v>
      </c>
      <c r="E149" s="34">
        <v>1</v>
      </c>
      <c r="F149" s="33">
        <v>2</v>
      </c>
      <c r="G149" s="45" t="s">
        <v>286</v>
      </c>
      <c r="H149" s="18">
        <v>120</v>
      </c>
      <c r="I149" s="69">
        <v>0</v>
      </c>
      <c r="J149" s="25">
        <v>0</v>
      </c>
      <c r="K149" s="25">
        <v>0</v>
      </c>
      <c r="L149" s="25">
        <v>0</v>
      </c>
    </row>
    <row r="150" spans="1:12" ht="15" customHeight="1">
      <c r="A150" s="104">
        <v>2</v>
      </c>
      <c r="B150" s="104">
        <v>8</v>
      </c>
      <c r="C150" s="77"/>
      <c r="D150" s="103"/>
      <c r="E150" s="102"/>
      <c r="F150" s="101"/>
      <c r="G150" s="112" t="s">
        <v>285</v>
      </c>
      <c r="H150" s="18">
        <v>121</v>
      </c>
      <c r="I150" s="46">
        <f>I151</f>
        <v>0</v>
      </c>
      <c r="J150" s="47">
        <f>J151</f>
        <v>0</v>
      </c>
      <c r="K150" s="46">
        <f>K151</f>
        <v>0</v>
      </c>
      <c r="L150" s="48">
        <f>L151</f>
        <v>0</v>
      </c>
    </row>
    <row r="151" spans="1:12" ht="14.25" customHeight="1">
      <c r="A151" s="41">
        <v>2</v>
      </c>
      <c r="B151" s="41">
        <v>8</v>
      </c>
      <c r="C151" s="41">
        <v>1</v>
      </c>
      <c r="D151" s="40"/>
      <c r="E151" s="39"/>
      <c r="F151" s="38"/>
      <c r="G151" s="81" t="s">
        <v>285</v>
      </c>
      <c r="H151" s="18">
        <v>122</v>
      </c>
      <c r="I151" s="46">
        <f>I152+I157</f>
        <v>0</v>
      </c>
      <c r="J151" s="47">
        <f>J152+J157</f>
        <v>0</v>
      </c>
      <c r="K151" s="46">
        <f>K152+K157</f>
        <v>0</v>
      </c>
      <c r="L151" s="48">
        <f>L152+L157</f>
        <v>0</v>
      </c>
    </row>
    <row r="152" spans="1:12" ht="13.5" customHeight="1">
      <c r="A152" s="36">
        <v>2</v>
      </c>
      <c r="B152" s="35">
        <v>8</v>
      </c>
      <c r="C152" s="45">
        <v>1</v>
      </c>
      <c r="D152" s="35">
        <v>1</v>
      </c>
      <c r="E152" s="34"/>
      <c r="F152" s="33"/>
      <c r="G152" s="26" t="s">
        <v>284</v>
      </c>
      <c r="H152" s="18">
        <v>123</v>
      </c>
      <c r="I152" s="42">
        <f>I153</f>
        <v>0</v>
      </c>
      <c r="J152" s="43">
        <f>J153</f>
        <v>0</v>
      </c>
      <c r="K152" s="42">
        <f>K153</f>
        <v>0</v>
      </c>
      <c r="L152" s="37">
        <f>L153</f>
        <v>0</v>
      </c>
    </row>
    <row r="153" spans="1:12" ht="13.5" customHeight="1">
      <c r="A153" s="36">
        <v>2</v>
      </c>
      <c r="B153" s="35">
        <v>8</v>
      </c>
      <c r="C153" s="90">
        <v>1</v>
      </c>
      <c r="D153" s="51">
        <v>1</v>
      </c>
      <c r="E153" s="50">
        <v>1</v>
      </c>
      <c r="F153" s="49"/>
      <c r="G153" s="26" t="s">
        <v>284</v>
      </c>
      <c r="H153" s="18">
        <v>124</v>
      </c>
      <c r="I153" s="46">
        <f>SUM(I154:I156)</f>
        <v>0</v>
      </c>
      <c r="J153" s="46">
        <f>SUM(J154:J156)</f>
        <v>0</v>
      </c>
      <c r="K153" s="46">
        <f>SUM(K154:K156)</f>
        <v>0</v>
      </c>
      <c r="L153" s="46">
        <f>SUM(L154:L156)</f>
        <v>0</v>
      </c>
    </row>
    <row r="154" spans="1:12" ht="13.5" customHeight="1">
      <c r="A154" s="35">
        <v>2</v>
      </c>
      <c r="B154" s="51">
        <v>8</v>
      </c>
      <c r="C154" s="45">
        <v>1</v>
      </c>
      <c r="D154" s="35">
        <v>1</v>
      </c>
      <c r="E154" s="34">
        <v>1</v>
      </c>
      <c r="F154" s="33">
        <v>1</v>
      </c>
      <c r="G154" s="26" t="s">
        <v>283</v>
      </c>
      <c r="H154" s="18">
        <v>125</v>
      </c>
      <c r="I154" s="69">
        <v>0</v>
      </c>
      <c r="J154" s="69">
        <v>0</v>
      </c>
      <c r="K154" s="69">
        <v>0</v>
      </c>
      <c r="L154" s="69">
        <v>0</v>
      </c>
    </row>
    <row r="155" spans="1:12" ht="15.75" customHeight="1">
      <c r="A155" s="41">
        <v>2</v>
      </c>
      <c r="B155" s="61">
        <v>8</v>
      </c>
      <c r="C155" s="56">
        <v>1</v>
      </c>
      <c r="D155" s="61">
        <v>1</v>
      </c>
      <c r="E155" s="68">
        <v>1</v>
      </c>
      <c r="F155" s="60">
        <v>2</v>
      </c>
      <c r="G155" s="64" t="s">
        <v>282</v>
      </c>
      <c r="H155" s="18">
        <v>126</v>
      </c>
      <c r="I155" s="82">
        <v>0</v>
      </c>
      <c r="J155" s="82">
        <v>0</v>
      </c>
      <c r="K155" s="82">
        <v>0</v>
      </c>
      <c r="L155" s="82">
        <v>0</v>
      </c>
    </row>
    <row r="156" spans="1:12">
      <c r="A156" s="111">
        <v>2</v>
      </c>
      <c r="B156" s="88">
        <v>8</v>
      </c>
      <c r="C156" s="64">
        <v>1</v>
      </c>
      <c r="D156" s="88">
        <v>1</v>
      </c>
      <c r="E156" s="84">
        <v>1</v>
      </c>
      <c r="F156" s="83">
        <v>3</v>
      </c>
      <c r="G156" s="64" t="s">
        <v>281</v>
      </c>
      <c r="H156" s="18">
        <v>127</v>
      </c>
      <c r="I156" s="82">
        <v>0</v>
      </c>
      <c r="J156" s="110">
        <v>0</v>
      </c>
      <c r="K156" s="82">
        <v>0</v>
      </c>
      <c r="L156" s="62">
        <v>0</v>
      </c>
    </row>
    <row r="157" spans="1:12" ht="15" customHeight="1">
      <c r="A157" s="36">
        <v>2</v>
      </c>
      <c r="B157" s="35">
        <v>8</v>
      </c>
      <c r="C157" s="45">
        <v>1</v>
      </c>
      <c r="D157" s="35">
        <v>2</v>
      </c>
      <c r="E157" s="34"/>
      <c r="F157" s="33"/>
      <c r="G157" s="26" t="s">
        <v>280</v>
      </c>
      <c r="H157" s="18">
        <v>128</v>
      </c>
      <c r="I157" s="42">
        <f t="shared" ref="I157:L158" si="16">I158</f>
        <v>0</v>
      </c>
      <c r="J157" s="43">
        <f t="shared" si="16"/>
        <v>0</v>
      </c>
      <c r="K157" s="42">
        <f t="shared" si="16"/>
        <v>0</v>
      </c>
      <c r="L157" s="37">
        <f t="shared" si="16"/>
        <v>0</v>
      </c>
    </row>
    <row r="158" spans="1:12">
      <c r="A158" s="36">
        <v>2</v>
      </c>
      <c r="B158" s="35">
        <v>8</v>
      </c>
      <c r="C158" s="45">
        <v>1</v>
      </c>
      <c r="D158" s="35">
        <v>2</v>
      </c>
      <c r="E158" s="34">
        <v>1</v>
      </c>
      <c r="F158" s="33"/>
      <c r="G158" s="26" t="s">
        <v>280</v>
      </c>
      <c r="H158" s="18">
        <v>129</v>
      </c>
      <c r="I158" s="42">
        <f t="shared" si="16"/>
        <v>0</v>
      </c>
      <c r="J158" s="43">
        <f t="shared" si="16"/>
        <v>0</v>
      </c>
      <c r="K158" s="42">
        <f t="shared" si="16"/>
        <v>0</v>
      </c>
      <c r="L158" s="37">
        <f t="shared" si="16"/>
        <v>0</v>
      </c>
    </row>
    <row r="159" spans="1:12">
      <c r="A159" s="41">
        <v>2</v>
      </c>
      <c r="B159" s="40">
        <v>8</v>
      </c>
      <c r="C159" s="44">
        <v>1</v>
      </c>
      <c r="D159" s="40">
        <v>2</v>
      </c>
      <c r="E159" s="39">
        <v>1</v>
      </c>
      <c r="F159" s="109">
        <v>1</v>
      </c>
      <c r="G159" s="26" t="s">
        <v>280</v>
      </c>
      <c r="H159" s="18">
        <v>130</v>
      </c>
      <c r="I159" s="31">
        <v>0</v>
      </c>
      <c r="J159" s="25">
        <v>0</v>
      </c>
      <c r="K159" s="25">
        <v>0</v>
      </c>
      <c r="L159" s="25">
        <v>0</v>
      </c>
    </row>
    <row r="160" spans="1:12" ht="39.75" customHeight="1">
      <c r="A160" s="104">
        <v>2</v>
      </c>
      <c r="B160" s="77">
        <v>9</v>
      </c>
      <c r="C160" s="74"/>
      <c r="D160" s="77"/>
      <c r="E160" s="76"/>
      <c r="F160" s="75"/>
      <c r="G160" s="74" t="s">
        <v>279</v>
      </c>
      <c r="H160" s="18">
        <v>131</v>
      </c>
      <c r="I160" s="42">
        <f>I161+I165</f>
        <v>0</v>
      </c>
      <c r="J160" s="43">
        <f>J161+J165</f>
        <v>0</v>
      </c>
      <c r="K160" s="42">
        <f>K161+K165</f>
        <v>0</v>
      </c>
      <c r="L160" s="37">
        <f>L161+L165</f>
        <v>0</v>
      </c>
    </row>
    <row r="161" spans="1:12" s="44" customFormat="1" ht="39" customHeight="1">
      <c r="A161" s="36">
        <v>2</v>
      </c>
      <c r="B161" s="35">
        <v>9</v>
      </c>
      <c r="C161" s="45">
        <v>1</v>
      </c>
      <c r="D161" s="35"/>
      <c r="E161" s="34"/>
      <c r="F161" s="33"/>
      <c r="G161" s="26" t="s">
        <v>278</v>
      </c>
      <c r="H161" s="18">
        <v>132</v>
      </c>
      <c r="I161" s="42">
        <f t="shared" ref="I161:L163" si="17">I162</f>
        <v>0</v>
      </c>
      <c r="J161" s="43">
        <f t="shared" si="17"/>
        <v>0</v>
      </c>
      <c r="K161" s="42">
        <f t="shared" si="17"/>
        <v>0</v>
      </c>
      <c r="L161" s="37">
        <f t="shared" si="17"/>
        <v>0</v>
      </c>
    </row>
    <row r="162" spans="1:12" ht="42.75" customHeight="1">
      <c r="A162" s="52">
        <v>2</v>
      </c>
      <c r="B162" s="51">
        <v>9</v>
      </c>
      <c r="C162" s="90">
        <v>1</v>
      </c>
      <c r="D162" s="51">
        <v>1</v>
      </c>
      <c r="E162" s="50"/>
      <c r="F162" s="49"/>
      <c r="G162" s="26" t="s">
        <v>277</v>
      </c>
      <c r="H162" s="18">
        <v>133</v>
      </c>
      <c r="I162" s="46">
        <f t="shared" si="17"/>
        <v>0</v>
      </c>
      <c r="J162" s="47">
        <f t="shared" si="17"/>
        <v>0</v>
      </c>
      <c r="K162" s="46">
        <f t="shared" si="17"/>
        <v>0</v>
      </c>
      <c r="L162" s="48">
        <f t="shared" si="17"/>
        <v>0</v>
      </c>
    </row>
    <row r="163" spans="1:12" ht="38.25" customHeight="1">
      <c r="A163" s="36">
        <v>2</v>
      </c>
      <c r="B163" s="35">
        <v>9</v>
      </c>
      <c r="C163" s="36">
        <v>1</v>
      </c>
      <c r="D163" s="35">
        <v>1</v>
      </c>
      <c r="E163" s="34">
        <v>1</v>
      </c>
      <c r="F163" s="33"/>
      <c r="G163" s="26" t="s">
        <v>277</v>
      </c>
      <c r="H163" s="18">
        <v>134</v>
      </c>
      <c r="I163" s="42">
        <f t="shared" si="17"/>
        <v>0</v>
      </c>
      <c r="J163" s="43">
        <f t="shared" si="17"/>
        <v>0</v>
      </c>
      <c r="K163" s="42">
        <f t="shared" si="17"/>
        <v>0</v>
      </c>
      <c r="L163" s="37">
        <f t="shared" si="17"/>
        <v>0</v>
      </c>
    </row>
    <row r="164" spans="1:12" ht="38.25" customHeight="1">
      <c r="A164" s="52">
        <v>2</v>
      </c>
      <c r="B164" s="51">
        <v>9</v>
      </c>
      <c r="C164" s="51">
        <v>1</v>
      </c>
      <c r="D164" s="51">
        <v>1</v>
      </c>
      <c r="E164" s="50">
        <v>1</v>
      </c>
      <c r="F164" s="49">
        <v>1</v>
      </c>
      <c r="G164" s="26" t="s">
        <v>277</v>
      </c>
      <c r="H164" s="18">
        <v>135</v>
      </c>
      <c r="I164" s="108">
        <v>0</v>
      </c>
      <c r="J164" s="108">
        <v>0</v>
      </c>
      <c r="K164" s="108">
        <v>0</v>
      </c>
      <c r="L164" s="108">
        <v>0</v>
      </c>
    </row>
    <row r="165" spans="1:12" ht="41.25" customHeight="1">
      <c r="A165" s="36">
        <v>2</v>
      </c>
      <c r="B165" s="35">
        <v>9</v>
      </c>
      <c r="C165" s="35">
        <v>2</v>
      </c>
      <c r="D165" s="35"/>
      <c r="E165" s="34"/>
      <c r="F165" s="33"/>
      <c r="G165" s="26" t="s">
        <v>276</v>
      </c>
      <c r="H165" s="18">
        <v>136</v>
      </c>
      <c r="I165" s="42">
        <f>SUM(I166+I171)</f>
        <v>0</v>
      </c>
      <c r="J165" s="42">
        <f>SUM(J166+J171)</f>
        <v>0</v>
      </c>
      <c r="K165" s="42">
        <f>SUM(K166+K171)</f>
        <v>0</v>
      </c>
      <c r="L165" s="42">
        <f>SUM(L166+L171)</f>
        <v>0</v>
      </c>
    </row>
    <row r="166" spans="1:12" ht="44.25" customHeight="1">
      <c r="A166" s="36">
        <v>2</v>
      </c>
      <c r="B166" s="35">
        <v>9</v>
      </c>
      <c r="C166" s="35">
        <v>2</v>
      </c>
      <c r="D166" s="51">
        <v>1</v>
      </c>
      <c r="E166" s="50"/>
      <c r="F166" s="49"/>
      <c r="G166" s="81" t="s">
        <v>275</v>
      </c>
      <c r="H166" s="18">
        <v>137</v>
      </c>
      <c r="I166" s="46">
        <f>I167</f>
        <v>0</v>
      </c>
      <c r="J166" s="47">
        <f>J167</f>
        <v>0</v>
      </c>
      <c r="K166" s="46">
        <f>K167</f>
        <v>0</v>
      </c>
      <c r="L166" s="48">
        <f>L167</f>
        <v>0</v>
      </c>
    </row>
    <row r="167" spans="1:12" ht="40.5" customHeight="1">
      <c r="A167" s="52">
        <v>2</v>
      </c>
      <c r="B167" s="51">
        <v>9</v>
      </c>
      <c r="C167" s="51">
        <v>2</v>
      </c>
      <c r="D167" s="35">
        <v>1</v>
      </c>
      <c r="E167" s="34">
        <v>1</v>
      </c>
      <c r="F167" s="33"/>
      <c r="G167" s="81" t="s">
        <v>275</v>
      </c>
      <c r="H167" s="18">
        <v>138</v>
      </c>
      <c r="I167" s="42">
        <f>SUM(I168:I170)</f>
        <v>0</v>
      </c>
      <c r="J167" s="43">
        <f>SUM(J168:J170)</f>
        <v>0</v>
      </c>
      <c r="K167" s="42">
        <f>SUM(K168:K170)</f>
        <v>0</v>
      </c>
      <c r="L167" s="37">
        <f>SUM(L168:L170)</f>
        <v>0</v>
      </c>
    </row>
    <row r="168" spans="1:12" ht="53.25" customHeight="1">
      <c r="A168" s="41">
        <v>2</v>
      </c>
      <c r="B168" s="61">
        <v>9</v>
      </c>
      <c r="C168" s="61">
        <v>2</v>
      </c>
      <c r="D168" s="61">
        <v>1</v>
      </c>
      <c r="E168" s="68">
        <v>1</v>
      </c>
      <c r="F168" s="60">
        <v>1</v>
      </c>
      <c r="G168" s="81" t="s">
        <v>274</v>
      </c>
      <c r="H168" s="18">
        <v>139</v>
      </c>
      <c r="I168" s="82">
        <v>0</v>
      </c>
      <c r="J168" s="95">
        <v>0</v>
      </c>
      <c r="K168" s="95">
        <v>0</v>
      </c>
      <c r="L168" s="95">
        <v>0</v>
      </c>
    </row>
    <row r="169" spans="1:12" ht="51.75" customHeight="1">
      <c r="A169" s="36">
        <v>2</v>
      </c>
      <c r="B169" s="35">
        <v>9</v>
      </c>
      <c r="C169" s="35">
        <v>2</v>
      </c>
      <c r="D169" s="35">
        <v>1</v>
      </c>
      <c r="E169" s="34">
        <v>1</v>
      </c>
      <c r="F169" s="33">
        <v>2</v>
      </c>
      <c r="G169" s="81" t="s">
        <v>273</v>
      </c>
      <c r="H169" s="18">
        <v>140</v>
      </c>
      <c r="I169" s="69">
        <v>0</v>
      </c>
      <c r="J169" s="32">
        <v>0</v>
      </c>
      <c r="K169" s="32">
        <v>0</v>
      </c>
      <c r="L169" s="32">
        <v>0</v>
      </c>
    </row>
    <row r="170" spans="1:12" ht="54.75" customHeight="1">
      <c r="A170" s="36">
        <v>2</v>
      </c>
      <c r="B170" s="35">
        <v>9</v>
      </c>
      <c r="C170" s="35">
        <v>2</v>
      </c>
      <c r="D170" s="35">
        <v>1</v>
      </c>
      <c r="E170" s="34">
        <v>1</v>
      </c>
      <c r="F170" s="33">
        <v>3</v>
      </c>
      <c r="G170" s="81" t="s">
        <v>272</v>
      </c>
      <c r="H170" s="18">
        <v>141</v>
      </c>
      <c r="I170" s="69">
        <v>0</v>
      </c>
      <c r="J170" s="69">
        <v>0</v>
      </c>
      <c r="K170" s="69">
        <v>0</v>
      </c>
      <c r="L170" s="69">
        <v>0</v>
      </c>
    </row>
    <row r="171" spans="1:12" ht="39" customHeight="1">
      <c r="A171" s="107">
        <v>2</v>
      </c>
      <c r="B171" s="107">
        <v>9</v>
      </c>
      <c r="C171" s="107">
        <v>2</v>
      </c>
      <c r="D171" s="107">
        <v>2</v>
      </c>
      <c r="E171" s="107"/>
      <c r="F171" s="107"/>
      <c r="G171" s="26" t="s">
        <v>271</v>
      </c>
      <c r="H171" s="18">
        <v>142</v>
      </c>
      <c r="I171" s="42">
        <f>I172</f>
        <v>0</v>
      </c>
      <c r="J171" s="43">
        <f>J172</f>
        <v>0</v>
      </c>
      <c r="K171" s="42">
        <f>K172</f>
        <v>0</v>
      </c>
      <c r="L171" s="37">
        <f>L172</f>
        <v>0</v>
      </c>
    </row>
    <row r="172" spans="1:12" ht="43.5" customHeight="1">
      <c r="A172" s="36">
        <v>2</v>
      </c>
      <c r="B172" s="35">
        <v>9</v>
      </c>
      <c r="C172" s="35">
        <v>2</v>
      </c>
      <c r="D172" s="35">
        <v>2</v>
      </c>
      <c r="E172" s="34">
        <v>1</v>
      </c>
      <c r="F172" s="33"/>
      <c r="G172" s="81" t="s">
        <v>270</v>
      </c>
      <c r="H172" s="18">
        <v>143</v>
      </c>
      <c r="I172" s="46">
        <f>SUM(I173:I175)</f>
        <v>0</v>
      </c>
      <c r="J172" s="46">
        <f>SUM(J173:J175)</f>
        <v>0</v>
      </c>
      <c r="K172" s="46">
        <f>SUM(K173:K175)</f>
        <v>0</v>
      </c>
      <c r="L172" s="46">
        <f>SUM(L173:L175)</f>
        <v>0</v>
      </c>
    </row>
    <row r="173" spans="1:12" ht="54.75" customHeight="1">
      <c r="A173" s="36">
        <v>2</v>
      </c>
      <c r="B173" s="35">
        <v>9</v>
      </c>
      <c r="C173" s="35">
        <v>2</v>
      </c>
      <c r="D173" s="35">
        <v>2</v>
      </c>
      <c r="E173" s="35">
        <v>1</v>
      </c>
      <c r="F173" s="33">
        <v>1</v>
      </c>
      <c r="G173" s="89" t="s">
        <v>269</v>
      </c>
      <c r="H173" s="18">
        <v>144</v>
      </c>
      <c r="I173" s="69">
        <v>0</v>
      </c>
      <c r="J173" s="95">
        <v>0</v>
      </c>
      <c r="K173" s="95">
        <v>0</v>
      </c>
      <c r="L173" s="95">
        <v>0</v>
      </c>
    </row>
    <row r="174" spans="1:12" ht="54" customHeight="1">
      <c r="A174" s="40">
        <v>2</v>
      </c>
      <c r="B174" s="44">
        <v>9</v>
      </c>
      <c r="C174" s="40">
        <v>2</v>
      </c>
      <c r="D174" s="39">
        <v>2</v>
      </c>
      <c r="E174" s="39">
        <v>1</v>
      </c>
      <c r="F174" s="38">
        <v>2</v>
      </c>
      <c r="G174" s="54" t="s">
        <v>268</v>
      </c>
      <c r="H174" s="18">
        <v>145</v>
      </c>
      <c r="I174" s="95">
        <v>0</v>
      </c>
      <c r="J174" s="25">
        <v>0</v>
      </c>
      <c r="K174" s="25">
        <v>0</v>
      </c>
      <c r="L174" s="25">
        <v>0</v>
      </c>
    </row>
    <row r="175" spans="1:12" ht="54" customHeight="1">
      <c r="A175" s="35">
        <v>2</v>
      </c>
      <c r="B175" s="56">
        <v>9</v>
      </c>
      <c r="C175" s="61">
        <v>2</v>
      </c>
      <c r="D175" s="68">
        <v>2</v>
      </c>
      <c r="E175" s="68">
        <v>1</v>
      </c>
      <c r="F175" s="60">
        <v>3</v>
      </c>
      <c r="G175" s="64" t="s">
        <v>267</v>
      </c>
      <c r="H175" s="18">
        <v>146</v>
      </c>
      <c r="I175" s="32">
        <v>0</v>
      </c>
      <c r="J175" s="32">
        <v>0</v>
      </c>
      <c r="K175" s="32">
        <v>0</v>
      </c>
      <c r="L175" s="32">
        <v>0</v>
      </c>
    </row>
    <row r="176" spans="1:12" ht="76.5" customHeight="1">
      <c r="A176" s="77">
        <v>3</v>
      </c>
      <c r="B176" s="74"/>
      <c r="C176" s="77"/>
      <c r="D176" s="76"/>
      <c r="E176" s="76"/>
      <c r="F176" s="75"/>
      <c r="G176" s="106" t="s">
        <v>266</v>
      </c>
      <c r="H176" s="18">
        <v>147</v>
      </c>
      <c r="I176" s="71">
        <f>SUM(I177+I230+I295)</f>
        <v>3285800</v>
      </c>
      <c r="J176" s="105">
        <f>SUM(J177+J230+J295)</f>
        <v>3285800</v>
      </c>
      <c r="K176" s="72">
        <f>SUM(K177+K230+K295)</f>
        <v>3112490.33</v>
      </c>
      <c r="L176" s="71">
        <f>SUM(L177+L230+L295)</f>
        <v>3112490.33</v>
      </c>
    </row>
    <row r="177" spans="1:12" ht="34.5" customHeight="1">
      <c r="A177" s="104">
        <v>3</v>
      </c>
      <c r="B177" s="77">
        <v>1</v>
      </c>
      <c r="C177" s="103"/>
      <c r="D177" s="102"/>
      <c r="E177" s="102"/>
      <c r="F177" s="101"/>
      <c r="G177" s="100" t="s">
        <v>265</v>
      </c>
      <c r="H177" s="18">
        <v>148</v>
      </c>
      <c r="I177" s="37">
        <f>SUM(I178+I201+I208+I220+I224)</f>
        <v>3285800</v>
      </c>
      <c r="J177" s="48">
        <f>SUM(J178+J201+J208+J220+J224)</f>
        <v>3285800</v>
      </c>
      <c r="K177" s="48">
        <f>SUM(K178+K201+K208+K220+K224)</f>
        <v>3112490.33</v>
      </c>
      <c r="L177" s="48">
        <f>SUM(L178+L201+L208+L220+L224)</f>
        <v>3112490.33</v>
      </c>
    </row>
    <row r="178" spans="1:12" ht="30.75" customHeight="1">
      <c r="A178" s="51">
        <v>3</v>
      </c>
      <c r="B178" s="90">
        <v>1</v>
      </c>
      <c r="C178" s="51">
        <v>1</v>
      </c>
      <c r="D178" s="50"/>
      <c r="E178" s="50"/>
      <c r="F178" s="99"/>
      <c r="G178" s="30" t="s">
        <v>264</v>
      </c>
      <c r="H178" s="18">
        <v>149</v>
      </c>
      <c r="I178" s="48">
        <f>SUM(I179+I182+I187+I193+I198)</f>
        <v>1039200</v>
      </c>
      <c r="J178" s="43">
        <f>SUM(J179+J182+J187+J193+J198)</f>
        <v>1039200</v>
      </c>
      <c r="K178" s="42">
        <f>SUM(K179+K182+K187+K193+K198)</f>
        <v>892665.47</v>
      </c>
      <c r="L178" s="37">
        <f>SUM(L179+L182+L187+L193+L198)</f>
        <v>892665.47</v>
      </c>
    </row>
    <row r="179" spans="1:12" ht="12.75" customHeight="1">
      <c r="A179" s="35">
        <v>3</v>
      </c>
      <c r="B179" s="45">
        <v>1</v>
      </c>
      <c r="C179" s="35">
        <v>1</v>
      </c>
      <c r="D179" s="34">
        <v>1</v>
      </c>
      <c r="E179" s="34"/>
      <c r="F179" s="98"/>
      <c r="G179" s="30" t="s">
        <v>263</v>
      </c>
      <c r="H179" s="18">
        <v>150</v>
      </c>
      <c r="I179" s="37">
        <f t="shared" ref="I179:L180" si="18">I180</f>
        <v>0</v>
      </c>
      <c r="J179" s="47">
        <f t="shared" si="18"/>
        <v>0</v>
      </c>
      <c r="K179" s="46">
        <f t="shared" si="18"/>
        <v>0</v>
      </c>
      <c r="L179" s="48">
        <f t="shared" si="18"/>
        <v>0</v>
      </c>
    </row>
    <row r="180" spans="1:12" ht="13.5" customHeight="1">
      <c r="A180" s="35">
        <v>3</v>
      </c>
      <c r="B180" s="45">
        <v>1</v>
      </c>
      <c r="C180" s="35">
        <v>1</v>
      </c>
      <c r="D180" s="34">
        <v>1</v>
      </c>
      <c r="E180" s="34">
        <v>1</v>
      </c>
      <c r="F180" s="53"/>
      <c r="G180" s="30" t="s">
        <v>263</v>
      </c>
      <c r="H180" s="18">
        <v>151</v>
      </c>
      <c r="I180" s="48">
        <f t="shared" si="18"/>
        <v>0</v>
      </c>
      <c r="J180" s="37">
        <f t="shared" si="18"/>
        <v>0</v>
      </c>
      <c r="K180" s="37">
        <f t="shared" si="18"/>
        <v>0</v>
      </c>
      <c r="L180" s="37">
        <f t="shared" si="18"/>
        <v>0</v>
      </c>
    </row>
    <row r="181" spans="1:12" ht="13.5" customHeight="1">
      <c r="A181" s="35">
        <v>3</v>
      </c>
      <c r="B181" s="45">
        <v>1</v>
      </c>
      <c r="C181" s="35">
        <v>1</v>
      </c>
      <c r="D181" s="34">
        <v>1</v>
      </c>
      <c r="E181" s="34">
        <v>1</v>
      </c>
      <c r="F181" s="53">
        <v>1</v>
      </c>
      <c r="G181" s="30" t="s">
        <v>263</v>
      </c>
      <c r="H181" s="18">
        <v>152</v>
      </c>
      <c r="I181" s="25">
        <v>0</v>
      </c>
      <c r="J181" s="25">
        <v>0</v>
      </c>
      <c r="K181" s="25">
        <v>0</v>
      </c>
      <c r="L181" s="25">
        <v>0</v>
      </c>
    </row>
    <row r="182" spans="1:12" ht="14.25" customHeight="1">
      <c r="A182" s="51">
        <v>3</v>
      </c>
      <c r="B182" s="50">
        <v>1</v>
      </c>
      <c r="C182" s="50">
        <v>1</v>
      </c>
      <c r="D182" s="50">
        <v>2</v>
      </c>
      <c r="E182" s="50"/>
      <c r="F182" s="49"/>
      <c r="G182" s="81" t="s">
        <v>262</v>
      </c>
      <c r="H182" s="18">
        <v>153</v>
      </c>
      <c r="I182" s="48">
        <f>I183</f>
        <v>0</v>
      </c>
      <c r="J182" s="47">
        <f>J183</f>
        <v>0</v>
      </c>
      <c r="K182" s="46">
        <f>K183</f>
        <v>0</v>
      </c>
      <c r="L182" s="48">
        <f>L183</f>
        <v>0</v>
      </c>
    </row>
    <row r="183" spans="1:12" ht="13.5" customHeight="1">
      <c r="A183" s="35">
        <v>3</v>
      </c>
      <c r="B183" s="34">
        <v>1</v>
      </c>
      <c r="C183" s="34">
        <v>1</v>
      </c>
      <c r="D183" s="34">
        <v>2</v>
      </c>
      <c r="E183" s="34">
        <v>1</v>
      </c>
      <c r="F183" s="33"/>
      <c r="G183" s="81" t="s">
        <v>262</v>
      </c>
      <c r="H183" s="18">
        <v>154</v>
      </c>
      <c r="I183" s="37">
        <f>SUM(I184:I186)</f>
        <v>0</v>
      </c>
      <c r="J183" s="43">
        <f>SUM(J184:J186)</f>
        <v>0</v>
      </c>
      <c r="K183" s="42">
        <f>SUM(K184:K186)</f>
        <v>0</v>
      </c>
      <c r="L183" s="37">
        <f>SUM(L184:L186)</f>
        <v>0</v>
      </c>
    </row>
    <row r="184" spans="1:12" ht="14.25" customHeight="1">
      <c r="A184" s="51">
        <v>3</v>
      </c>
      <c r="B184" s="50">
        <v>1</v>
      </c>
      <c r="C184" s="50">
        <v>1</v>
      </c>
      <c r="D184" s="50">
        <v>2</v>
      </c>
      <c r="E184" s="50">
        <v>1</v>
      </c>
      <c r="F184" s="49">
        <v>1</v>
      </c>
      <c r="G184" s="81" t="s">
        <v>261</v>
      </c>
      <c r="H184" s="18">
        <v>155</v>
      </c>
      <c r="I184" s="95">
        <v>0</v>
      </c>
      <c r="J184" s="95">
        <v>0</v>
      </c>
      <c r="K184" s="95">
        <v>0</v>
      </c>
      <c r="L184" s="32">
        <v>0</v>
      </c>
    </row>
    <row r="185" spans="1:12" ht="14.25" customHeight="1">
      <c r="A185" s="35">
        <v>3</v>
      </c>
      <c r="B185" s="34">
        <v>1</v>
      </c>
      <c r="C185" s="34">
        <v>1</v>
      </c>
      <c r="D185" s="34">
        <v>2</v>
      </c>
      <c r="E185" s="34">
        <v>1</v>
      </c>
      <c r="F185" s="33">
        <v>2</v>
      </c>
      <c r="G185" s="26" t="s">
        <v>260</v>
      </c>
      <c r="H185" s="18">
        <v>156</v>
      </c>
      <c r="I185" s="25">
        <v>0</v>
      </c>
      <c r="J185" s="25">
        <v>0</v>
      </c>
      <c r="K185" s="25">
        <v>0</v>
      </c>
      <c r="L185" s="25">
        <v>0</v>
      </c>
    </row>
    <row r="186" spans="1:12" ht="26.25" customHeight="1">
      <c r="A186" s="51">
        <v>3</v>
      </c>
      <c r="B186" s="50">
        <v>1</v>
      </c>
      <c r="C186" s="50">
        <v>1</v>
      </c>
      <c r="D186" s="50">
        <v>2</v>
      </c>
      <c r="E186" s="50">
        <v>1</v>
      </c>
      <c r="F186" s="49">
        <v>3</v>
      </c>
      <c r="G186" s="81" t="s">
        <v>259</v>
      </c>
      <c r="H186" s="18">
        <v>157</v>
      </c>
      <c r="I186" s="95">
        <v>0</v>
      </c>
      <c r="J186" s="95">
        <v>0</v>
      </c>
      <c r="K186" s="95">
        <v>0</v>
      </c>
      <c r="L186" s="32">
        <v>0</v>
      </c>
    </row>
    <row r="187" spans="1:12" ht="14.25" customHeight="1">
      <c r="A187" s="35">
        <v>3</v>
      </c>
      <c r="B187" s="34">
        <v>1</v>
      </c>
      <c r="C187" s="34">
        <v>1</v>
      </c>
      <c r="D187" s="34">
        <v>3</v>
      </c>
      <c r="E187" s="34"/>
      <c r="F187" s="33"/>
      <c r="G187" s="26" t="s">
        <v>258</v>
      </c>
      <c r="H187" s="18">
        <v>158</v>
      </c>
      <c r="I187" s="37">
        <f>I188</f>
        <v>1038200</v>
      </c>
      <c r="J187" s="43">
        <f>J188</f>
        <v>1038200</v>
      </c>
      <c r="K187" s="42">
        <f>K188</f>
        <v>891866.47</v>
      </c>
      <c r="L187" s="37">
        <f>L188</f>
        <v>891866.47</v>
      </c>
    </row>
    <row r="188" spans="1:12" ht="14.25" customHeight="1">
      <c r="A188" s="35">
        <v>3</v>
      </c>
      <c r="B188" s="34">
        <v>1</v>
      </c>
      <c r="C188" s="34">
        <v>1</v>
      </c>
      <c r="D188" s="34">
        <v>3</v>
      </c>
      <c r="E188" s="34">
        <v>1</v>
      </c>
      <c r="F188" s="33"/>
      <c r="G188" s="26" t="s">
        <v>258</v>
      </c>
      <c r="H188" s="18">
        <v>159</v>
      </c>
      <c r="I188" s="37">
        <f>SUM(I189:I192)</f>
        <v>1038200</v>
      </c>
      <c r="J188" s="37">
        <f>SUM(J189:J192)</f>
        <v>1038200</v>
      </c>
      <c r="K188" s="37">
        <f>SUM(K189:K192)</f>
        <v>891866.47</v>
      </c>
      <c r="L188" s="37">
        <f>SUM(L189:L192)</f>
        <v>891866.47</v>
      </c>
    </row>
    <row r="189" spans="1:12" ht="13.5" customHeight="1">
      <c r="A189" s="35">
        <v>3</v>
      </c>
      <c r="B189" s="34">
        <v>1</v>
      </c>
      <c r="C189" s="34">
        <v>1</v>
      </c>
      <c r="D189" s="34">
        <v>3</v>
      </c>
      <c r="E189" s="34">
        <v>1</v>
      </c>
      <c r="F189" s="33">
        <v>1</v>
      </c>
      <c r="G189" s="26" t="s">
        <v>257</v>
      </c>
      <c r="H189" s="18">
        <v>160</v>
      </c>
      <c r="I189" s="25">
        <v>0</v>
      </c>
      <c r="J189" s="25">
        <v>0</v>
      </c>
      <c r="K189" s="25">
        <v>0</v>
      </c>
      <c r="L189" s="32">
        <v>0</v>
      </c>
    </row>
    <row r="190" spans="1:12" ht="15.75" customHeight="1">
      <c r="A190" s="35">
        <v>3</v>
      </c>
      <c r="B190" s="34">
        <v>1</v>
      </c>
      <c r="C190" s="34">
        <v>1</v>
      </c>
      <c r="D190" s="34">
        <v>3</v>
      </c>
      <c r="E190" s="34">
        <v>1</v>
      </c>
      <c r="F190" s="33">
        <v>2</v>
      </c>
      <c r="G190" s="26" t="s">
        <v>256</v>
      </c>
      <c r="H190" s="18">
        <v>161</v>
      </c>
      <c r="I190" s="95">
        <v>198900</v>
      </c>
      <c r="J190" s="25">
        <v>198900</v>
      </c>
      <c r="K190" s="25">
        <v>174772.31</v>
      </c>
      <c r="L190" s="25">
        <v>174772.31</v>
      </c>
    </row>
    <row r="191" spans="1:12" ht="15.75" customHeight="1">
      <c r="A191" s="35">
        <v>3</v>
      </c>
      <c r="B191" s="34">
        <v>1</v>
      </c>
      <c r="C191" s="34">
        <v>1</v>
      </c>
      <c r="D191" s="34">
        <v>3</v>
      </c>
      <c r="E191" s="34">
        <v>1</v>
      </c>
      <c r="F191" s="33">
        <v>3</v>
      </c>
      <c r="G191" s="30" t="s">
        <v>255</v>
      </c>
      <c r="H191" s="18">
        <v>162</v>
      </c>
      <c r="I191" s="95">
        <v>0</v>
      </c>
      <c r="J191" s="62">
        <v>0</v>
      </c>
      <c r="K191" s="62">
        <v>0</v>
      </c>
      <c r="L191" s="62">
        <v>0</v>
      </c>
    </row>
    <row r="192" spans="1:12" ht="18" customHeight="1">
      <c r="A192" s="40">
        <v>3</v>
      </c>
      <c r="B192" s="39">
        <v>1</v>
      </c>
      <c r="C192" s="39">
        <v>1</v>
      </c>
      <c r="D192" s="39">
        <v>3</v>
      </c>
      <c r="E192" s="39">
        <v>1</v>
      </c>
      <c r="F192" s="38">
        <v>4</v>
      </c>
      <c r="G192" s="526" t="s">
        <v>254</v>
      </c>
      <c r="H192" s="18">
        <v>163</v>
      </c>
      <c r="I192" s="97">
        <v>839300</v>
      </c>
      <c r="J192" s="96">
        <v>839300</v>
      </c>
      <c r="K192" s="25">
        <v>717094.16</v>
      </c>
      <c r="L192" s="25">
        <v>717094.16</v>
      </c>
    </row>
    <row r="193" spans="1:12" ht="13.5" customHeight="1">
      <c r="A193" s="40">
        <v>3</v>
      </c>
      <c r="B193" s="39">
        <v>1</v>
      </c>
      <c r="C193" s="39">
        <v>1</v>
      </c>
      <c r="D193" s="39">
        <v>4</v>
      </c>
      <c r="E193" s="39"/>
      <c r="F193" s="38"/>
      <c r="G193" s="54" t="s">
        <v>253</v>
      </c>
      <c r="H193" s="18">
        <v>164</v>
      </c>
      <c r="I193" s="37">
        <f>I194</f>
        <v>0</v>
      </c>
      <c r="J193" s="94">
        <f>J194</f>
        <v>0</v>
      </c>
      <c r="K193" s="93">
        <f>K194</f>
        <v>0</v>
      </c>
      <c r="L193" s="92">
        <f>L194</f>
        <v>0</v>
      </c>
    </row>
    <row r="194" spans="1:12" ht="17.25" customHeight="1">
      <c r="A194" s="35">
        <v>3</v>
      </c>
      <c r="B194" s="34">
        <v>1</v>
      </c>
      <c r="C194" s="34">
        <v>1</v>
      </c>
      <c r="D194" s="34">
        <v>4</v>
      </c>
      <c r="E194" s="34">
        <v>1</v>
      </c>
      <c r="F194" s="33"/>
      <c r="G194" s="54" t="s">
        <v>253</v>
      </c>
      <c r="H194" s="18">
        <v>165</v>
      </c>
      <c r="I194" s="48">
        <f>SUM(I195:I197)</f>
        <v>0</v>
      </c>
      <c r="J194" s="43">
        <f>SUM(J195:J197)</f>
        <v>0</v>
      </c>
      <c r="K194" s="42">
        <f>SUM(K195:K197)</f>
        <v>0</v>
      </c>
      <c r="L194" s="37">
        <f>SUM(L195:L197)</f>
        <v>0</v>
      </c>
    </row>
    <row r="195" spans="1:12" ht="25.5" customHeight="1">
      <c r="A195" s="35">
        <v>3</v>
      </c>
      <c r="B195" s="34">
        <v>1</v>
      </c>
      <c r="C195" s="34">
        <v>1</v>
      </c>
      <c r="D195" s="34">
        <v>4</v>
      </c>
      <c r="E195" s="34">
        <v>1</v>
      </c>
      <c r="F195" s="33">
        <v>1</v>
      </c>
      <c r="G195" s="26" t="s">
        <v>252</v>
      </c>
      <c r="H195" s="18">
        <v>166</v>
      </c>
      <c r="I195" s="25">
        <v>0</v>
      </c>
      <c r="J195" s="25">
        <v>0</v>
      </c>
      <c r="K195" s="25">
        <v>0</v>
      </c>
      <c r="L195" s="32">
        <v>0</v>
      </c>
    </row>
    <row r="196" spans="1:12" ht="14.25" customHeight="1">
      <c r="A196" s="51">
        <v>3</v>
      </c>
      <c r="B196" s="50">
        <v>1</v>
      </c>
      <c r="C196" s="50">
        <v>1</v>
      </c>
      <c r="D196" s="50">
        <v>4</v>
      </c>
      <c r="E196" s="50">
        <v>1</v>
      </c>
      <c r="F196" s="49">
        <v>2</v>
      </c>
      <c r="G196" s="81" t="s">
        <v>251</v>
      </c>
      <c r="H196" s="18">
        <v>167</v>
      </c>
      <c r="I196" s="95">
        <v>0</v>
      </c>
      <c r="J196" s="95">
        <v>0</v>
      </c>
      <c r="K196" s="69">
        <v>0</v>
      </c>
      <c r="L196" s="25">
        <v>0</v>
      </c>
    </row>
    <row r="197" spans="1:12" ht="25.5" customHeight="1">
      <c r="A197" s="35">
        <v>3</v>
      </c>
      <c r="B197" s="34">
        <v>1</v>
      </c>
      <c r="C197" s="34">
        <v>1</v>
      </c>
      <c r="D197" s="34">
        <v>4</v>
      </c>
      <c r="E197" s="34">
        <v>1</v>
      </c>
      <c r="F197" s="33">
        <v>3</v>
      </c>
      <c r="G197" s="26" t="s">
        <v>250</v>
      </c>
      <c r="H197" s="18">
        <v>168</v>
      </c>
      <c r="I197" s="95">
        <v>0</v>
      </c>
      <c r="J197" s="95">
        <v>0</v>
      </c>
      <c r="K197" s="95">
        <v>0</v>
      </c>
      <c r="L197" s="25">
        <v>0</v>
      </c>
    </row>
    <row r="198" spans="1:12" ht="26.25" customHeight="1">
      <c r="A198" s="35">
        <v>3</v>
      </c>
      <c r="B198" s="34">
        <v>1</v>
      </c>
      <c r="C198" s="34">
        <v>1</v>
      </c>
      <c r="D198" s="34">
        <v>5</v>
      </c>
      <c r="E198" s="34"/>
      <c r="F198" s="33"/>
      <c r="G198" s="26" t="s">
        <v>249</v>
      </c>
      <c r="H198" s="18">
        <v>169</v>
      </c>
      <c r="I198" s="37">
        <f t="shared" ref="I198:L199" si="19">I199</f>
        <v>1000</v>
      </c>
      <c r="J198" s="43">
        <f t="shared" si="19"/>
        <v>1000</v>
      </c>
      <c r="K198" s="42">
        <f t="shared" si="19"/>
        <v>799</v>
      </c>
      <c r="L198" s="37">
        <f t="shared" si="19"/>
        <v>799</v>
      </c>
    </row>
    <row r="199" spans="1:12" ht="27" customHeight="1">
      <c r="A199" s="40">
        <v>3</v>
      </c>
      <c r="B199" s="39">
        <v>1</v>
      </c>
      <c r="C199" s="39">
        <v>1</v>
      </c>
      <c r="D199" s="39">
        <v>5</v>
      </c>
      <c r="E199" s="39">
        <v>1</v>
      </c>
      <c r="F199" s="38"/>
      <c r="G199" s="26" t="s">
        <v>249</v>
      </c>
      <c r="H199" s="18">
        <v>170</v>
      </c>
      <c r="I199" s="42">
        <f t="shared" si="19"/>
        <v>1000</v>
      </c>
      <c r="J199" s="42">
        <f t="shared" si="19"/>
        <v>1000</v>
      </c>
      <c r="K199" s="42">
        <f t="shared" si="19"/>
        <v>799</v>
      </c>
      <c r="L199" s="42">
        <f t="shared" si="19"/>
        <v>799</v>
      </c>
    </row>
    <row r="200" spans="1:12" ht="26.25" customHeight="1">
      <c r="A200" s="35">
        <v>3</v>
      </c>
      <c r="B200" s="34">
        <v>1</v>
      </c>
      <c r="C200" s="34">
        <v>1</v>
      </c>
      <c r="D200" s="34">
        <v>5</v>
      </c>
      <c r="E200" s="34">
        <v>1</v>
      </c>
      <c r="F200" s="33">
        <v>1</v>
      </c>
      <c r="G200" s="26" t="s">
        <v>249</v>
      </c>
      <c r="H200" s="18">
        <v>171</v>
      </c>
      <c r="I200" s="95">
        <v>1000</v>
      </c>
      <c r="J200" s="25">
        <v>1000</v>
      </c>
      <c r="K200" s="25">
        <v>799</v>
      </c>
      <c r="L200" s="25">
        <v>799</v>
      </c>
    </row>
    <row r="201" spans="1:12" ht="25.5" customHeight="1">
      <c r="A201" s="40">
        <v>3</v>
      </c>
      <c r="B201" s="39">
        <v>1</v>
      </c>
      <c r="C201" s="39">
        <v>2</v>
      </c>
      <c r="D201" s="39"/>
      <c r="E201" s="39"/>
      <c r="F201" s="38"/>
      <c r="G201" s="54" t="s">
        <v>248</v>
      </c>
      <c r="H201" s="18">
        <v>172</v>
      </c>
      <c r="I201" s="37">
        <f t="shared" ref="I201:L202" si="20">I202</f>
        <v>2246600</v>
      </c>
      <c r="J201" s="94">
        <f t="shared" si="20"/>
        <v>2246600</v>
      </c>
      <c r="K201" s="93">
        <f t="shared" si="20"/>
        <v>2219824.86</v>
      </c>
      <c r="L201" s="92">
        <f t="shared" si="20"/>
        <v>2219824.86</v>
      </c>
    </row>
    <row r="202" spans="1:12" ht="26.25" customHeight="1">
      <c r="A202" s="35">
        <v>3</v>
      </c>
      <c r="B202" s="34">
        <v>1</v>
      </c>
      <c r="C202" s="34">
        <v>2</v>
      </c>
      <c r="D202" s="34">
        <v>1</v>
      </c>
      <c r="E202" s="34"/>
      <c r="F202" s="33"/>
      <c r="G202" s="54" t="s">
        <v>248</v>
      </c>
      <c r="H202" s="18">
        <v>173</v>
      </c>
      <c r="I202" s="48">
        <f t="shared" si="20"/>
        <v>2246600</v>
      </c>
      <c r="J202" s="43">
        <f t="shared" si="20"/>
        <v>2246600</v>
      </c>
      <c r="K202" s="42">
        <f t="shared" si="20"/>
        <v>2219824.86</v>
      </c>
      <c r="L202" s="37">
        <f t="shared" si="20"/>
        <v>2219824.86</v>
      </c>
    </row>
    <row r="203" spans="1:12" ht="41.25" customHeight="1">
      <c r="A203" s="51">
        <v>3</v>
      </c>
      <c r="B203" s="50">
        <v>1</v>
      </c>
      <c r="C203" s="50">
        <v>2</v>
      </c>
      <c r="D203" s="50">
        <v>1</v>
      </c>
      <c r="E203" s="50">
        <v>1</v>
      </c>
      <c r="F203" s="49"/>
      <c r="G203" s="54" t="s">
        <v>248</v>
      </c>
      <c r="H203" s="18">
        <v>174</v>
      </c>
      <c r="I203" s="37">
        <f>SUM(I204:I207)</f>
        <v>2246600</v>
      </c>
      <c r="J203" s="47">
        <f>SUM(J204:J207)</f>
        <v>2246600</v>
      </c>
      <c r="K203" s="46">
        <f>SUM(K204:K207)</f>
        <v>2219824.86</v>
      </c>
      <c r="L203" s="48">
        <f>SUM(L204:L207)</f>
        <v>2219824.86</v>
      </c>
    </row>
    <row r="204" spans="1:12" ht="14.25" customHeight="1">
      <c r="A204" s="35">
        <v>3</v>
      </c>
      <c r="B204" s="34">
        <v>1</v>
      </c>
      <c r="C204" s="34">
        <v>2</v>
      </c>
      <c r="D204" s="34">
        <v>1</v>
      </c>
      <c r="E204" s="34">
        <v>1</v>
      </c>
      <c r="F204" s="27">
        <v>2</v>
      </c>
      <c r="G204" s="26" t="s">
        <v>247</v>
      </c>
      <c r="H204" s="18">
        <v>175</v>
      </c>
      <c r="I204" s="25">
        <v>2246600</v>
      </c>
      <c r="J204" s="25">
        <v>2246600</v>
      </c>
      <c r="K204" s="25">
        <v>2219824.86</v>
      </c>
      <c r="L204" s="25">
        <v>2219824.86</v>
      </c>
    </row>
    <row r="205" spans="1:12" ht="18.75" customHeight="1">
      <c r="A205" s="35">
        <v>3</v>
      </c>
      <c r="B205" s="34">
        <v>1</v>
      </c>
      <c r="C205" s="34">
        <v>2</v>
      </c>
      <c r="D205" s="35">
        <v>1</v>
      </c>
      <c r="E205" s="34">
        <v>1</v>
      </c>
      <c r="F205" s="27">
        <v>3</v>
      </c>
      <c r="G205" s="26" t="s">
        <v>246</v>
      </c>
      <c r="H205" s="18">
        <v>176</v>
      </c>
      <c r="I205" s="25">
        <v>0</v>
      </c>
      <c r="J205" s="25">
        <v>0</v>
      </c>
      <c r="K205" s="25">
        <v>0</v>
      </c>
      <c r="L205" s="25">
        <v>0</v>
      </c>
    </row>
    <row r="206" spans="1:12" ht="17.25" customHeight="1">
      <c r="A206" s="35">
        <v>3</v>
      </c>
      <c r="B206" s="34">
        <v>1</v>
      </c>
      <c r="C206" s="34">
        <v>2</v>
      </c>
      <c r="D206" s="35">
        <v>1</v>
      </c>
      <c r="E206" s="34">
        <v>1</v>
      </c>
      <c r="F206" s="27">
        <v>4</v>
      </c>
      <c r="G206" s="26" t="s">
        <v>245</v>
      </c>
      <c r="H206" s="18">
        <v>177</v>
      </c>
      <c r="I206" s="25">
        <v>0</v>
      </c>
      <c r="J206" s="25">
        <v>0</v>
      </c>
      <c r="K206" s="25">
        <v>0</v>
      </c>
      <c r="L206" s="25">
        <v>0</v>
      </c>
    </row>
    <row r="207" spans="1:12" ht="15" customHeight="1">
      <c r="A207" s="40">
        <v>3</v>
      </c>
      <c r="B207" s="68">
        <v>1</v>
      </c>
      <c r="C207" s="68">
        <v>2</v>
      </c>
      <c r="D207" s="61">
        <v>1</v>
      </c>
      <c r="E207" s="68">
        <v>1</v>
      </c>
      <c r="F207" s="83">
        <v>5</v>
      </c>
      <c r="G207" s="64" t="s">
        <v>244</v>
      </c>
      <c r="H207" s="18">
        <v>178</v>
      </c>
      <c r="I207" s="25">
        <v>0</v>
      </c>
      <c r="J207" s="25">
        <v>0</v>
      </c>
      <c r="K207" s="25">
        <v>0</v>
      </c>
      <c r="L207" s="32">
        <v>0</v>
      </c>
    </row>
    <row r="208" spans="1:12" ht="27.75" customHeight="1">
      <c r="A208" s="35">
        <v>3</v>
      </c>
      <c r="B208" s="34">
        <v>1</v>
      </c>
      <c r="C208" s="34">
        <v>3</v>
      </c>
      <c r="D208" s="35"/>
      <c r="E208" s="34"/>
      <c r="F208" s="33"/>
      <c r="G208" s="26" t="s">
        <v>243</v>
      </c>
      <c r="H208" s="18">
        <v>179</v>
      </c>
      <c r="I208" s="37">
        <f>SUM(I209+I212)</f>
        <v>0</v>
      </c>
      <c r="J208" s="43">
        <f>SUM(J209+J212)</f>
        <v>0</v>
      </c>
      <c r="K208" s="42">
        <f>SUM(K209+K212)</f>
        <v>0</v>
      </c>
      <c r="L208" s="37">
        <f>SUM(L209+L212)</f>
        <v>0</v>
      </c>
    </row>
    <row r="209" spans="1:16" ht="30.75" customHeight="1">
      <c r="A209" s="51">
        <v>3</v>
      </c>
      <c r="B209" s="50">
        <v>1</v>
      </c>
      <c r="C209" s="50">
        <v>3</v>
      </c>
      <c r="D209" s="51">
        <v>1</v>
      </c>
      <c r="E209" s="35"/>
      <c r="F209" s="49"/>
      <c r="G209" s="81" t="s">
        <v>242</v>
      </c>
      <c r="H209" s="18">
        <v>180</v>
      </c>
      <c r="I209" s="48">
        <f t="shared" ref="I209:L210" si="21">I210</f>
        <v>0</v>
      </c>
      <c r="J209" s="47">
        <f t="shared" si="21"/>
        <v>0</v>
      </c>
      <c r="K209" s="46">
        <f t="shared" si="21"/>
        <v>0</v>
      </c>
      <c r="L209" s="48">
        <f t="shared" si="21"/>
        <v>0</v>
      </c>
    </row>
    <row r="210" spans="1:16" ht="27.75" customHeight="1">
      <c r="A210" s="35">
        <v>3</v>
      </c>
      <c r="B210" s="34">
        <v>1</v>
      </c>
      <c r="C210" s="34">
        <v>3</v>
      </c>
      <c r="D210" s="35">
        <v>1</v>
      </c>
      <c r="E210" s="35">
        <v>1</v>
      </c>
      <c r="F210" s="33"/>
      <c r="G210" s="81" t="s">
        <v>242</v>
      </c>
      <c r="H210" s="18">
        <v>181</v>
      </c>
      <c r="I210" s="37">
        <f t="shared" si="21"/>
        <v>0</v>
      </c>
      <c r="J210" s="43">
        <f t="shared" si="21"/>
        <v>0</v>
      </c>
      <c r="K210" s="42">
        <f t="shared" si="21"/>
        <v>0</v>
      </c>
      <c r="L210" s="37">
        <f t="shared" si="21"/>
        <v>0</v>
      </c>
    </row>
    <row r="211" spans="1:16" ht="15" customHeight="1">
      <c r="A211" s="35">
        <v>3</v>
      </c>
      <c r="B211" s="45">
        <v>1</v>
      </c>
      <c r="C211" s="35">
        <v>3</v>
      </c>
      <c r="D211" s="34">
        <v>1</v>
      </c>
      <c r="E211" s="34">
        <v>1</v>
      </c>
      <c r="F211" s="33">
        <v>1</v>
      </c>
      <c r="G211" s="81" t="s">
        <v>242</v>
      </c>
      <c r="H211" s="18">
        <v>182</v>
      </c>
      <c r="I211" s="32">
        <v>0</v>
      </c>
      <c r="J211" s="32">
        <v>0</v>
      </c>
      <c r="K211" s="32">
        <v>0</v>
      </c>
      <c r="L211" s="32">
        <v>0</v>
      </c>
    </row>
    <row r="212" spans="1:16" ht="15.75" customHeight="1">
      <c r="A212" s="35">
        <v>3</v>
      </c>
      <c r="B212" s="45">
        <v>1</v>
      </c>
      <c r="C212" s="35">
        <v>3</v>
      </c>
      <c r="D212" s="34">
        <v>2</v>
      </c>
      <c r="E212" s="34"/>
      <c r="F212" s="33"/>
      <c r="G212" s="26" t="s">
        <v>236</v>
      </c>
      <c r="H212" s="18">
        <v>183</v>
      </c>
      <c r="I212" s="37">
        <f>I213</f>
        <v>0</v>
      </c>
      <c r="J212" s="43">
        <f>J213</f>
        <v>0</v>
      </c>
      <c r="K212" s="42">
        <f>K213</f>
        <v>0</v>
      </c>
      <c r="L212" s="37">
        <f>L213</f>
        <v>0</v>
      </c>
      <c r="M212" s="91">
        <f>SUM(M213:M218)</f>
        <v>0</v>
      </c>
      <c r="N212" s="91">
        <f>SUM(N213:N218)</f>
        <v>0</v>
      </c>
      <c r="O212" s="91">
        <f>SUM(O213:O218)</f>
        <v>0</v>
      </c>
      <c r="P212" s="91">
        <f>SUM(P213:P218)</f>
        <v>0</v>
      </c>
    </row>
    <row r="213" spans="1:16" ht="15" customHeight="1">
      <c r="A213" s="51">
        <v>3</v>
      </c>
      <c r="B213" s="90">
        <v>1</v>
      </c>
      <c r="C213" s="51">
        <v>3</v>
      </c>
      <c r="D213" s="50">
        <v>2</v>
      </c>
      <c r="E213" s="50">
        <v>1</v>
      </c>
      <c r="F213" s="49"/>
      <c r="G213" s="26" t="s">
        <v>236</v>
      </c>
      <c r="H213" s="18">
        <v>184</v>
      </c>
      <c r="I213" s="37">
        <f>SUM(I214:I219)</f>
        <v>0</v>
      </c>
      <c r="J213" s="37">
        <f>SUM(J214:J219)</f>
        <v>0</v>
      </c>
      <c r="K213" s="37">
        <f>SUM(K214:K219)</f>
        <v>0</v>
      </c>
      <c r="L213" s="37">
        <f>SUM(L214:L219)</f>
        <v>0</v>
      </c>
    </row>
    <row r="214" spans="1:16" ht="26.25" customHeight="1">
      <c r="A214" s="35">
        <v>3</v>
      </c>
      <c r="B214" s="45">
        <v>1</v>
      </c>
      <c r="C214" s="35">
        <v>3</v>
      </c>
      <c r="D214" s="34">
        <v>2</v>
      </c>
      <c r="E214" s="34">
        <v>1</v>
      </c>
      <c r="F214" s="33">
        <v>1</v>
      </c>
      <c r="G214" s="26" t="s">
        <v>241</v>
      </c>
      <c r="H214" s="18">
        <v>185</v>
      </c>
      <c r="I214" s="25">
        <v>0</v>
      </c>
      <c r="J214" s="25">
        <v>0</v>
      </c>
      <c r="K214" s="25">
        <v>0</v>
      </c>
      <c r="L214" s="32">
        <v>0</v>
      </c>
    </row>
    <row r="215" spans="1:16" ht="16.5" customHeight="1">
      <c r="A215" s="35">
        <v>3</v>
      </c>
      <c r="B215" s="45">
        <v>1</v>
      </c>
      <c r="C215" s="35">
        <v>3</v>
      </c>
      <c r="D215" s="34">
        <v>2</v>
      </c>
      <c r="E215" s="34">
        <v>1</v>
      </c>
      <c r="F215" s="33">
        <v>2</v>
      </c>
      <c r="G215" s="26" t="s">
        <v>240</v>
      </c>
      <c r="H215" s="18">
        <v>186</v>
      </c>
      <c r="I215" s="25">
        <v>0</v>
      </c>
      <c r="J215" s="25">
        <v>0</v>
      </c>
      <c r="K215" s="25">
        <v>0</v>
      </c>
      <c r="L215" s="25">
        <v>0</v>
      </c>
    </row>
    <row r="216" spans="1:16" ht="27.75" customHeight="1">
      <c r="A216" s="35">
        <v>3</v>
      </c>
      <c r="B216" s="45">
        <v>1</v>
      </c>
      <c r="C216" s="35">
        <v>3</v>
      </c>
      <c r="D216" s="34">
        <v>2</v>
      </c>
      <c r="E216" s="34">
        <v>1</v>
      </c>
      <c r="F216" s="33">
        <v>3</v>
      </c>
      <c r="G216" s="26" t="s">
        <v>239</v>
      </c>
      <c r="H216" s="18">
        <v>187</v>
      </c>
      <c r="I216" s="25">
        <v>0</v>
      </c>
      <c r="J216" s="25">
        <v>0</v>
      </c>
      <c r="K216" s="25">
        <v>0</v>
      </c>
      <c r="L216" s="25">
        <v>0</v>
      </c>
    </row>
    <row r="217" spans="1:16" ht="15.75" customHeight="1">
      <c r="A217" s="35">
        <v>3</v>
      </c>
      <c r="B217" s="45">
        <v>1</v>
      </c>
      <c r="C217" s="35">
        <v>3</v>
      </c>
      <c r="D217" s="34">
        <v>2</v>
      </c>
      <c r="E217" s="34">
        <v>1</v>
      </c>
      <c r="F217" s="33">
        <v>4</v>
      </c>
      <c r="G217" s="26" t="s">
        <v>238</v>
      </c>
      <c r="H217" s="18">
        <v>188</v>
      </c>
      <c r="I217" s="25">
        <v>0</v>
      </c>
      <c r="J217" s="25">
        <v>0</v>
      </c>
      <c r="K217" s="25">
        <v>0</v>
      </c>
      <c r="L217" s="32">
        <v>0</v>
      </c>
    </row>
    <row r="218" spans="1:16" ht="13.5" customHeight="1">
      <c r="A218" s="35">
        <v>3</v>
      </c>
      <c r="B218" s="45">
        <v>1</v>
      </c>
      <c r="C218" s="35">
        <v>3</v>
      </c>
      <c r="D218" s="34">
        <v>2</v>
      </c>
      <c r="E218" s="34">
        <v>1</v>
      </c>
      <c r="F218" s="33">
        <v>5</v>
      </c>
      <c r="G218" s="81" t="s">
        <v>237</v>
      </c>
      <c r="H218" s="18">
        <v>189</v>
      </c>
      <c r="I218" s="25">
        <v>0</v>
      </c>
      <c r="J218" s="25">
        <v>0</v>
      </c>
      <c r="K218" s="25">
        <v>0</v>
      </c>
      <c r="L218" s="25">
        <v>0</v>
      </c>
    </row>
    <row r="219" spans="1:16" ht="27" customHeight="1">
      <c r="A219" s="29">
        <v>3</v>
      </c>
      <c r="B219" s="26">
        <v>1</v>
      </c>
      <c r="C219" s="29">
        <v>3</v>
      </c>
      <c r="D219" s="28">
        <v>2</v>
      </c>
      <c r="E219" s="28">
        <v>1</v>
      </c>
      <c r="F219" s="27">
        <v>6</v>
      </c>
      <c r="G219" s="81" t="s">
        <v>236</v>
      </c>
      <c r="H219" s="18">
        <v>190</v>
      </c>
      <c r="I219" s="25">
        <v>0</v>
      </c>
      <c r="J219" s="25">
        <v>0</v>
      </c>
      <c r="K219" s="25">
        <v>0</v>
      </c>
      <c r="L219" s="32">
        <v>0</v>
      </c>
    </row>
    <row r="220" spans="1:16" ht="27" customHeight="1">
      <c r="A220" s="51">
        <v>3</v>
      </c>
      <c r="B220" s="50">
        <v>1</v>
      </c>
      <c r="C220" s="50">
        <v>4</v>
      </c>
      <c r="D220" s="50"/>
      <c r="E220" s="50"/>
      <c r="F220" s="49"/>
      <c r="G220" s="81" t="s">
        <v>235</v>
      </c>
      <c r="H220" s="18">
        <v>191</v>
      </c>
      <c r="I220" s="48">
        <f t="shared" ref="I220:L222" si="22">I221</f>
        <v>0</v>
      </c>
      <c r="J220" s="47">
        <f t="shared" si="22"/>
        <v>0</v>
      </c>
      <c r="K220" s="46">
        <f t="shared" si="22"/>
        <v>0</v>
      </c>
      <c r="L220" s="46">
        <f t="shared" si="22"/>
        <v>0</v>
      </c>
    </row>
    <row r="221" spans="1:16" ht="27.75" customHeight="1">
      <c r="A221" s="40">
        <v>3</v>
      </c>
      <c r="B221" s="68">
        <v>1</v>
      </c>
      <c r="C221" s="68">
        <v>4</v>
      </c>
      <c r="D221" s="68">
        <v>1</v>
      </c>
      <c r="E221" s="68"/>
      <c r="F221" s="60"/>
      <c r="G221" s="81" t="s">
        <v>235</v>
      </c>
      <c r="H221" s="18">
        <v>192</v>
      </c>
      <c r="I221" s="59">
        <f t="shared" si="22"/>
        <v>0</v>
      </c>
      <c r="J221" s="87">
        <f t="shared" si="22"/>
        <v>0</v>
      </c>
      <c r="K221" s="57">
        <f t="shared" si="22"/>
        <v>0</v>
      </c>
      <c r="L221" s="57">
        <f t="shared" si="22"/>
        <v>0</v>
      </c>
    </row>
    <row r="222" spans="1:16" ht="27" customHeight="1">
      <c r="A222" s="35">
        <v>3</v>
      </c>
      <c r="B222" s="34">
        <v>1</v>
      </c>
      <c r="C222" s="34">
        <v>4</v>
      </c>
      <c r="D222" s="34">
        <v>1</v>
      </c>
      <c r="E222" s="34">
        <v>1</v>
      </c>
      <c r="F222" s="33"/>
      <c r="G222" s="81" t="s">
        <v>234</v>
      </c>
      <c r="H222" s="18">
        <v>193</v>
      </c>
      <c r="I222" s="37">
        <f t="shared" si="22"/>
        <v>0</v>
      </c>
      <c r="J222" s="43">
        <f t="shared" si="22"/>
        <v>0</v>
      </c>
      <c r="K222" s="42">
        <f t="shared" si="22"/>
        <v>0</v>
      </c>
      <c r="L222" s="42">
        <f t="shared" si="22"/>
        <v>0</v>
      </c>
    </row>
    <row r="223" spans="1:16" ht="26.25" customHeight="1">
      <c r="A223" s="36">
        <v>3</v>
      </c>
      <c r="B223" s="35">
        <v>1</v>
      </c>
      <c r="C223" s="34">
        <v>4</v>
      </c>
      <c r="D223" s="34">
        <v>1</v>
      </c>
      <c r="E223" s="34">
        <v>1</v>
      </c>
      <c r="F223" s="33">
        <v>1</v>
      </c>
      <c r="G223" s="81" t="s">
        <v>234</v>
      </c>
      <c r="H223" s="18">
        <v>194</v>
      </c>
      <c r="I223" s="25">
        <v>0</v>
      </c>
      <c r="J223" s="25">
        <v>0</v>
      </c>
      <c r="K223" s="25">
        <v>0</v>
      </c>
      <c r="L223" s="25">
        <v>0</v>
      </c>
    </row>
    <row r="224" spans="1:16" ht="30" customHeight="1">
      <c r="A224" s="36">
        <v>3</v>
      </c>
      <c r="B224" s="34">
        <v>1</v>
      </c>
      <c r="C224" s="34">
        <v>5</v>
      </c>
      <c r="D224" s="34"/>
      <c r="E224" s="34"/>
      <c r="F224" s="33"/>
      <c r="G224" s="26" t="s">
        <v>233</v>
      </c>
      <c r="H224" s="18">
        <v>195</v>
      </c>
      <c r="I224" s="37">
        <f t="shared" ref="I224:L225" si="23">I225</f>
        <v>0</v>
      </c>
      <c r="J224" s="37">
        <f t="shared" si="23"/>
        <v>0</v>
      </c>
      <c r="K224" s="37">
        <f t="shared" si="23"/>
        <v>0</v>
      </c>
      <c r="L224" s="37">
        <f t="shared" si="23"/>
        <v>0</v>
      </c>
    </row>
    <row r="225" spans="1:12" ht="27" customHeight="1">
      <c r="A225" s="36">
        <v>3</v>
      </c>
      <c r="B225" s="34">
        <v>1</v>
      </c>
      <c r="C225" s="34">
        <v>5</v>
      </c>
      <c r="D225" s="34">
        <v>1</v>
      </c>
      <c r="E225" s="34"/>
      <c r="F225" s="33"/>
      <c r="G225" s="26" t="s">
        <v>233</v>
      </c>
      <c r="H225" s="18">
        <v>196</v>
      </c>
      <c r="I225" s="37">
        <f t="shared" si="23"/>
        <v>0</v>
      </c>
      <c r="J225" s="37">
        <f t="shared" si="23"/>
        <v>0</v>
      </c>
      <c r="K225" s="37">
        <f t="shared" si="23"/>
        <v>0</v>
      </c>
      <c r="L225" s="37">
        <f t="shared" si="23"/>
        <v>0</v>
      </c>
    </row>
    <row r="226" spans="1:12" ht="21" customHeight="1">
      <c r="A226" s="36">
        <v>3</v>
      </c>
      <c r="B226" s="34">
        <v>1</v>
      </c>
      <c r="C226" s="34">
        <v>5</v>
      </c>
      <c r="D226" s="34">
        <v>1</v>
      </c>
      <c r="E226" s="34">
        <v>1</v>
      </c>
      <c r="F226" s="33"/>
      <c r="G226" s="26" t="s">
        <v>233</v>
      </c>
      <c r="H226" s="18">
        <v>197</v>
      </c>
      <c r="I226" s="37">
        <f>SUM(I227:I229)</f>
        <v>0</v>
      </c>
      <c r="J226" s="37">
        <f>SUM(J227:J229)</f>
        <v>0</v>
      </c>
      <c r="K226" s="37">
        <f>SUM(K227:K229)</f>
        <v>0</v>
      </c>
      <c r="L226" s="37">
        <f>SUM(L227:L229)</f>
        <v>0</v>
      </c>
    </row>
    <row r="227" spans="1:12" ht="25.5" customHeight="1">
      <c r="A227" s="36">
        <v>3</v>
      </c>
      <c r="B227" s="34">
        <v>1</v>
      </c>
      <c r="C227" s="34">
        <v>5</v>
      </c>
      <c r="D227" s="34">
        <v>1</v>
      </c>
      <c r="E227" s="34">
        <v>1</v>
      </c>
      <c r="F227" s="33">
        <v>1</v>
      </c>
      <c r="G227" s="89" t="s">
        <v>232</v>
      </c>
      <c r="H227" s="18">
        <v>198</v>
      </c>
      <c r="I227" s="25">
        <v>0</v>
      </c>
      <c r="J227" s="25">
        <v>0</v>
      </c>
      <c r="K227" s="25">
        <v>0</v>
      </c>
      <c r="L227" s="25">
        <v>0</v>
      </c>
    </row>
    <row r="228" spans="1:12" ht="28.5" customHeight="1">
      <c r="A228" s="36">
        <v>3</v>
      </c>
      <c r="B228" s="34">
        <v>1</v>
      </c>
      <c r="C228" s="34">
        <v>5</v>
      </c>
      <c r="D228" s="34">
        <v>1</v>
      </c>
      <c r="E228" s="34">
        <v>1</v>
      </c>
      <c r="F228" s="33">
        <v>2</v>
      </c>
      <c r="G228" s="89" t="s">
        <v>231</v>
      </c>
      <c r="H228" s="18">
        <v>199</v>
      </c>
      <c r="I228" s="25">
        <v>0</v>
      </c>
      <c r="J228" s="25">
        <v>0</v>
      </c>
      <c r="K228" s="25">
        <v>0</v>
      </c>
      <c r="L228" s="25">
        <v>0</v>
      </c>
    </row>
    <row r="229" spans="1:12" ht="41.25" customHeight="1">
      <c r="A229" s="36">
        <v>3</v>
      </c>
      <c r="B229" s="34">
        <v>1</v>
      </c>
      <c r="C229" s="34">
        <v>5</v>
      </c>
      <c r="D229" s="34">
        <v>1</v>
      </c>
      <c r="E229" s="34">
        <v>1</v>
      </c>
      <c r="F229" s="33">
        <v>3</v>
      </c>
      <c r="G229" s="89" t="s">
        <v>230</v>
      </c>
      <c r="H229" s="18">
        <v>200</v>
      </c>
      <c r="I229" s="25">
        <v>0</v>
      </c>
      <c r="J229" s="25">
        <v>0</v>
      </c>
      <c r="K229" s="25">
        <v>0</v>
      </c>
      <c r="L229" s="25">
        <v>0</v>
      </c>
    </row>
    <row r="230" spans="1:12" ht="26.25" customHeight="1">
      <c r="A230" s="77">
        <v>3</v>
      </c>
      <c r="B230" s="76">
        <v>2</v>
      </c>
      <c r="C230" s="76"/>
      <c r="D230" s="76"/>
      <c r="E230" s="76"/>
      <c r="F230" s="75"/>
      <c r="G230" s="74" t="s">
        <v>229</v>
      </c>
      <c r="H230" s="18">
        <v>201</v>
      </c>
      <c r="I230" s="37">
        <f>SUM(I231+I263)</f>
        <v>0</v>
      </c>
      <c r="J230" s="43">
        <f>SUM(J231+J263)</f>
        <v>0</v>
      </c>
      <c r="K230" s="42">
        <f>SUM(K231+K263)</f>
        <v>0</v>
      </c>
      <c r="L230" s="42">
        <f>SUM(L231+L263)</f>
        <v>0</v>
      </c>
    </row>
    <row r="231" spans="1:12" ht="15.75" customHeight="1">
      <c r="A231" s="85">
        <v>3</v>
      </c>
      <c r="B231" s="88">
        <v>2</v>
      </c>
      <c r="C231" s="84">
        <v>1</v>
      </c>
      <c r="D231" s="84"/>
      <c r="E231" s="84"/>
      <c r="F231" s="83"/>
      <c r="G231" s="64" t="s">
        <v>228</v>
      </c>
      <c r="H231" s="18">
        <v>202</v>
      </c>
      <c r="I231" s="59">
        <f>SUM(I232+I241+I245+I249+I253+I256+I259)</f>
        <v>0</v>
      </c>
      <c r="J231" s="87">
        <f>SUM(J232+J241+J245+J249+J253+J256+J259)</f>
        <v>0</v>
      </c>
      <c r="K231" s="57">
        <f>SUM(K232+K241+K245+K249+K253+K256+K259)</f>
        <v>0</v>
      </c>
      <c r="L231" s="57">
        <f>SUM(L232+L241+L245+L249+L253+L256+L259)</f>
        <v>0</v>
      </c>
    </row>
    <row r="232" spans="1:12" ht="12" customHeight="1">
      <c r="A232" s="29">
        <v>3</v>
      </c>
      <c r="B232" s="28">
        <v>2</v>
      </c>
      <c r="C232" s="28">
        <v>1</v>
      </c>
      <c r="D232" s="28">
        <v>1</v>
      </c>
      <c r="E232" s="28"/>
      <c r="F232" s="27"/>
      <c r="G232" s="26" t="s">
        <v>195</v>
      </c>
      <c r="H232" s="18">
        <v>203</v>
      </c>
      <c r="I232" s="59">
        <f>I233</f>
        <v>0</v>
      </c>
      <c r="J232" s="59">
        <f>J233</f>
        <v>0</v>
      </c>
      <c r="K232" s="59">
        <f>K233</f>
        <v>0</v>
      </c>
      <c r="L232" s="59">
        <f>L233</f>
        <v>0</v>
      </c>
    </row>
    <row r="233" spans="1:12" ht="14.25" customHeight="1">
      <c r="A233" s="29">
        <v>3</v>
      </c>
      <c r="B233" s="29">
        <v>2</v>
      </c>
      <c r="C233" s="28">
        <v>1</v>
      </c>
      <c r="D233" s="28">
        <v>1</v>
      </c>
      <c r="E233" s="28">
        <v>1</v>
      </c>
      <c r="F233" s="27"/>
      <c r="G233" s="26" t="s">
        <v>194</v>
      </c>
      <c r="H233" s="18">
        <v>204</v>
      </c>
      <c r="I233" s="37">
        <f>SUM(I234:I234)</f>
        <v>0</v>
      </c>
      <c r="J233" s="43">
        <f>SUM(J234:J234)</f>
        <v>0</v>
      </c>
      <c r="K233" s="42">
        <f>SUM(K234:K234)</f>
        <v>0</v>
      </c>
      <c r="L233" s="42">
        <f>SUM(L234:L234)</f>
        <v>0</v>
      </c>
    </row>
    <row r="234" spans="1:12" ht="14.25" customHeight="1">
      <c r="A234" s="85">
        <v>3</v>
      </c>
      <c r="B234" s="85">
        <v>2</v>
      </c>
      <c r="C234" s="84">
        <v>1</v>
      </c>
      <c r="D234" s="84">
        <v>1</v>
      </c>
      <c r="E234" s="84">
        <v>1</v>
      </c>
      <c r="F234" s="83">
        <v>1</v>
      </c>
      <c r="G234" s="64" t="s">
        <v>194</v>
      </c>
      <c r="H234" s="18">
        <v>205</v>
      </c>
      <c r="I234" s="25">
        <v>0</v>
      </c>
      <c r="J234" s="25">
        <v>0</v>
      </c>
      <c r="K234" s="25">
        <v>0</v>
      </c>
      <c r="L234" s="25">
        <v>0</v>
      </c>
    </row>
    <row r="235" spans="1:12" ht="14.25" customHeight="1">
      <c r="A235" s="85">
        <v>3</v>
      </c>
      <c r="B235" s="84">
        <v>2</v>
      </c>
      <c r="C235" s="84">
        <v>1</v>
      </c>
      <c r="D235" s="84">
        <v>1</v>
      </c>
      <c r="E235" s="84">
        <v>2</v>
      </c>
      <c r="F235" s="83"/>
      <c r="G235" s="64" t="s">
        <v>227</v>
      </c>
      <c r="H235" s="18">
        <v>206</v>
      </c>
      <c r="I235" s="37">
        <f>SUM(I236:I237)</f>
        <v>0</v>
      </c>
      <c r="J235" s="37">
        <f>SUM(J236:J237)</f>
        <v>0</v>
      </c>
      <c r="K235" s="37">
        <f>SUM(K236:K237)</f>
        <v>0</v>
      </c>
      <c r="L235" s="37">
        <f>SUM(L236:L237)</f>
        <v>0</v>
      </c>
    </row>
    <row r="236" spans="1:12" ht="14.25" customHeight="1">
      <c r="A236" s="85">
        <v>3</v>
      </c>
      <c r="B236" s="84">
        <v>2</v>
      </c>
      <c r="C236" s="84">
        <v>1</v>
      </c>
      <c r="D236" s="84">
        <v>1</v>
      </c>
      <c r="E236" s="84">
        <v>2</v>
      </c>
      <c r="F236" s="83">
        <v>1</v>
      </c>
      <c r="G236" s="64" t="s">
        <v>192</v>
      </c>
      <c r="H236" s="18">
        <v>207</v>
      </c>
      <c r="I236" s="25">
        <v>0</v>
      </c>
      <c r="J236" s="25">
        <v>0</v>
      </c>
      <c r="K236" s="25">
        <v>0</v>
      </c>
      <c r="L236" s="25">
        <v>0</v>
      </c>
    </row>
    <row r="237" spans="1:12" ht="14.25" customHeight="1">
      <c r="A237" s="85">
        <v>3</v>
      </c>
      <c r="B237" s="84">
        <v>2</v>
      </c>
      <c r="C237" s="84">
        <v>1</v>
      </c>
      <c r="D237" s="84">
        <v>1</v>
      </c>
      <c r="E237" s="84">
        <v>2</v>
      </c>
      <c r="F237" s="83">
        <v>2</v>
      </c>
      <c r="G237" s="64" t="s">
        <v>191</v>
      </c>
      <c r="H237" s="18">
        <v>208</v>
      </c>
      <c r="I237" s="25">
        <v>0</v>
      </c>
      <c r="J237" s="25">
        <v>0</v>
      </c>
      <c r="K237" s="25">
        <v>0</v>
      </c>
      <c r="L237" s="25">
        <v>0</v>
      </c>
    </row>
    <row r="238" spans="1:12" ht="14.25" customHeight="1">
      <c r="A238" s="85">
        <v>3</v>
      </c>
      <c r="B238" s="84">
        <v>2</v>
      </c>
      <c r="C238" s="84">
        <v>1</v>
      </c>
      <c r="D238" s="84">
        <v>1</v>
      </c>
      <c r="E238" s="84">
        <v>3</v>
      </c>
      <c r="F238" s="86"/>
      <c r="G238" s="64" t="s">
        <v>190</v>
      </c>
      <c r="H238" s="18">
        <v>209</v>
      </c>
      <c r="I238" s="37">
        <f>SUM(I239:I240)</f>
        <v>0</v>
      </c>
      <c r="J238" s="37">
        <f>SUM(J239:J240)</f>
        <v>0</v>
      </c>
      <c r="K238" s="37">
        <f>SUM(K239:K240)</f>
        <v>0</v>
      </c>
      <c r="L238" s="37">
        <f>SUM(L239:L240)</f>
        <v>0</v>
      </c>
    </row>
    <row r="239" spans="1:12" ht="14.25" customHeight="1">
      <c r="A239" s="85">
        <v>3</v>
      </c>
      <c r="B239" s="84">
        <v>2</v>
      </c>
      <c r="C239" s="84">
        <v>1</v>
      </c>
      <c r="D239" s="84">
        <v>1</v>
      </c>
      <c r="E239" s="84">
        <v>3</v>
      </c>
      <c r="F239" s="83">
        <v>1</v>
      </c>
      <c r="G239" s="64" t="s">
        <v>189</v>
      </c>
      <c r="H239" s="18">
        <v>210</v>
      </c>
      <c r="I239" s="25">
        <v>0</v>
      </c>
      <c r="J239" s="25">
        <v>0</v>
      </c>
      <c r="K239" s="25">
        <v>0</v>
      </c>
      <c r="L239" s="25">
        <v>0</v>
      </c>
    </row>
    <row r="240" spans="1:12" ht="27" customHeight="1">
      <c r="A240" s="85">
        <v>3</v>
      </c>
      <c r="B240" s="84">
        <v>2</v>
      </c>
      <c r="C240" s="84">
        <v>1</v>
      </c>
      <c r="D240" s="84">
        <v>1</v>
      </c>
      <c r="E240" s="84">
        <v>3</v>
      </c>
      <c r="F240" s="83">
        <v>2</v>
      </c>
      <c r="G240" s="64" t="s">
        <v>226</v>
      </c>
      <c r="H240" s="18">
        <v>211</v>
      </c>
      <c r="I240" s="25">
        <v>0</v>
      </c>
      <c r="J240" s="25">
        <v>0</v>
      </c>
      <c r="K240" s="25">
        <v>0</v>
      </c>
      <c r="L240" s="25">
        <v>0</v>
      </c>
    </row>
    <row r="241" spans="1:12" ht="14.25" customHeight="1">
      <c r="A241" s="35">
        <v>3</v>
      </c>
      <c r="B241" s="34">
        <v>2</v>
      </c>
      <c r="C241" s="34">
        <v>1</v>
      </c>
      <c r="D241" s="34">
        <v>2</v>
      </c>
      <c r="E241" s="34"/>
      <c r="F241" s="33"/>
      <c r="G241" s="26" t="s">
        <v>225</v>
      </c>
      <c r="H241" s="18">
        <v>212</v>
      </c>
      <c r="I241" s="37">
        <f>I242</f>
        <v>0</v>
      </c>
      <c r="J241" s="37">
        <f>J242</f>
        <v>0</v>
      </c>
      <c r="K241" s="37">
        <f>K242</f>
        <v>0</v>
      </c>
      <c r="L241" s="37">
        <f>L242</f>
        <v>0</v>
      </c>
    </row>
    <row r="242" spans="1:12" ht="27" customHeight="1">
      <c r="A242" s="35">
        <v>3</v>
      </c>
      <c r="B242" s="34">
        <v>2</v>
      </c>
      <c r="C242" s="34">
        <v>1</v>
      </c>
      <c r="D242" s="34">
        <v>2</v>
      </c>
      <c r="E242" s="34">
        <v>1</v>
      </c>
      <c r="F242" s="33"/>
      <c r="G242" s="26" t="s">
        <v>225</v>
      </c>
      <c r="H242" s="18">
        <v>213</v>
      </c>
      <c r="I242" s="37">
        <f>SUM(I243:I244)</f>
        <v>0</v>
      </c>
      <c r="J242" s="43">
        <f>SUM(J243:J244)</f>
        <v>0</v>
      </c>
      <c r="K242" s="42">
        <f>SUM(K243:K244)</f>
        <v>0</v>
      </c>
      <c r="L242" s="42">
        <f>SUM(L243:L244)</f>
        <v>0</v>
      </c>
    </row>
    <row r="243" spans="1:12" ht="25.5" customHeight="1">
      <c r="A243" s="40">
        <v>3</v>
      </c>
      <c r="B243" s="61">
        <v>2</v>
      </c>
      <c r="C243" s="68">
        <v>1</v>
      </c>
      <c r="D243" s="68">
        <v>2</v>
      </c>
      <c r="E243" s="68">
        <v>1</v>
      </c>
      <c r="F243" s="60">
        <v>1</v>
      </c>
      <c r="G243" s="64" t="s">
        <v>224</v>
      </c>
      <c r="H243" s="18">
        <v>214</v>
      </c>
      <c r="I243" s="25">
        <v>0</v>
      </c>
      <c r="J243" s="25">
        <v>0</v>
      </c>
      <c r="K243" s="25">
        <v>0</v>
      </c>
      <c r="L243" s="25">
        <v>0</v>
      </c>
    </row>
    <row r="244" spans="1:12" ht="26.25" customHeight="1">
      <c r="A244" s="35">
        <v>3</v>
      </c>
      <c r="B244" s="34">
        <v>2</v>
      </c>
      <c r="C244" s="34">
        <v>1</v>
      </c>
      <c r="D244" s="34">
        <v>2</v>
      </c>
      <c r="E244" s="34">
        <v>1</v>
      </c>
      <c r="F244" s="33">
        <v>2</v>
      </c>
      <c r="G244" s="26" t="s">
        <v>223</v>
      </c>
      <c r="H244" s="18">
        <v>215</v>
      </c>
      <c r="I244" s="25">
        <v>0</v>
      </c>
      <c r="J244" s="25">
        <v>0</v>
      </c>
      <c r="K244" s="25">
        <v>0</v>
      </c>
      <c r="L244" s="25">
        <v>0</v>
      </c>
    </row>
    <row r="245" spans="1:12" ht="29.25" customHeight="1">
      <c r="A245" s="51">
        <v>3</v>
      </c>
      <c r="B245" s="50">
        <v>2</v>
      </c>
      <c r="C245" s="50">
        <v>1</v>
      </c>
      <c r="D245" s="50">
        <v>3</v>
      </c>
      <c r="E245" s="50"/>
      <c r="F245" s="49"/>
      <c r="G245" s="81" t="s">
        <v>222</v>
      </c>
      <c r="H245" s="18">
        <v>216</v>
      </c>
      <c r="I245" s="48">
        <f>I246</f>
        <v>0</v>
      </c>
      <c r="J245" s="47">
        <f>J246</f>
        <v>0</v>
      </c>
      <c r="K245" s="46">
        <f>K246</f>
        <v>0</v>
      </c>
      <c r="L245" s="46">
        <f>L246</f>
        <v>0</v>
      </c>
    </row>
    <row r="246" spans="1:12" ht="30" customHeight="1">
      <c r="A246" s="35">
        <v>3</v>
      </c>
      <c r="B246" s="34">
        <v>2</v>
      </c>
      <c r="C246" s="34">
        <v>1</v>
      </c>
      <c r="D246" s="34">
        <v>3</v>
      </c>
      <c r="E246" s="34">
        <v>1</v>
      </c>
      <c r="F246" s="33"/>
      <c r="G246" s="81" t="s">
        <v>222</v>
      </c>
      <c r="H246" s="18">
        <v>217</v>
      </c>
      <c r="I246" s="37">
        <f>I247+I248</f>
        <v>0</v>
      </c>
      <c r="J246" s="37">
        <f>J247+J248</f>
        <v>0</v>
      </c>
      <c r="K246" s="37">
        <f>K247+K248</f>
        <v>0</v>
      </c>
      <c r="L246" s="37">
        <f>L247+L248</f>
        <v>0</v>
      </c>
    </row>
    <row r="247" spans="1:12" ht="27.75" customHeight="1">
      <c r="A247" s="35">
        <v>3</v>
      </c>
      <c r="B247" s="34">
        <v>2</v>
      </c>
      <c r="C247" s="34">
        <v>1</v>
      </c>
      <c r="D247" s="34">
        <v>3</v>
      </c>
      <c r="E247" s="34">
        <v>1</v>
      </c>
      <c r="F247" s="33">
        <v>1</v>
      </c>
      <c r="G247" s="26" t="s">
        <v>221</v>
      </c>
      <c r="H247" s="18">
        <v>218</v>
      </c>
      <c r="I247" s="25">
        <v>0</v>
      </c>
      <c r="J247" s="25">
        <v>0</v>
      </c>
      <c r="K247" s="25">
        <v>0</v>
      </c>
      <c r="L247" s="25">
        <v>0</v>
      </c>
    </row>
    <row r="248" spans="1:12" ht="12" customHeight="1">
      <c r="A248" s="35">
        <v>3</v>
      </c>
      <c r="B248" s="34">
        <v>2</v>
      </c>
      <c r="C248" s="34">
        <v>1</v>
      </c>
      <c r="D248" s="34">
        <v>3</v>
      </c>
      <c r="E248" s="34">
        <v>1</v>
      </c>
      <c r="F248" s="33">
        <v>2</v>
      </c>
      <c r="G248" s="26" t="s">
        <v>220</v>
      </c>
      <c r="H248" s="18">
        <v>219</v>
      </c>
      <c r="I248" s="32">
        <v>0</v>
      </c>
      <c r="J248" s="82">
        <v>0</v>
      </c>
      <c r="K248" s="32">
        <v>0</v>
      </c>
      <c r="L248" s="32">
        <v>0</v>
      </c>
    </row>
    <row r="249" spans="1:12" ht="14.25" customHeight="1">
      <c r="A249" s="35">
        <v>3</v>
      </c>
      <c r="B249" s="34">
        <v>2</v>
      </c>
      <c r="C249" s="34">
        <v>1</v>
      </c>
      <c r="D249" s="34">
        <v>4</v>
      </c>
      <c r="E249" s="34"/>
      <c r="F249" s="33"/>
      <c r="G249" s="26" t="s">
        <v>219</v>
      </c>
      <c r="H249" s="18">
        <v>220</v>
      </c>
      <c r="I249" s="37">
        <f>I250</f>
        <v>0</v>
      </c>
      <c r="J249" s="42">
        <f>J250</f>
        <v>0</v>
      </c>
      <c r="K249" s="37">
        <f>K250</f>
        <v>0</v>
      </c>
      <c r="L249" s="42">
        <f>L250</f>
        <v>0</v>
      </c>
    </row>
    <row r="250" spans="1:12" ht="25.5" customHeight="1">
      <c r="A250" s="51">
        <v>3</v>
      </c>
      <c r="B250" s="50">
        <v>2</v>
      </c>
      <c r="C250" s="50">
        <v>1</v>
      </c>
      <c r="D250" s="50">
        <v>4</v>
      </c>
      <c r="E250" s="50">
        <v>1</v>
      </c>
      <c r="F250" s="49"/>
      <c r="G250" s="81" t="s">
        <v>219</v>
      </c>
      <c r="H250" s="18">
        <v>221</v>
      </c>
      <c r="I250" s="48">
        <f>SUM(I251:I252)</f>
        <v>0</v>
      </c>
      <c r="J250" s="47">
        <f>SUM(J251:J252)</f>
        <v>0</v>
      </c>
      <c r="K250" s="46">
        <f>SUM(K251:K252)</f>
        <v>0</v>
      </c>
      <c r="L250" s="46">
        <f>SUM(L251:L252)</f>
        <v>0</v>
      </c>
    </row>
    <row r="251" spans="1:12" ht="18.75" customHeight="1">
      <c r="A251" s="35">
        <v>3</v>
      </c>
      <c r="B251" s="34">
        <v>2</v>
      </c>
      <c r="C251" s="34">
        <v>1</v>
      </c>
      <c r="D251" s="34">
        <v>4</v>
      </c>
      <c r="E251" s="34">
        <v>1</v>
      </c>
      <c r="F251" s="33">
        <v>1</v>
      </c>
      <c r="G251" s="26" t="s">
        <v>218</v>
      </c>
      <c r="H251" s="18">
        <v>222</v>
      </c>
      <c r="I251" s="25">
        <v>0</v>
      </c>
      <c r="J251" s="25">
        <v>0</v>
      </c>
      <c r="K251" s="25">
        <v>0</v>
      </c>
      <c r="L251" s="25">
        <v>0</v>
      </c>
    </row>
    <row r="252" spans="1:12" ht="26.4">
      <c r="A252" s="35">
        <v>3</v>
      </c>
      <c r="B252" s="34">
        <v>2</v>
      </c>
      <c r="C252" s="34">
        <v>1</v>
      </c>
      <c r="D252" s="34">
        <v>4</v>
      </c>
      <c r="E252" s="34">
        <v>1</v>
      </c>
      <c r="F252" s="33">
        <v>2</v>
      </c>
      <c r="G252" s="26" t="s">
        <v>217</v>
      </c>
      <c r="H252" s="18">
        <v>223</v>
      </c>
      <c r="I252" s="25">
        <v>0</v>
      </c>
      <c r="J252" s="25">
        <v>0</v>
      </c>
      <c r="K252" s="25">
        <v>0</v>
      </c>
      <c r="L252" s="25">
        <v>0</v>
      </c>
    </row>
    <row r="253" spans="1:12" ht="16.5" customHeight="1">
      <c r="A253" s="35">
        <v>3</v>
      </c>
      <c r="B253" s="34">
        <v>2</v>
      </c>
      <c r="C253" s="34">
        <v>1</v>
      </c>
      <c r="D253" s="34">
        <v>5</v>
      </c>
      <c r="E253" s="34"/>
      <c r="F253" s="33"/>
      <c r="G253" s="26" t="s">
        <v>216</v>
      </c>
      <c r="H253" s="18">
        <v>224</v>
      </c>
      <c r="I253" s="37">
        <f t="shared" ref="I253:L254" si="24">I254</f>
        <v>0</v>
      </c>
      <c r="J253" s="43">
        <f t="shared" si="24"/>
        <v>0</v>
      </c>
      <c r="K253" s="42">
        <f t="shared" si="24"/>
        <v>0</v>
      </c>
      <c r="L253" s="42">
        <f t="shared" si="24"/>
        <v>0</v>
      </c>
    </row>
    <row r="254" spans="1:12">
      <c r="A254" s="35">
        <v>3</v>
      </c>
      <c r="B254" s="34">
        <v>2</v>
      </c>
      <c r="C254" s="34">
        <v>1</v>
      </c>
      <c r="D254" s="34">
        <v>5</v>
      </c>
      <c r="E254" s="34">
        <v>1</v>
      </c>
      <c r="F254" s="33"/>
      <c r="G254" s="26" t="s">
        <v>216</v>
      </c>
      <c r="H254" s="18">
        <v>225</v>
      </c>
      <c r="I254" s="42">
        <f t="shared" si="24"/>
        <v>0</v>
      </c>
      <c r="J254" s="43">
        <f t="shared" si="24"/>
        <v>0</v>
      </c>
      <c r="K254" s="42">
        <f t="shared" si="24"/>
        <v>0</v>
      </c>
      <c r="L254" s="42">
        <f t="shared" si="24"/>
        <v>0</v>
      </c>
    </row>
    <row r="255" spans="1:12">
      <c r="A255" s="61">
        <v>3</v>
      </c>
      <c r="B255" s="68">
        <v>2</v>
      </c>
      <c r="C255" s="68">
        <v>1</v>
      </c>
      <c r="D255" s="68">
        <v>5</v>
      </c>
      <c r="E255" s="68">
        <v>1</v>
      </c>
      <c r="F255" s="60">
        <v>1</v>
      </c>
      <c r="G255" s="26" t="s">
        <v>216</v>
      </c>
      <c r="H255" s="18">
        <v>226</v>
      </c>
      <c r="I255" s="32">
        <v>0</v>
      </c>
      <c r="J255" s="32">
        <v>0</v>
      </c>
      <c r="K255" s="32">
        <v>0</v>
      </c>
      <c r="L255" s="32">
        <v>0</v>
      </c>
    </row>
    <row r="256" spans="1:12">
      <c r="A256" s="35">
        <v>3</v>
      </c>
      <c r="B256" s="34">
        <v>2</v>
      </c>
      <c r="C256" s="34">
        <v>1</v>
      </c>
      <c r="D256" s="34">
        <v>6</v>
      </c>
      <c r="E256" s="34"/>
      <c r="F256" s="33"/>
      <c r="G256" s="26" t="s">
        <v>177</v>
      </c>
      <c r="H256" s="18">
        <v>227</v>
      </c>
      <c r="I256" s="37">
        <f t="shared" ref="I256:L257" si="25">I257</f>
        <v>0</v>
      </c>
      <c r="J256" s="43">
        <f t="shared" si="25"/>
        <v>0</v>
      </c>
      <c r="K256" s="42">
        <f t="shared" si="25"/>
        <v>0</v>
      </c>
      <c r="L256" s="42">
        <f t="shared" si="25"/>
        <v>0</v>
      </c>
    </row>
    <row r="257" spans="1:12" ht="15.75" customHeight="1">
      <c r="A257" s="35">
        <v>3</v>
      </c>
      <c r="B257" s="35">
        <v>2</v>
      </c>
      <c r="C257" s="34">
        <v>1</v>
      </c>
      <c r="D257" s="34">
        <v>6</v>
      </c>
      <c r="E257" s="34">
        <v>1</v>
      </c>
      <c r="F257" s="33"/>
      <c r="G257" s="26" t="s">
        <v>177</v>
      </c>
      <c r="H257" s="18">
        <v>228</v>
      </c>
      <c r="I257" s="37">
        <f t="shared" si="25"/>
        <v>0</v>
      </c>
      <c r="J257" s="43">
        <f t="shared" si="25"/>
        <v>0</v>
      </c>
      <c r="K257" s="42">
        <f t="shared" si="25"/>
        <v>0</v>
      </c>
      <c r="L257" s="42">
        <f t="shared" si="25"/>
        <v>0</v>
      </c>
    </row>
    <row r="258" spans="1:12" ht="13.5" customHeight="1">
      <c r="A258" s="51">
        <v>3</v>
      </c>
      <c r="B258" s="51">
        <v>2</v>
      </c>
      <c r="C258" s="34">
        <v>1</v>
      </c>
      <c r="D258" s="34">
        <v>6</v>
      </c>
      <c r="E258" s="34">
        <v>1</v>
      </c>
      <c r="F258" s="33">
        <v>1</v>
      </c>
      <c r="G258" s="26" t="s">
        <v>177</v>
      </c>
      <c r="H258" s="18">
        <v>229</v>
      </c>
      <c r="I258" s="32">
        <v>0</v>
      </c>
      <c r="J258" s="32">
        <v>0</v>
      </c>
      <c r="K258" s="32">
        <v>0</v>
      </c>
      <c r="L258" s="32">
        <v>0</v>
      </c>
    </row>
    <row r="259" spans="1:12">
      <c r="A259" s="35">
        <v>3</v>
      </c>
      <c r="B259" s="35">
        <v>2</v>
      </c>
      <c r="C259" s="34">
        <v>1</v>
      </c>
      <c r="D259" s="34">
        <v>7</v>
      </c>
      <c r="E259" s="34"/>
      <c r="F259" s="33"/>
      <c r="G259" s="26" t="s">
        <v>204</v>
      </c>
      <c r="H259" s="18">
        <v>230</v>
      </c>
      <c r="I259" s="37">
        <f>I260</f>
        <v>0</v>
      </c>
      <c r="J259" s="43">
        <f>J260</f>
        <v>0</v>
      </c>
      <c r="K259" s="42">
        <f>K260</f>
        <v>0</v>
      </c>
      <c r="L259" s="42">
        <f>L260</f>
        <v>0</v>
      </c>
    </row>
    <row r="260" spans="1:12" ht="27" customHeight="1">
      <c r="A260" s="35">
        <v>3</v>
      </c>
      <c r="B260" s="34">
        <v>2</v>
      </c>
      <c r="C260" s="34">
        <v>1</v>
      </c>
      <c r="D260" s="34">
        <v>7</v>
      </c>
      <c r="E260" s="34">
        <v>1</v>
      </c>
      <c r="F260" s="33"/>
      <c r="G260" s="26" t="s">
        <v>204</v>
      </c>
      <c r="H260" s="18">
        <v>231</v>
      </c>
      <c r="I260" s="37">
        <f>I261+I262</f>
        <v>0</v>
      </c>
      <c r="J260" s="37">
        <f>J261+J262</f>
        <v>0</v>
      </c>
      <c r="K260" s="37">
        <f>K261+K262</f>
        <v>0</v>
      </c>
      <c r="L260" s="37">
        <f>L261+L262</f>
        <v>0</v>
      </c>
    </row>
    <row r="261" spans="1:12" ht="24.75" customHeight="1">
      <c r="A261" s="35">
        <v>3</v>
      </c>
      <c r="B261" s="34">
        <v>2</v>
      </c>
      <c r="C261" s="34">
        <v>1</v>
      </c>
      <c r="D261" s="34">
        <v>7</v>
      </c>
      <c r="E261" s="34">
        <v>1</v>
      </c>
      <c r="F261" s="33">
        <v>1</v>
      </c>
      <c r="G261" s="26" t="s">
        <v>203</v>
      </c>
      <c r="H261" s="18">
        <v>232</v>
      </c>
      <c r="I261" s="69">
        <v>0</v>
      </c>
      <c r="J261" s="25">
        <v>0</v>
      </c>
      <c r="K261" s="25">
        <v>0</v>
      </c>
      <c r="L261" s="25">
        <v>0</v>
      </c>
    </row>
    <row r="262" spans="1:12" ht="38.25" customHeight="1">
      <c r="A262" s="35">
        <v>3</v>
      </c>
      <c r="B262" s="34">
        <v>2</v>
      </c>
      <c r="C262" s="34">
        <v>1</v>
      </c>
      <c r="D262" s="34">
        <v>7</v>
      </c>
      <c r="E262" s="34">
        <v>1</v>
      </c>
      <c r="F262" s="33">
        <v>2</v>
      </c>
      <c r="G262" s="26" t="s">
        <v>202</v>
      </c>
      <c r="H262" s="18">
        <v>233</v>
      </c>
      <c r="I262" s="25">
        <v>0</v>
      </c>
      <c r="J262" s="25">
        <v>0</v>
      </c>
      <c r="K262" s="25">
        <v>0</v>
      </c>
      <c r="L262" s="25">
        <v>0</v>
      </c>
    </row>
    <row r="263" spans="1:12" ht="39.6">
      <c r="A263" s="29">
        <v>3</v>
      </c>
      <c r="B263" s="28">
        <v>2</v>
      </c>
      <c r="C263" s="28">
        <v>2</v>
      </c>
      <c r="D263" s="80"/>
      <c r="E263" s="80"/>
      <c r="F263" s="79"/>
      <c r="G263" s="26" t="s">
        <v>215</v>
      </c>
      <c r="H263" s="18">
        <v>234</v>
      </c>
      <c r="I263" s="37">
        <f>SUM(I264+I273+I277+I281+I285+I288+I291)</f>
        <v>0</v>
      </c>
      <c r="J263" s="43">
        <f>SUM(J264+J273+J277+J281+J285+J288+J291)</f>
        <v>0</v>
      </c>
      <c r="K263" s="42">
        <f>SUM(K264+K273+K277+K281+K285+K288+K291)</f>
        <v>0</v>
      </c>
      <c r="L263" s="42">
        <f>SUM(L264+L273+L277+L281+L285+L288+L291)</f>
        <v>0</v>
      </c>
    </row>
    <row r="264" spans="1:12">
      <c r="A264" s="35">
        <v>3</v>
      </c>
      <c r="B264" s="34">
        <v>2</v>
      </c>
      <c r="C264" s="34">
        <v>2</v>
      </c>
      <c r="D264" s="34">
        <v>1</v>
      </c>
      <c r="E264" s="34"/>
      <c r="F264" s="33"/>
      <c r="G264" s="26" t="s">
        <v>199</v>
      </c>
      <c r="H264" s="18">
        <v>235</v>
      </c>
      <c r="I264" s="37">
        <f>I265</f>
        <v>0</v>
      </c>
      <c r="J264" s="37">
        <f>J265</f>
        <v>0</v>
      </c>
      <c r="K264" s="37">
        <f>K265</f>
        <v>0</v>
      </c>
      <c r="L264" s="37">
        <f>L265</f>
        <v>0</v>
      </c>
    </row>
    <row r="265" spans="1:12">
      <c r="A265" s="36">
        <v>3</v>
      </c>
      <c r="B265" s="35">
        <v>2</v>
      </c>
      <c r="C265" s="34">
        <v>2</v>
      </c>
      <c r="D265" s="34">
        <v>1</v>
      </c>
      <c r="E265" s="34">
        <v>1</v>
      </c>
      <c r="F265" s="33"/>
      <c r="G265" s="26" t="s">
        <v>194</v>
      </c>
      <c r="H265" s="18">
        <v>236</v>
      </c>
      <c r="I265" s="37">
        <f>SUM(I266)</f>
        <v>0</v>
      </c>
      <c r="J265" s="37">
        <f>SUM(J266)</f>
        <v>0</v>
      </c>
      <c r="K265" s="37">
        <f>SUM(K266)</f>
        <v>0</v>
      </c>
      <c r="L265" s="37">
        <f>SUM(L266)</f>
        <v>0</v>
      </c>
    </row>
    <row r="266" spans="1:12" ht="15" customHeight="1">
      <c r="A266" s="36">
        <v>3</v>
      </c>
      <c r="B266" s="35">
        <v>2</v>
      </c>
      <c r="C266" s="34">
        <v>2</v>
      </c>
      <c r="D266" s="34">
        <v>1</v>
      </c>
      <c r="E266" s="34">
        <v>1</v>
      </c>
      <c r="F266" s="33">
        <v>1</v>
      </c>
      <c r="G266" s="26" t="s">
        <v>194</v>
      </c>
      <c r="H266" s="18">
        <v>237</v>
      </c>
      <c r="I266" s="25">
        <v>0</v>
      </c>
      <c r="J266" s="25">
        <v>0</v>
      </c>
      <c r="K266" s="25">
        <v>0</v>
      </c>
      <c r="L266" s="25">
        <v>0</v>
      </c>
    </row>
    <row r="267" spans="1:12" ht="15" customHeight="1">
      <c r="A267" s="30">
        <v>3</v>
      </c>
      <c r="B267" s="29">
        <v>2</v>
      </c>
      <c r="C267" s="28">
        <v>2</v>
      </c>
      <c r="D267" s="28">
        <v>1</v>
      </c>
      <c r="E267" s="28">
        <v>2</v>
      </c>
      <c r="F267" s="27"/>
      <c r="G267" s="26" t="s">
        <v>193</v>
      </c>
      <c r="H267" s="18">
        <v>238</v>
      </c>
      <c r="I267" s="37">
        <f>SUM(I268:I269)</f>
        <v>0</v>
      </c>
      <c r="J267" s="37">
        <f>SUM(J268:J269)</f>
        <v>0</v>
      </c>
      <c r="K267" s="37">
        <f>SUM(K268:K269)</f>
        <v>0</v>
      </c>
      <c r="L267" s="37">
        <f>SUM(L268:L269)</f>
        <v>0</v>
      </c>
    </row>
    <row r="268" spans="1:12" ht="15" customHeight="1">
      <c r="A268" s="30">
        <v>3</v>
      </c>
      <c r="B268" s="29">
        <v>2</v>
      </c>
      <c r="C268" s="28">
        <v>2</v>
      </c>
      <c r="D268" s="28">
        <v>1</v>
      </c>
      <c r="E268" s="28">
        <v>2</v>
      </c>
      <c r="F268" s="27">
        <v>1</v>
      </c>
      <c r="G268" s="26" t="s">
        <v>192</v>
      </c>
      <c r="H268" s="18">
        <v>239</v>
      </c>
      <c r="I268" s="25">
        <v>0</v>
      </c>
      <c r="J268" s="69">
        <v>0</v>
      </c>
      <c r="K268" s="25">
        <v>0</v>
      </c>
      <c r="L268" s="25">
        <v>0</v>
      </c>
    </row>
    <row r="269" spans="1:12" ht="15" customHeight="1">
      <c r="A269" s="30">
        <v>3</v>
      </c>
      <c r="B269" s="29">
        <v>2</v>
      </c>
      <c r="C269" s="28">
        <v>2</v>
      </c>
      <c r="D269" s="28">
        <v>1</v>
      </c>
      <c r="E269" s="28">
        <v>2</v>
      </c>
      <c r="F269" s="27">
        <v>2</v>
      </c>
      <c r="G269" s="26" t="s">
        <v>191</v>
      </c>
      <c r="H269" s="18">
        <v>240</v>
      </c>
      <c r="I269" s="25">
        <v>0</v>
      </c>
      <c r="J269" s="69">
        <v>0</v>
      </c>
      <c r="K269" s="25">
        <v>0</v>
      </c>
      <c r="L269" s="25">
        <v>0</v>
      </c>
    </row>
    <row r="270" spans="1:12" ht="15" customHeight="1">
      <c r="A270" s="30">
        <v>3</v>
      </c>
      <c r="B270" s="29">
        <v>2</v>
      </c>
      <c r="C270" s="28">
        <v>2</v>
      </c>
      <c r="D270" s="28">
        <v>1</v>
      </c>
      <c r="E270" s="28">
        <v>3</v>
      </c>
      <c r="F270" s="27"/>
      <c r="G270" s="26" t="s">
        <v>190</v>
      </c>
      <c r="H270" s="18">
        <v>241</v>
      </c>
      <c r="I270" s="37">
        <f>SUM(I271:I272)</f>
        <v>0</v>
      </c>
      <c r="J270" s="37">
        <f>SUM(J271:J272)</f>
        <v>0</v>
      </c>
      <c r="K270" s="37">
        <f>SUM(K271:K272)</f>
        <v>0</v>
      </c>
      <c r="L270" s="37">
        <f>SUM(L271:L272)</f>
        <v>0</v>
      </c>
    </row>
    <row r="271" spans="1:12" ht="15" customHeight="1">
      <c r="A271" s="30">
        <v>3</v>
      </c>
      <c r="B271" s="29">
        <v>2</v>
      </c>
      <c r="C271" s="28">
        <v>2</v>
      </c>
      <c r="D271" s="28">
        <v>1</v>
      </c>
      <c r="E271" s="28">
        <v>3</v>
      </c>
      <c r="F271" s="27">
        <v>1</v>
      </c>
      <c r="G271" s="26" t="s">
        <v>189</v>
      </c>
      <c r="H271" s="18">
        <v>242</v>
      </c>
      <c r="I271" s="25">
        <v>0</v>
      </c>
      <c r="J271" s="69">
        <v>0</v>
      </c>
      <c r="K271" s="25">
        <v>0</v>
      </c>
      <c r="L271" s="25">
        <v>0</v>
      </c>
    </row>
    <row r="272" spans="1:12">
      <c r="A272" s="30">
        <v>3</v>
      </c>
      <c r="B272" s="29">
        <v>2</v>
      </c>
      <c r="C272" s="28">
        <v>2</v>
      </c>
      <c r="D272" s="28">
        <v>1</v>
      </c>
      <c r="E272" s="28">
        <v>3</v>
      </c>
      <c r="F272" s="27">
        <v>2</v>
      </c>
      <c r="G272" s="26" t="s">
        <v>188</v>
      </c>
      <c r="H272" s="18">
        <v>243</v>
      </c>
      <c r="I272" s="25">
        <v>0</v>
      </c>
      <c r="J272" s="69">
        <v>0</v>
      </c>
      <c r="K272" s="25">
        <v>0</v>
      </c>
      <c r="L272" s="25">
        <v>0</v>
      </c>
    </row>
    <row r="273" spans="1:12" ht="20.25" customHeight="1">
      <c r="A273" s="36">
        <v>3</v>
      </c>
      <c r="B273" s="35">
        <v>2</v>
      </c>
      <c r="C273" s="34">
        <v>2</v>
      </c>
      <c r="D273" s="34">
        <v>2</v>
      </c>
      <c r="E273" s="34"/>
      <c r="F273" s="33"/>
      <c r="G273" s="26" t="s">
        <v>214</v>
      </c>
      <c r="H273" s="18">
        <v>244</v>
      </c>
      <c r="I273" s="37">
        <f>I274</f>
        <v>0</v>
      </c>
      <c r="J273" s="42">
        <f>J274</f>
        <v>0</v>
      </c>
      <c r="K273" s="37">
        <f>K274</f>
        <v>0</v>
      </c>
      <c r="L273" s="42">
        <f>L274</f>
        <v>0</v>
      </c>
    </row>
    <row r="274" spans="1:12" ht="26.4">
      <c r="A274" s="35">
        <v>3</v>
      </c>
      <c r="B274" s="34">
        <v>2</v>
      </c>
      <c r="C274" s="50">
        <v>2</v>
      </c>
      <c r="D274" s="50">
        <v>2</v>
      </c>
      <c r="E274" s="50">
        <v>1</v>
      </c>
      <c r="F274" s="49"/>
      <c r="G274" s="26" t="s">
        <v>214</v>
      </c>
      <c r="H274" s="18">
        <v>245</v>
      </c>
      <c r="I274" s="48">
        <f>SUM(I275:I276)</f>
        <v>0</v>
      </c>
      <c r="J274" s="47">
        <f>SUM(J275:J276)</f>
        <v>0</v>
      </c>
      <c r="K274" s="46">
        <f>SUM(K275:K276)</f>
        <v>0</v>
      </c>
      <c r="L274" s="46">
        <f>SUM(L275:L276)</f>
        <v>0</v>
      </c>
    </row>
    <row r="275" spans="1:12" ht="26.4">
      <c r="A275" s="35">
        <v>3</v>
      </c>
      <c r="B275" s="34">
        <v>2</v>
      </c>
      <c r="C275" s="34">
        <v>2</v>
      </c>
      <c r="D275" s="34">
        <v>2</v>
      </c>
      <c r="E275" s="34">
        <v>1</v>
      </c>
      <c r="F275" s="33">
        <v>1</v>
      </c>
      <c r="G275" s="26" t="s">
        <v>213</v>
      </c>
      <c r="H275" s="18">
        <v>246</v>
      </c>
      <c r="I275" s="25">
        <v>0</v>
      </c>
      <c r="J275" s="25">
        <v>0</v>
      </c>
      <c r="K275" s="25">
        <v>0</v>
      </c>
      <c r="L275" s="25">
        <v>0</v>
      </c>
    </row>
    <row r="276" spans="1:12" ht="26.4">
      <c r="A276" s="35">
        <v>3</v>
      </c>
      <c r="B276" s="34">
        <v>2</v>
      </c>
      <c r="C276" s="34">
        <v>2</v>
      </c>
      <c r="D276" s="34">
        <v>2</v>
      </c>
      <c r="E276" s="34">
        <v>1</v>
      </c>
      <c r="F276" s="33">
        <v>2</v>
      </c>
      <c r="G276" s="30" t="s">
        <v>212</v>
      </c>
      <c r="H276" s="18">
        <v>247</v>
      </c>
      <c r="I276" s="25">
        <v>0</v>
      </c>
      <c r="J276" s="25">
        <v>0</v>
      </c>
      <c r="K276" s="25">
        <v>0</v>
      </c>
      <c r="L276" s="25">
        <v>0</v>
      </c>
    </row>
    <row r="277" spans="1:12" ht="30" customHeight="1">
      <c r="A277" s="35">
        <v>3</v>
      </c>
      <c r="B277" s="34">
        <v>2</v>
      </c>
      <c r="C277" s="34">
        <v>2</v>
      </c>
      <c r="D277" s="34">
        <v>3</v>
      </c>
      <c r="E277" s="34"/>
      <c r="F277" s="33"/>
      <c r="G277" s="26" t="s">
        <v>211</v>
      </c>
      <c r="H277" s="18">
        <v>248</v>
      </c>
      <c r="I277" s="37">
        <f>I278</f>
        <v>0</v>
      </c>
      <c r="J277" s="43">
        <f>J278</f>
        <v>0</v>
      </c>
      <c r="K277" s="42">
        <f>K278</f>
        <v>0</v>
      </c>
      <c r="L277" s="42">
        <f>L278</f>
        <v>0</v>
      </c>
    </row>
    <row r="278" spans="1:12" ht="31.5" customHeight="1">
      <c r="A278" s="51">
        <v>3</v>
      </c>
      <c r="B278" s="34">
        <v>2</v>
      </c>
      <c r="C278" s="34">
        <v>2</v>
      </c>
      <c r="D278" s="34">
        <v>3</v>
      </c>
      <c r="E278" s="34">
        <v>1</v>
      </c>
      <c r="F278" s="33"/>
      <c r="G278" s="26" t="s">
        <v>211</v>
      </c>
      <c r="H278" s="18">
        <v>249</v>
      </c>
      <c r="I278" s="37">
        <f>I279+I280</f>
        <v>0</v>
      </c>
      <c r="J278" s="37">
        <f>J279+J280</f>
        <v>0</v>
      </c>
      <c r="K278" s="37">
        <f>K279+K280</f>
        <v>0</v>
      </c>
      <c r="L278" s="37">
        <f>L279+L280</f>
        <v>0</v>
      </c>
    </row>
    <row r="279" spans="1:12" ht="25.5" customHeight="1">
      <c r="A279" s="51">
        <v>3</v>
      </c>
      <c r="B279" s="34">
        <v>2</v>
      </c>
      <c r="C279" s="34">
        <v>2</v>
      </c>
      <c r="D279" s="34">
        <v>3</v>
      </c>
      <c r="E279" s="34">
        <v>1</v>
      </c>
      <c r="F279" s="33">
        <v>1</v>
      </c>
      <c r="G279" s="26" t="s">
        <v>210</v>
      </c>
      <c r="H279" s="18">
        <v>250</v>
      </c>
      <c r="I279" s="25">
        <v>0</v>
      </c>
      <c r="J279" s="25">
        <v>0</v>
      </c>
      <c r="K279" s="25">
        <v>0</v>
      </c>
      <c r="L279" s="25">
        <v>0</v>
      </c>
    </row>
    <row r="280" spans="1:12" ht="22.5" customHeight="1">
      <c r="A280" s="51">
        <v>3</v>
      </c>
      <c r="B280" s="34">
        <v>2</v>
      </c>
      <c r="C280" s="34">
        <v>2</v>
      </c>
      <c r="D280" s="34">
        <v>3</v>
      </c>
      <c r="E280" s="34">
        <v>1</v>
      </c>
      <c r="F280" s="33">
        <v>2</v>
      </c>
      <c r="G280" s="26" t="s">
        <v>209</v>
      </c>
      <c r="H280" s="18">
        <v>251</v>
      </c>
      <c r="I280" s="25">
        <v>0</v>
      </c>
      <c r="J280" s="25">
        <v>0</v>
      </c>
      <c r="K280" s="25">
        <v>0</v>
      </c>
      <c r="L280" s="25">
        <v>0</v>
      </c>
    </row>
    <row r="281" spans="1:12">
      <c r="A281" s="35">
        <v>3</v>
      </c>
      <c r="B281" s="34">
        <v>2</v>
      </c>
      <c r="C281" s="34">
        <v>2</v>
      </c>
      <c r="D281" s="34">
        <v>4</v>
      </c>
      <c r="E281" s="34"/>
      <c r="F281" s="33"/>
      <c r="G281" s="26" t="s">
        <v>208</v>
      </c>
      <c r="H281" s="18">
        <v>252</v>
      </c>
      <c r="I281" s="37">
        <f>I282</f>
        <v>0</v>
      </c>
      <c r="J281" s="43">
        <f>J282</f>
        <v>0</v>
      </c>
      <c r="K281" s="42">
        <f>K282</f>
        <v>0</v>
      </c>
      <c r="L281" s="42">
        <f>L282</f>
        <v>0</v>
      </c>
    </row>
    <row r="282" spans="1:12" ht="30.75" customHeight="1">
      <c r="A282" s="35">
        <v>3</v>
      </c>
      <c r="B282" s="34">
        <v>2</v>
      </c>
      <c r="C282" s="34">
        <v>2</v>
      </c>
      <c r="D282" s="34">
        <v>4</v>
      </c>
      <c r="E282" s="34">
        <v>1</v>
      </c>
      <c r="F282" s="33"/>
      <c r="G282" s="26" t="s">
        <v>208</v>
      </c>
      <c r="H282" s="18">
        <v>253</v>
      </c>
      <c r="I282" s="37">
        <f>SUM(I283:I284)</f>
        <v>0</v>
      </c>
      <c r="J282" s="43">
        <f>SUM(J283:J284)</f>
        <v>0</v>
      </c>
      <c r="K282" s="42">
        <f>SUM(K283:K284)</f>
        <v>0</v>
      </c>
      <c r="L282" s="42">
        <f>SUM(L283:L284)</f>
        <v>0</v>
      </c>
    </row>
    <row r="283" spans="1:12" ht="27.75" customHeight="1">
      <c r="A283" s="35">
        <v>3</v>
      </c>
      <c r="B283" s="34">
        <v>2</v>
      </c>
      <c r="C283" s="34">
        <v>2</v>
      </c>
      <c r="D283" s="34">
        <v>4</v>
      </c>
      <c r="E283" s="34">
        <v>1</v>
      </c>
      <c r="F283" s="33">
        <v>1</v>
      </c>
      <c r="G283" s="26" t="s">
        <v>207</v>
      </c>
      <c r="H283" s="18">
        <v>254</v>
      </c>
      <c r="I283" s="25">
        <v>0</v>
      </c>
      <c r="J283" s="25">
        <v>0</v>
      </c>
      <c r="K283" s="25">
        <v>0</v>
      </c>
      <c r="L283" s="25">
        <v>0</v>
      </c>
    </row>
    <row r="284" spans="1:12" ht="14.25" customHeight="1">
      <c r="A284" s="51">
        <v>3</v>
      </c>
      <c r="B284" s="50">
        <v>2</v>
      </c>
      <c r="C284" s="50">
        <v>2</v>
      </c>
      <c r="D284" s="50">
        <v>4</v>
      </c>
      <c r="E284" s="50">
        <v>1</v>
      </c>
      <c r="F284" s="49">
        <v>2</v>
      </c>
      <c r="G284" s="30" t="s">
        <v>206</v>
      </c>
      <c r="H284" s="18">
        <v>255</v>
      </c>
      <c r="I284" s="25">
        <v>0</v>
      </c>
      <c r="J284" s="25">
        <v>0</v>
      </c>
      <c r="K284" s="25">
        <v>0</v>
      </c>
      <c r="L284" s="25">
        <v>0</v>
      </c>
    </row>
    <row r="285" spans="1:12" ht="15.75" customHeight="1">
      <c r="A285" s="35">
        <v>3</v>
      </c>
      <c r="B285" s="34">
        <v>2</v>
      </c>
      <c r="C285" s="34">
        <v>2</v>
      </c>
      <c r="D285" s="34">
        <v>5</v>
      </c>
      <c r="E285" s="34"/>
      <c r="F285" s="33"/>
      <c r="G285" s="26" t="s">
        <v>205</v>
      </c>
      <c r="H285" s="18">
        <v>256</v>
      </c>
      <c r="I285" s="37">
        <f t="shared" ref="I285:L286" si="26">I286</f>
        <v>0</v>
      </c>
      <c r="J285" s="43">
        <f t="shared" si="26"/>
        <v>0</v>
      </c>
      <c r="K285" s="42">
        <f t="shared" si="26"/>
        <v>0</v>
      </c>
      <c r="L285" s="42">
        <f t="shared" si="26"/>
        <v>0</v>
      </c>
    </row>
    <row r="286" spans="1:12" ht="15.75" customHeight="1">
      <c r="A286" s="35">
        <v>3</v>
      </c>
      <c r="B286" s="34">
        <v>2</v>
      </c>
      <c r="C286" s="34">
        <v>2</v>
      </c>
      <c r="D286" s="34">
        <v>5</v>
      </c>
      <c r="E286" s="34">
        <v>1</v>
      </c>
      <c r="F286" s="33"/>
      <c r="G286" s="26" t="s">
        <v>205</v>
      </c>
      <c r="H286" s="18">
        <v>257</v>
      </c>
      <c r="I286" s="37">
        <f t="shared" si="26"/>
        <v>0</v>
      </c>
      <c r="J286" s="43">
        <f t="shared" si="26"/>
        <v>0</v>
      </c>
      <c r="K286" s="42">
        <f t="shared" si="26"/>
        <v>0</v>
      </c>
      <c r="L286" s="42">
        <f t="shared" si="26"/>
        <v>0</v>
      </c>
    </row>
    <row r="287" spans="1:12" ht="14.25" customHeight="1">
      <c r="A287" s="35">
        <v>3</v>
      </c>
      <c r="B287" s="34">
        <v>2</v>
      </c>
      <c r="C287" s="34">
        <v>2</v>
      </c>
      <c r="D287" s="34">
        <v>5</v>
      </c>
      <c r="E287" s="34">
        <v>1</v>
      </c>
      <c r="F287" s="33">
        <v>1</v>
      </c>
      <c r="G287" s="26" t="s">
        <v>205</v>
      </c>
      <c r="H287" s="18">
        <v>258</v>
      </c>
      <c r="I287" s="25">
        <v>0</v>
      </c>
      <c r="J287" s="25">
        <v>0</v>
      </c>
      <c r="K287" s="25">
        <v>0</v>
      </c>
      <c r="L287" s="25">
        <v>0</v>
      </c>
    </row>
    <row r="288" spans="1:12" ht="15" customHeight="1">
      <c r="A288" s="35">
        <v>3</v>
      </c>
      <c r="B288" s="34">
        <v>2</v>
      </c>
      <c r="C288" s="34">
        <v>2</v>
      </c>
      <c r="D288" s="34">
        <v>6</v>
      </c>
      <c r="E288" s="34"/>
      <c r="F288" s="33"/>
      <c r="G288" s="26" t="s">
        <v>177</v>
      </c>
      <c r="H288" s="18">
        <v>259</v>
      </c>
      <c r="I288" s="37">
        <f t="shared" ref="I288:L289" si="27">I289</f>
        <v>0</v>
      </c>
      <c r="J288" s="66">
        <f t="shared" si="27"/>
        <v>0</v>
      </c>
      <c r="K288" s="42">
        <f t="shared" si="27"/>
        <v>0</v>
      </c>
      <c r="L288" s="42">
        <f t="shared" si="27"/>
        <v>0</v>
      </c>
    </row>
    <row r="289" spans="1:12" ht="15" customHeight="1">
      <c r="A289" s="35">
        <v>3</v>
      </c>
      <c r="B289" s="34">
        <v>2</v>
      </c>
      <c r="C289" s="34">
        <v>2</v>
      </c>
      <c r="D289" s="34">
        <v>6</v>
      </c>
      <c r="E289" s="34">
        <v>1</v>
      </c>
      <c r="F289" s="33"/>
      <c r="G289" s="45" t="s">
        <v>177</v>
      </c>
      <c r="H289" s="18">
        <v>260</v>
      </c>
      <c r="I289" s="37">
        <f t="shared" si="27"/>
        <v>0</v>
      </c>
      <c r="J289" s="66">
        <f t="shared" si="27"/>
        <v>0</v>
      </c>
      <c r="K289" s="42">
        <f t="shared" si="27"/>
        <v>0</v>
      </c>
      <c r="L289" s="42">
        <f t="shared" si="27"/>
        <v>0</v>
      </c>
    </row>
    <row r="290" spans="1:12" ht="14.25" customHeight="1">
      <c r="A290" s="35">
        <v>3</v>
      </c>
      <c r="B290" s="68">
        <v>2</v>
      </c>
      <c r="C290" s="68">
        <v>2</v>
      </c>
      <c r="D290" s="34">
        <v>6</v>
      </c>
      <c r="E290" s="68">
        <v>1</v>
      </c>
      <c r="F290" s="60">
        <v>1</v>
      </c>
      <c r="G290" s="56" t="s">
        <v>177</v>
      </c>
      <c r="H290" s="18">
        <v>261</v>
      </c>
      <c r="I290" s="25">
        <v>0</v>
      </c>
      <c r="J290" s="25">
        <v>0</v>
      </c>
      <c r="K290" s="25">
        <v>0</v>
      </c>
      <c r="L290" s="25">
        <v>0</v>
      </c>
    </row>
    <row r="291" spans="1:12" ht="15" customHeight="1">
      <c r="A291" s="36">
        <v>3</v>
      </c>
      <c r="B291" s="35">
        <v>2</v>
      </c>
      <c r="C291" s="34">
        <v>2</v>
      </c>
      <c r="D291" s="34">
        <v>7</v>
      </c>
      <c r="E291" s="34"/>
      <c r="F291" s="33"/>
      <c r="G291" s="26" t="s">
        <v>204</v>
      </c>
      <c r="H291" s="18">
        <v>262</v>
      </c>
      <c r="I291" s="37">
        <f>I292</f>
        <v>0</v>
      </c>
      <c r="J291" s="66">
        <f>J292</f>
        <v>0</v>
      </c>
      <c r="K291" s="42">
        <f>K292</f>
        <v>0</v>
      </c>
      <c r="L291" s="42">
        <f>L292</f>
        <v>0</v>
      </c>
    </row>
    <row r="292" spans="1:12" ht="27.75" customHeight="1">
      <c r="A292" s="36">
        <v>3</v>
      </c>
      <c r="B292" s="35">
        <v>2</v>
      </c>
      <c r="C292" s="34">
        <v>2</v>
      </c>
      <c r="D292" s="34">
        <v>7</v>
      </c>
      <c r="E292" s="34">
        <v>1</v>
      </c>
      <c r="F292" s="33"/>
      <c r="G292" s="26" t="s">
        <v>204</v>
      </c>
      <c r="H292" s="18">
        <v>263</v>
      </c>
      <c r="I292" s="37">
        <f>I293+I294</f>
        <v>0</v>
      </c>
      <c r="J292" s="37">
        <f>J293+J294</f>
        <v>0</v>
      </c>
      <c r="K292" s="37">
        <f>K293+K294</f>
        <v>0</v>
      </c>
      <c r="L292" s="37">
        <f>L293+L294</f>
        <v>0</v>
      </c>
    </row>
    <row r="293" spans="1:12" ht="25.5" customHeight="1">
      <c r="A293" s="36">
        <v>3</v>
      </c>
      <c r="B293" s="35">
        <v>2</v>
      </c>
      <c r="C293" s="35">
        <v>2</v>
      </c>
      <c r="D293" s="34">
        <v>7</v>
      </c>
      <c r="E293" s="34">
        <v>1</v>
      </c>
      <c r="F293" s="33">
        <v>1</v>
      </c>
      <c r="G293" s="26" t="s">
        <v>203</v>
      </c>
      <c r="H293" s="18">
        <v>264</v>
      </c>
      <c r="I293" s="25">
        <v>0</v>
      </c>
      <c r="J293" s="25">
        <v>0</v>
      </c>
      <c r="K293" s="25">
        <v>0</v>
      </c>
      <c r="L293" s="25">
        <v>0</v>
      </c>
    </row>
    <row r="294" spans="1:12" ht="30" customHeight="1">
      <c r="A294" s="36">
        <v>3</v>
      </c>
      <c r="B294" s="35">
        <v>2</v>
      </c>
      <c r="C294" s="35">
        <v>2</v>
      </c>
      <c r="D294" s="34">
        <v>7</v>
      </c>
      <c r="E294" s="34">
        <v>1</v>
      </c>
      <c r="F294" s="33">
        <v>2</v>
      </c>
      <c r="G294" s="26" t="s">
        <v>202</v>
      </c>
      <c r="H294" s="18">
        <v>265</v>
      </c>
      <c r="I294" s="25">
        <v>0</v>
      </c>
      <c r="J294" s="25">
        <v>0</v>
      </c>
      <c r="K294" s="25">
        <v>0</v>
      </c>
      <c r="L294" s="25">
        <v>0</v>
      </c>
    </row>
    <row r="295" spans="1:12" ht="40.5" customHeight="1">
      <c r="A295" s="78">
        <v>3</v>
      </c>
      <c r="B295" s="78">
        <v>3</v>
      </c>
      <c r="C295" s="77"/>
      <c r="D295" s="76"/>
      <c r="E295" s="76"/>
      <c r="F295" s="75"/>
      <c r="G295" s="74" t="s">
        <v>201</v>
      </c>
      <c r="H295" s="18">
        <v>266</v>
      </c>
      <c r="I295" s="71">
        <f>SUM(I296+I328)</f>
        <v>0</v>
      </c>
      <c r="J295" s="73">
        <f>SUM(J296+J328)</f>
        <v>0</v>
      </c>
      <c r="K295" s="72">
        <f>SUM(K296+K328)</f>
        <v>0</v>
      </c>
      <c r="L295" s="72">
        <f>SUM(L296+L328)</f>
        <v>0</v>
      </c>
    </row>
    <row r="296" spans="1:12" ht="15" customHeight="1">
      <c r="A296" s="36">
        <v>3</v>
      </c>
      <c r="B296" s="36">
        <v>3</v>
      </c>
      <c r="C296" s="35">
        <v>1</v>
      </c>
      <c r="D296" s="34"/>
      <c r="E296" s="34"/>
      <c r="F296" s="33"/>
      <c r="G296" s="26" t="s">
        <v>200</v>
      </c>
      <c r="H296" s="18">
        <v>267</v>
      </c>
      <c r="I296" s="37">
        <f>SUM(I297+I306+I310+I314+I318+I321+I324)</f>
        <v>0</v>
      </c>
      <c r="J296" s="66">
        <f>SUM(J297+J306+J310+J314+J318+J321+J324)</f>
        <v>0</v>
      </c>
      <c r="K296" s="42">
        <f>SUM(K297+K306+K310+K314+K318+K321+K324)</f>
        <v>0</v>
      </c>
      <c r="L296" s="42">
        <f>SUM(L297+L306+L310+L314+L318+L321+L324)</f>
        <v>0</v>
      </c>
    </row>
    <row r="297" spans="1:12" ht="12.75" customHeight="1">
      <c r="A297" s="36">
        <v>3</v>
      </c>
      <c r="B297" s="36">
        <v>3</v>
      </c>
      <c r="C297" s="35">
        <v>1</v>
      </c>
      <c r="D297" s="34">
        <v>1</v>
      </c>
      <c r="E297" s="34"/>
      <c r="F297" s="33"/>
      <c r="G297" s="26" t="s">
        <v>199</v>
      </c>
      <c r="H297" s="18">
        <v>268</v>
      </c>
      <c r="I297" s="37">
        <f>SUM(I298+I300+I303)</f>
        <v>0</v>
      </c>
      <c r="J297" s="37">
        <f>SUM(J298+J300+J303)</f>
        <v>0</v>
      </c>
      <c r="K297" s="37">
        <f>SUM(K298+K300+K303)</f>
        <v>0</v>
      </c>
      <c r="L297" s="37">
        <f>SUM(L298+L300+L303)</f>
        <v>0</v>
      </c>
    </row>
    <row r="298" spans="1:12" ht="15" customHeight="1">
      <c r="A298" s="36">
        <v>3</v>
      </c>
      <c r="B298" s="36">
        <v>3</v>
      </c>
      <c r="C298" s="35">
        <v>1</v>
      </c>
      <c r="D298" s="34">
        <v>1</v>
      </c>
      <c r="E298" s="34">
        <v>1</v>
      </c>
      <c r="F298" s="33"/>
      <c r="G298" s="26" t="s">
        <v>194</v>
      </c>
      <c r="H298" s="18">
        <v>269</v>
      </c>
      <c r="I298" s="37">
        <f>SUM(I299:I299)</f>
        <v>0</v>
      </c>
      <c r="J298" s="66">
        <f>SUM(J299:J299)</f>
        <v>0</v>
      </c>
      <c r="K298" s="42">
        <f>SUM(K299:K299)</f>
        <v>0</v>
      </c>
      <c r="L298" s="42">
        <f>SUM(L299:L299)</f>
        <v>0</v>
      </c>
    </row>
    <row r="299" spans="1:12" ht="14.25" customHeight="1">
      <c r="A299" s="36">
        <v>3</v>
      </c>
      <c r="B299" s="36">
        <v>3</v>
      </c>
      <c r="C299" s="35">
        <v>1</v>
      </c>
      <c r="D299" s="34">
        <v>1</v>
      </c>
      <c r="E299" s="34">
        <v>1</v>
      </c>
      <c r="F299" s="33">
        <v>1</v>
      </c>
      <c r="G299" s="26" t="s">
        <v>194</v>
      </c>
      <c r="H299" s="18">
        <v>270</v>
      </c>
      <c r="I299" s="25">
        <v>0</v>
      </c>
      <c r="J299" s="25">
        <v>0</v>
      </c>
      <c r="K299" s="25">
        <v>0</v>
      </c>
      <c r="L299" s="25">
        <v>0</v>
      </c>
    </row>
    <row r="300" spans="1:12" ht="14.25" customHeight="1">
      <c r="A300" s="30">
        <v>3</v>
      </c>
      <c r="B300" s="30">
        <v>3</v>
      </c>
      <c r="C300" s="29">
        <v>1</v>
      </c>
      <c r="D300" s="28">
        <v>1</v>
      </c>
      <c r="E300" s="28">
        <v>2</v>
      </c>
      <c r="F300" s="27"/>
      <c r="G300" s="26" t="s">
        <v>193</v>
      </c>
      <c r="H300" s="18">
        <v>271</v>
      </c>
      <c r="I300" s="71">
        <f>SUM(I301:I302)</f>
        <v>0</v>
      </c>
      <c r="J300" s="71">
        <f>SUM(J301:J302)</f>
        <v>0</v>
      </c>
      <c r="K300" s="71">
        <f>SUM(K301:K302)</f>
        <v>0</v>
      </c>
      <c r="L300" s="71">
        <f>SUM(L301:L302)</f>
        <v>0</v>
      </c>
    </row>
    <row r="301" spans="1:12" ht="14.25" customHeight="1">
      <c r="A301" s="30">
        <v>3</v>
      </c>
      <c r="B301" s="30">
        <v>3</v>
      </c>
      <c r="C301" s="29">
        <v>1</v>
      </c>
      <c r="D301" s="28">
        <v>1</v>
      </c>
      <c r="E301" s="28">
        <v>2</v>
      </c>
      <c r="F301" s="27">
        <v>1</v>
      </c>
      <c r="G301" s="26" t="s">
        <v>192</v>
      </c>
      <c r="H301" s="18">
        <v>272</v>
      </c>
      <c r="I301" s="25">
        <v>0</v>
      </c>
      <c r="J301" s="25">
        <v>0</v>
      </c>
      <c r="K301" s="25">
        <v>0</v>
      </c>
      <c r="L301" s="25">
        <v>0</v>
      </c>
    </row>
    <row r="302" spans="1:12" ht="14.25" customHeight="1">
      <c r="A302" s="30">
        <v>3</v>
      </c>
      <c r="B302" s="30">
        <v>3</v>
      </c>
      <c r="C302" s="29">
        <v>1</v>
      </c>
      <c r="D302" s="28">
        <v>1</v>
      </c>
      <c r="E302" s="28">
        <v>2</v>
      </c>
      <c r="F302" s="27">
        <v>2</v>
      </c>
      <c r="G302" s="26" t="s">
        <v>191</v>
      </c>
      <c r="H302" s="18">
        <v>273</v>
      </c>
      <c r="I302" s="25">
        <v>0</v>
      </c>
      <c r="J302" s="25">
        <v>0</v>
      </c>
      <c r="K302" s="25">
        <v>0</v>
      </c>
      <c r="L302" s="25">
        <v>0</v>
      </c>
    </row>
    <row r="303" spans="1:12" ht="14.25" customHeight="1">
      <c r="A303" s="30">
        <v>3</v>
      </c>
      <c r="B303" s="30">
        <v>3</v>
      </c>
      <c r="C303" s="29">
        <v>1</v>
      </c>
      <c r="D303" s="28">
        <v>1</v>
      </c>
      <c r="E303" s="28">
        <v>3</v>
      </c>
      <c r="F303" s="27"/>
      <c r="G303" s="26" t="s">
        <v>190</v>
      </c>
      <c r="H303" s="18">
        <v>274</v>
      </c>
      <c r="I303" s="71">
        <f>SUM(I304:I305)</f>
        <v>0</v>
      </c>
      <c r="J303" s="71">
        <f>SUM(J304:J305)</f>
        <v>0</v>
      </c>
      <c r="K303" s="71">
        <f>SUM(K304:K305)</f>
        <v>0</v>
      </c>
      <c r="L303" s="71">
        <f>SUM(L304:L305)</f>
        <v>0</v>
      </c>
    </row>
    <row r="304" spans="1:12" ht="14.25" customHeight="1">
      <c r="A304" s="30">
        <v>3</v>
      </c>
      <c r="B304" s="30">
        <v>3</v>
      </c>
      <c r="C304" s="29">
        <v>1</v>
      </c>
      <c r="D304" s="28">
        <v>1</v>
      </c>
      <c r="E304" s="28">
        <v>3</v>
      </c>
      <c r="F304" s="27">
        <v>1</v>
      </c>
      <c r="G304" s="26" t="s">
        <v>189</v>
      </c>
      <c r="H304" s="18">
        <v>275</v>
      </c>
      <c r="I304" s="25">
        <v>0</v>
      </c>
      <c r="J304" s="25">
        <v>0</v>
      </c>
      <c r="K304" s="25">
        <v>0</v>
      </c>
      <c r="L304" s="25">
        <v>0</v>
      </c>
    </row>
    <row r="305" spans="1:12">
      <c r="A305" s="30">
        <v>3</v>
      </c>
      <c r="B305" s="30">
        <v>3</v>
      </c>
      <c r="C305" s="29">
        <v>1</v>
      </c>
      <c r="D305" s="28">
        <v>1</v>
      </c>
      <c r="E305" s="28">
        <v>3</v>
      </c>
      <c r="F305" s="27">
        <v>2</v>
      </c>
      <c r="G305" s="26" t="s">
        <v>188</v>
      </c>
      <c r="H305" s="18">
        <v>276</v>
      </c>
      <c r="I305" s="25">
        <v>0</v>
      </c>
      <c r="J305" s="25">
        <v>0</v>
      </c>
      <c r="K305" s="25">
        <v>0</v>
      </c>
      <c r="L305" s="25">
        <v>0</v>
      </c>
    </row>
    <row r="306" spans="1:12" ht="15" customHeight="1">
      <c r="A306" s="52">
        <v>3</v>
      </c>
      <c r="B306" s="51">
        <v>3</v>
      </c>
      <c r="C306" s="35">
        <v>1</v>
      </c>
      <c r="D306" s="34">
        <v>2</v>
      </c>
      <c r="E306" s="34"/>
      <c r="F306" s="33"/>
      <c r="G306" s="45" t="s">
        <v>187</v>
      </c>
      <c r="H306" s="18">
        <v>277</v>
      </c>
      <c r="I306" s="37">
        <f>I307</f>
        <v>0</v>
      </c>
      <c r="J306" s="66">
        <f>J307</f>
        <v>0</v>
      </c>
      <c r="K306" s="42">
        <f>K307</f>
        <v>0</v>
      </c>
      <c r="L306" s="42">
        <f>L307</f>
        <v>0</v>
      </c>
    </row>
    <row r="307" spans="1:12" ht="15" customHeight="1">
      <c r="A307" s="52">
        <v>3</v>
      </c>
      <c r="B307" s="52">
        <v>3</v>
      </c>
      <c r="C307" s="51">
        <v>1</v>
      </c>
      <c r="D307" s="50">
        <v>2</v>
      </c>
      <c r="E307" s="50">
        <v>1</v>
      </c>
      <c r="F307" s="49"/>
      <c r="G307" s="45" t="s">
        <v>187</v>
      </c>
      <c r="H307" s="18">
        <v>278</v>
      </c>
      <c r="I307" s="48">
        <f>SUM(I308:I309)</f>
        <v>0</v>
      </c>
      <c r="J307" s="67">
        <f>SUM(J308:J309)</f>
        <v>0</v>
      </c>
      <c r="K307" s="46">
        <f>SUM(K308:K309)</f>
        <v>0</v>
      </c>
      <c r="L307" s="46">
        <f>SUM(L308:L309)</f>
        <v>0</v>
      </c>
    </row>
    <row r="308" spans="1:12" ht="12.75" customHeight="1">
      <c r="A308" s="36">
        <v>3</v>
      </c>
      <c r="B308" s="36">
        <v>3</v>
      </c>
      <c r="C308" s="35">
        <v>1</v>
      </c>
      <c r="D308" s="34">
        <v>2</v>
      </c>
      <c r="E308" s="34">
        <v>1</v>
      </c>
      <c r="F308" s="33">
        <v>1</v>
      </c>
      <c r="G308" s="26" t="s">
        <v>186</v>
      </c>
      <c r="H308" s="18">
        <v>279</v>
      </c>
      <c r="I308" s="25">
        <v>0</v>
      </c>
      <c r="J308" s="25">
        <v>0</v>
      </c>
      <c r="K308" s="25">
        <v>0</v>
      </c>
      <c r="L308" s="25">
        <v>0</v>
      </c>
    </row>
    <row r="309" spans="1:12" ht="15.75" customHeight="1">
      <c r="A309" s="41">
        <v>3</v>
      </c>
      <c r="B309" s="70">
        <v>3</v>
      </c>
      <c r="C309" s="61">
        <v>1</v>
      </c>
      <c r="D309" s="68">
        <v>2</v>
      </c>
      <c r="E309" s="68">
        <v>1</v>
      </c>
      <c r="F309" s="60">
        <v>2</v>
      </c>
      <c r="G309" s="64" t="s">
        <v>185</v>
      </c>
      <c r="H309" s="18">
        <v>280</v>
      </c>
      <c r="I309" s="25">
        <v>0</v>
      </c>
      <c r="J309" s="25">
        <v>0</v>
      </c>
      <c r="K309" s="25">
        <v>0</v>
      </c>
      <c r="L309" s="25">
        <v>0</v>
      </c>
    </row>
    <row r="310" spans="1:12" ht="15.75" customHeight="1">
      <c r="A310" s="35">
        <v>3</v>
      </c>
      <c r="B310" s="45">
        <v>3</v>
      </c>
      <c r="C310" s="35">
        <v>1</v>
      </c>
      <c r="D310" s="34">
        <v>3</v>
      </c>
      <c r="E310" s="34"/>
      <c r="F310" s="33"/>
      <c r="G310" s="26" t="s">
        <v>184</v>
      </c>
      <c r="H310" s="18">
        <v>281</v>
      </c>
      <c r="I310" s="37">
        <f>I311</f>
        <v>0</v>
      </c>
      <c r="J310" s="66">
        <f>J311</f>
        <v>0</v>
      </c>
      <c r="K310" s="42">
        <f>K311</f>
        <v>0</v>
      </c>
      <c r="L310" s="42">
        <f>L311</f>
        <v>0</v>
      </c>
    </row>
    <row r="311" spans="1:12" ht="27" customHeight="1">
      <c r="A311" s="35">
        <v>3</v>
      </c>
      <c r="B311" s="56">
        <v>3</v>
      </c>
      <c r="C311" s="61">
        <v>1</v>
      </c>
      <c r="D311" s="68">
        <v>3</v>
      </c>
      <c r="E311" s="68">
        <v>1</v>
      </c>
      <c r="F311" s="60"/>
      <c r="G311" s="26" t="s">
        <v>184</v>
      </c>
      <c r="H311" s="18">
        <v>282</v>
      </c>
      <c r="I311" s="42">
        <f>I312+I313</f>
        <v>0</v>
      </c>
      <c r="J311" s="42">
        <f>J312+J313</f>
        <v>0</v>
      </c>
      <c r="K311" s="42">
        <f>K312+K313</f>
        <v>0</v>
      </c>
      <c r="L311" s="42">
        <f>L312+L313</f>
        <v>0</v>
      </c>
    </row>
    <row r="312" spans="1:12" ht="26.25" customHeight="1">
      <c r="A312" s="35">
        <v>3</v>
      </c>
      <c r="B312" s="45">
        <v>3</v>
      </c>
      <c r="C312" s="35">
        <v>1</v>
      </c>
      <c r="D312" s="34">
        <v>3</v>
      </c>
      <c r="E312" s="34">
        <v>1</v>
      </c>
      <c r="F312" s="33">
        <v>1</v>
      </c>
      <c r="G312" s="26" t="s">
        <v>183</v>
      </c>
      <c r="H312" s="18">
        <v>283</v>
      </c>
      <c r="I312" s="32">
        <v>0</v>
      </c>
      <c r="J312" s="32">
        <v>0</v>
      </c>
      <c r="K312" s="32">
        <v>0</v>
      </c>
      <c r="L312" s="31">
        <v>0</v>
      </c>
    </row>
    <row r="313" spans="1:12" ht="26.4">
      <c r="A313" s="35">
        <v>3</v>
      </c>
      <c r="B313" s="45">
        <v>3</v>
      </c>
      <c r="C313" s="35">
        <v>1</v>
      </c>
      <c r="D313" s="34">
        <v>3</v>
      </c>
      <c r="E313" s="34">
        <v>1</v>
      </c>
      <c r="F313" s="33">
        <v>2</v>
      </c>
      <c r="G313" s="26" t="s">
        <v>182</v>
      </c>
      <c r="H313" s="18">
        <v>284</v>
      </c>
      <c r="I313" s="25">
        <v>0</v>
      </c>
      <c r="J313" s="25">
        <v>0</v>
      </c>
      <c r="K313" s="25">
        <v>0</v>
      </c>
      <c r="L313" s="25">
        <v>0</v>
      </c>
    </row>
    <row r="314" spans="1:12" ht="15" customHeight="1">
      <c r="A314" s="35">
        <v>3</v>
      </c>
      <c r="B314" s="45">
        <v>3</v>
      </c>
      <c r="C314" s="35">
        <v>1</v>
      </c>
      <c r="D314" s="34">
        <v>4</v>
      </c>
      <c r="E314" s="34"/>
      <c r="F314" s="33"/>
      <c r="G314" s="26" t="s">
        <v>181</v>
      </c>
      <c r="H314" s="18">
        <v>285</v>
      </c>
      <c r="I314" s="37">
        <f>I315</f>
        <v>0</v>
      </c>
      <c r="J314" s="66">
        <f>J315</f>
        <v>0</v>
      </c>
      <c r="K314" s="42">
        <f>K315</f>
        <v>0</v>
      </c>
      <c r="L314" s="42">
        <f>L315</f>
        <v>0</v>
      </c>
    </row>
    <row r="315" spans="1:12">
      <c r="A315" s="36">
        <v>3</v>
      </c>
      <c r="B315" s="35">
        <v>3</v>
      </c>
      <c r="C315" s="34">
        <v>1</v>
      </c>
      <c r="D315" s="34">
        <v>4</v>
      </c>
      <c r="E315" s="34">
        <v>1</v>
      </c>
      <c r="F315" s="33"/>
      <c r="G315" s="26" t="s">
        <v>181</v>
      </c>
      <c r="H315" s="18">
        <v>286</v>
      </c>
      <c r="I315" s="37">
        <f>SUM(I316:I317)</f>
        <v>0</v>
      </c>
      <c r="J315" s="37">
        <f>SUM(J316:J317)</f>
        <v>0</v>
      </c>
      <c r="K315" s="37">
        <f>SUM(K316:K317)</f>
        <v>0</v>
      </c>
      <c r="L315" s="37">
        <f>SUM(L316:L317)</f>
        <v>0</v>
      </c>
    </row>
    <row r="316" spans="1:12" ht="14.25" customHeight="1">
      <c r="A316" s="36">
        <v>3</v>
      </c>
      <c r="B316" s="35">
        <v>3</v>
      </c>
      <c r="C316" s="34">
        <v>1</v>
      </c>
      <c r="D316" s="34">
        <v>4</v>
      </c>
      <c r="E316" s="34">
        <v>1</v>
      </c>
      <c r="F316" s="33">
        <v>1</v>
      </c>
      <c r="G316" s="26" t="s">
        <v>180</v>
      </c>
      <c r="H316" s="18">
        <v>287</v>
      </c>
      <c r="I316" s="69">
        <v>0</v>
      </c>
      <c r="J316" s="25">
        <v>0</v>
      </c>
      <c r="K316" s="25">
        <v>0</v>
      </c>
      <c r="L316" s="69">
        <v>0</v>
      </c>
    </row>
    <row r="317" spans="1:12" ht="15.75" customHeight="1">
      <c r="A317" s="35">
        <v>3</v>
      </c>
      <c r="B317" s="34">
        <v>3</v>
      </c>
      <c r="C317" s="34">
        <v>1</v>
      </c>
      <c r="D317" s="34">
        <v>4</v>
      </c>
      <c r="E317" s="34">
        <v>1</v>
      </c>
      <c r="F317" s="33">
        <v>2</v>
      </c>
      <c r="G317" s="26" t="s">
        <v>198</v>
      </c>
      <c r="H317" s="18">
        <v>288</v>
      </c>
      <c r="I317" s="25">
        <v>0</v>
      </c>
      <c r="J317" s="32">
        <v>0</v>
      </c>
      <c r="K317" s="32">
        <v>0</v>
      </c>
      <c r="L317" s="31">
        <v>0</v>
      </c>
    </row>
    <row r="318" spans="1:12" ht="14.25" customHeight="1">
      <c r="A318" s="35">
        <v>3</v>
      </c>
      <c r="B318" s="34">
        <v>3</v>
      </c>
      <c r="C318" s="34">
        <v>1</v>
      </c>
      <c r="D318" s="34">
        <v>5</v>
      </c>
      <c r="E318" s="34"/>
      <c r="F318" s="33"/>
      <c r="G318" s="26" t="s">
        <v>178</v>
      </c>
      <c r="H318" s="18">
        <v>289</v>
      </c>
      <c r="I318" s="46">
        <f t="shared" ref="I318:L319" si="28">I319</f>
        <v>0</v>
      </c>
      <c r="J318" s="66">
        <f t="shared" si="28"/>
        <v>0</v>
      </c>
      <c r="K318" s="42">
        <f t="shared" si="28"/>
        <v>0</v>
      </c>
      <c r="L318" s="42">
        <f t="shared" si="28"/>
        <v>0</v>
      </c>
    </row>
    <row r="319" spans="1:12" ht="14.25" customHeight="1">
      <c r="A319" s="51">
        <v>3</v>
      </c>
      <c r="B319" s="68">
        <v>3</v>
      </c>
      <c r="C319" s="68">
        <v>1</v>
      </c>
      <c r="D319" s="68">
        <v>5</v>
      </c>
      <c r="E319" s="68">
        <v>1</v>
      </c>
      <c r="F319" s="60"/>
      <c r="G319" s="26" t="s">
        <v>178</v>
      </c>
      <c r="H319" s="18">
        <v>290</v>
      </c>
      <c r="I319" s="42">
        <f t="shared" si="28"/>
        <v>0</v>
      </c>
      <c r="J319" s="67">
        <f t="shared" si="28"/>
        <v>0</v>
      </c>
      <c r="K319" s="46">
        <f t="shared" si="28"/>
        <v>0</v>
      </c>
      <c r="L319" s="46">
        <f t="shared" si="28"/>
        <v>0</v>
      </c>
    </row>
    <row r="320" spans="1:12" ht="14.25" customHeight="1">
      <c r="A320" s="35">
        <v>3</v>
      </c>
      <c r="B320" s="34">
        <v>3</v>
      </c>
      <c r="C320" s="34">
        <v>1</v>
      </c>
      <c r="D320" s="34">
        <v>5</v>
      </c>
      <c r="E320" s="34">
        <v>1</v>
      </c>
      <c r="F320" s="33">
        <v>1</v>
      </c>
      <c r="G320" s="26" t="s">
        <v>197</v>
      </c>
      <c r="H320" s="18">
        <v>291</v>
      </c>
      <c r="I320" s="25">
        <v>0</v>
      </c>
      <c r="J320" s="32">
        <v>0</v>
      </c>
      <c r="K320" s="32">
        <v>0</v>
      </c>
      <c r="L320" s="31">
        <v>0</v>
      </c>
    </row>
    <row r="321" spans="1:16" ht="13.5" customHeight="1">
      <c r="A321" s="35">
        <v>3</v>
      </c>
      <c r="B321" s="34">
        <v>3</v>
      </c>
      <c r="C321" s="34">
        <v>1</v>
      </c>
      <c r="D321" s="34">
        <v>6</v>
      </c>
      <c r="E321" s="34"/>
      <c r="F321" s="33"/>
      <c r="G321" s="45" t="s">
        <v>177</v>
      </c>
      <c r="H321" s="18">
        <v>292</v>
      </c>
      <c r="I321" s="42">
        <f t="shared" ref="I321:L322" si="29">I322</f>
        <v>0</v>
      </c>
      <c r="J321" s="66">
        <f t="shared" si="29"/>
        <v>0</v>
      </c>
      <c r="K321" s="42">
        <f t="shared" si="29"/>
        <v>0</v>
      </c>
      <c r="L321" s="42">
        <f t="shared" si="29"/>
        <v>0</v>
      </c>
    </row>
    <row r="322" spans="1:16" ht="14.25" customHeight="1">
      <c r="A322" s="35">
        <v>3</v>
      </c>
      <c r="B322" s="34">
        <v>3</v>
      </c>
      <c r="C322" s="34">
        <v>1</v>
      </c>
      <c r="D322" s="34">
        <v>6</v>
      </c>
      <c r="E322" s="34">
        <v>1</v>
      </c>
      <c r="F322" s="33"/>
      <c r="G322" s="45" t="s">
        <v>177</v>
      </c>
      <c r="H322" s="18">
        <v>293</v>
      </c>
      <c r="I322" s="37">
        <f t="shared" si="29"/>
        <v>0</v>
      </c>
      <c r="J322" s="66">
        <f t="shared" si="29"/>
        <v>0</v>
      </c>
      <c r="K322" s="42">
        <f t="shared" si="29"/>
        <v>0</v>
      </c>
      <c r="L322" s="42">
        <f t="shared" si="29"/>
        <v>0</v>
      </c>
    </row>
    <row r="323" spans="1:16" ht="15" customHeight="1">
      <c r="A323" s="35">
        <v>3</v>
      </c>
      <c r="B323" s="34">
        <v>3</v>
      </c>
      <c r="C323" s="34">
        <v>1</v>
      </c>
      <c r="D323" s="34">
        <v>6</v>
      </c>
      <c r="E323" s="34">
        <v>1</v>
      </c>
      <c r="F323" s="33">
        <v>1</v>
      </c>
      <c r="G323" s="45" t="s">
        <v>177</v>
      </c>
      <c r="H323" s="18">
        <v>294</v>
      </c>
      <c r="I323" s="32">
        <v>0</v>
      </c>
      <c r="J323" s="32">
        <v>0</v>
      </c>
      <c r="K323" s="32">
        <v>0</v>
      </c>
      <c r="L323" s="31">
        <v>0</v>
      </c>
    </row>
    <row r="324" spans="1:16" ht="16.5" customHeight="1">
      <c r="A324" s="35">
        <v>3</v>
      </c>
      <c r="B324" s="34">
        <v>3</v>
      </c>
      <c r="C324" s="34">
        <v>1</v>
      </c>
      <c r="D324" s="34">
        <v>7</v>
      </c>
      <c r="E324" s="34"/>
      <c r="F324" s="33"/>
      <c r="G324" s="26" t="s">
        <v>176</v>
      </c>
      <c r="H324" s="18">
        <v>295</v>
      </c>
      <c r="I324" s="37">
        <f>I325</f>
        <v>0</v>
      </c>
      <c r="J324" s="66">
        <f>J325</f>
        <v>0</v>
      </c>
      <c r="K324" s="42">
        <f>K325</f>
        <v>0</v>
      </c>
      <c r="L324" s="42">
        <f>L325</f>
        <v>0</v>
      </c>
    </row>
    <row r="325" spans="1:16" ht="27" customHeight="1">
      <c r="A325" s="35">
        <v>3</v>
      </c>
      <c r="B325" s="34">
        <v>3</v>
      </c>
      <c r="C325" s="34">
        <v>1</v>
      </c>
      <c r="D325" s="34">
        <v>7</v>
      </c>
      <c r="E325" s="34">
        <v>1</v>
      </c>
      <c r="F325" s="33"/>
      <c r="G325" s="26" t="s">
        <v>176</v>
      </c>
      <c r="H325" s="18">
        <v>296</v>
      </c>
      <c r="I325" s="37">
        <f>I326+I327</f>
        <v>0</v>
      </c>
      <c r="J325" s="37">
        <f>J326+J327</f>
        <v>0</v>
      </c>
      <c r="K325" s="37">
        <f>K326+K327</f>
        <v>0</v>
      </c>
      <c r="L325" s="37">
        <f>L326+L327</f>
        <v>0</v>
      </c>
    </row>
    <row r="326" spans="1:16" ht="27.75" customHeight="1">
      <c r="A326" s="35">
        <v>3</v>
      </c>
      <c r="B326" s="34">
        <v>3</v>
      </c>
      <c r="C326" s="34">
        <v>1</v>
      </c>
      <c r="D326" s="34">
        <v>7</v>
      </c>
      <c r="E326" s="34">
        <v>1</v>
      </c>
      <c r="F326" s="33">
        <v>1</v>
      </c>
      <c r="G326" s="26" t="s">
        <v>175</v>
      </c>
      <c r="H326" s="18">
        <v>297</v>
      </c>
      <c r="I326" s="32">
        <v>0</v>
      </c>
      <c r="J326" s="32">
        <v>0</v>
      </c>
      <c r="K326" s="32">
        <v>0</v>
      </c>
      <c r="L326" s="31">
        <v>0</v>
      </c>
    </row>
    <row r="327" spans="1:16" ht="38.25" customHeight="1">
      <c r="A327" s="35">
        <v>3</v>
      </c>
      <c r="B327" s="34">
        <v>3</v>
      </c>
      <c r="C327" s="34">
        <v>1</v>
      </c>
      <c r="D327" s="34">
        <v>7</v>
      </c>
      <c r="E327" s="34">
        <v>1</v>
      </c>
      <c r="F327" s="33">
        <v>2</v>
      </c>
      <c r="G327" s="26" t="s">
        <v>174</v>
      </c>
      <c r="H327" s="18">
        <v>298</v>
      </c>
      <c r="I327" s="25">
        <v>0</v>
      </c>
      <c r="J327" s="25">
        <v>0</v>
      </c>
      <c r="K327" s="25">
        <v>0</v>
      </c>
      <c r="L327" s="25">
        <v>0</v>
      </c>
    </row>
    <row r="328" spans="1:16" ht="15" customHeight="1">
      <c r="A328" s="35">
        <v>3</v>
      </c>
      <c r="B328" s="34">
        <v>3</v>
      </c>
      <c r="C328" s="34">
        <v>2</v>
      </c>
      <c r="D328" s="34"/>
      <c r="E328" s="34"/>
      <c r="F328" s="33"/>
      <c r="G328" s="26" t="s">
        <v>196</v>
      </c>
      <c r="H328" s="18">
        <v>299</v>
      </c>
      <c r="I328" s="37">
        <f>SUM(I329+I338+I342+I346+I350+I353+I356)</f>
        <v>0</v>
      </c>
      <c r="J328" s="66">
        <f>SUM(J329+J338+J342+J346+J350+J353+J356)</f>
        <v>0</v>
      </c>
      <c r="K328" s="42">
        <f>SUM(K329+K338+K342+K346+K350+K353+K356)</f>
        <v>0</v>
      </c>
      <c r="L328" s="42">
        <f>SUM(L329+L338+L342+L346+L350+L353+L356)</f>
        <v>0</v>
      </c>
    </row>
    <row r="329" spans="1:16">
      <c r="A329" s="35">
        <v>3</v>
      </c>
      <c r="B329" s="34">
        <v>3</v>
      </c>
      <c r="C329" s="34">
        <v>2</v>
      </c>
      <c r="D329" s="34">
        <v>1</v>
      </c>
      <c r="E329" s="34"/>
      <c r="F329" s="33"/>
      <c r="G329" s="26" t="s">
        <v>195</v>
      </c>
      <c r="H329" s="18">
        <v>300</v>
      </c>
      <c r="I329" s="37">
        <f>I330</f>
        <v>0</v>
      </c>
      <c r="J329" s="66">
        <f>J330</f>
        <v>0</v>
      </c>
      <c r="K329" s="42">
        <f>K330</f>
        <v>0</v>
      </c>
      <c r="L329" s="42">
        <f>L330</f>
        <v>0</v>
      </c>
      <c r="M329" s="65">
        <f>SUM(M330:M330)</f>
        <v>0</v>
      </c>
      <c r="N329" s="65">
        <f>SUM(N330:N330)</f>
        <v>0</v>
      </c>
      <c r="O329" s="65">
        <f>SUM(O330:O330)</f>
        <v>0</v>
      </c>
      <c r="P329" s="65">
        <f>SUM(P330:P330)</f>
        <v>0</v>
      </c>
    </row>
    <row r="330" spans="1:16" ht="13.5" customHeight="1">
      <c r="A330" s="36">
        <v>3</v>
      </c>
      <c r="B330" s="35">
        <v>3</v>
      </c>
      <c r="C330" s="34">
        <v>2</v>
      </c>
      <c r="D330" s="45">
        <v>1</v>
      </c>
      <c r="E330" s="35">
        <v>1</v>
      </c>
      <c r="F330" s="33"/>
      <c r="G330" s="26" t="s">
        <v>195</v>
      </c>
      <c r="H330" s="18">
        <v>301</v>
      </c>
      <c r="I330" s="37">
        <f>SUM(I331:I331)</f>
        <v>0</v>
      </c>
      <c r="J330" s="37">
        <f>SUM(J331:J331)</f>
        <v>0</v>
      </c>
      <c r="K330" s="37">
        <f>SUM(K331:K331)</f>
        <v>0</v>
      </c>
      <c r="L330" s="37">
        <f>SUM(L331:L331)</f>
        <v>0</v>
      </c>
    </row>
    <row r="331" spans="1:16">
      <c r="A331" s="36">
        <v>3</v>
      </c>
      <c r="B331" s="35">
        <v>3</v>
      </c>
      <c r="C331" s="34">
        <v>2</v>
      </c>
      <c r="D331" s="45">
        <v>1</v>
      </c>
      <c r="E331" s="35">
        <v>1</v>
      </c>
      <c r="F331" s="33">
        <v>1</v>
      </c>
      <c r="G331" s="26" t="s">
        <v>194</v>
      </c>
      <c r="H331" s="18">
        <v>302</v>
      </c>
      <c r="I331" s="32">
        <v>0</v>
      </c>
      <c r="J331" s="32">
        <v>0</v>
      </c>
      <c r="K331" s="32">
        <v>0</v>
      </c>
      <c r="L331" s="31">
        <v>0</v>
      </c>
    </row>
    <row r="332" spans="1:16">
      <c r="A332" s="30">
        <v>3</v>
      </c>
      <c r="B332" s="29">
        <v>3</v>
      </c>
      <c r="C332" s="28">
        <v>2</v>
      </c>
      <c r="D332" s="26">
        <v>1</v>
      </c>
      <c r="E332" s="29">
        <v>2</v>
      </c>
      <c r="F332" s="27"/>
      <c r="G332" s="64" t="s">
        <v>193</v>
      </c>
      <c r="H332" s="18">
        <v>303</v>
      </c>
      <c r="I332" s="37">
        <f>SUM(I333:I334)</f>
        <v>0</v>
      </c>
      <c r="J332" s="37">
        <f>SUM(J333:J334)</f>
        <v>0</v>
      </c>
      <c r="K332" s="37">
        <f>SUM(K333:K334)</f>
        <v>0</v>
      </c>
      <c r="L332" s="37">
        <f>SUM(L333:L334)</f>
        <v>0</v>
      </c>
    </row>
    <row r="333" spans="1:16">
      <c r="A333" s="30">
        <v>3</v>
      </c>
      <c r="B333" s="29">
        <v>3</v>
      </c>
      <c r="C333" s="28">
        <v>2</v>
      </c>
      <c r="D333" s="26">
        <v>1</v>
      </c>
      <c r="E333" s="29">
        <v>2</v>
      </c>
      <c r="F333" s="27">
        <v>1</v>
      </c>
      <c r="G333" s="64" t="s">
        <v>192</v>
      </c>
      <c r="H333" s="18">
        <v>304</v>
      </c>
      <c r="I333" s="32">
        <v>0</v>
      </c>
      <c r="J333" s="32">
        <v>0</v>
      </c>
      <c r="K333" s="32">
        <v>0</v>
      </c>
      <c r="L333" s="31">
        <v>0</v>
      </c>
    </row>
    <row r="334" spans="1:16">
      <c r="A334" s="30">
        <v>3</v>
      </c>
      <c r="B334" s="29">
        <v>3</v>
      </c>
      <c r="C334" s="28">
        <v>2</v>
      </c>
      <c r="D334" s="26">
        <v>1</v>
      </c>
      <c r="E334" s="29">
        <v>2</v>
      </c>
      <c r="F334" s="27">
        <v>2</v>
      </c>
      <c r="G334" s="64" t="s">
        <v>191</v>
      </c>
      <c r="H334" s="18">
        <v>305</v>
      </c>
      <c r="I334" s="25">
        <v>0</v>
      </c>
      <c r="J334" s="25">
        <v>0</v>
      </c>
      <c r="K334" s="25">
        <v>0</v>
      </c>
      <c r="L334" s="25">
        <v>0</v>
      </c>
    </row>
    <row r="335" spans="1:16">
      <c r="A335" s="30">
        <v>3</v>
      </c>
      <c r="B335" s="29">
        <v>3</v>
      </c>
      <c r="C335" s="28">
        <v>2</v>
      </c>
      <c r="D335" s="26">
        <v>1</v>
      </c>
      <c r="E335" s="29">
        <v>3</v>
      </c>
      <c r="F335" s="27"/>
      <c r="G335" s="64" t="s">
        <v>190</v>
      </c>
      <c r="H335" s="18">
        <v>306</v>
      </c>
      <c r="I335" s="37">
        <f>SUM(I336:I337)</f>
        <v>0</v>
      </c>
      <c r="J335" s="37">
        <f>SUM(J336:J337)</f>
        <v>0</v>
      </c>
      <c r="K335" s="37">
        <f>SUM(K336:K337)</f>
        <v>0</v>
      </c>
      <c r="L335" s="37">
        <f>SUM(L336:L337)</f>
        <v>0</v>
      </c>
    </row>
    <row r="336" spans="1:16">
      <c r="A336" s="30">
        <v>3</v>
      </c>
      <c r="B336" s="29">
        <v>3</v>
      </c>
      <c r="C336" s="28">
        <v>2</v>
      </c>
      <c r="D336" s="26">
        <v>1</v>
      </c>
      <c r="E336" s="29">
        <v>3</v>
      </c>
      <c r="F336" s="27">
        <v>1</v>
      </c>
      <c r="G336" s="64" t="s">
        <v>189</v>
      </c>
      <c r="H336" s="18">
        <v>307</v>
      </c>
      <c r="I336" s="25">
        <v>0</v>
      </c>
      <c r="J336" s="25">
        <v>0</v>
      </c>
      <c r="K336" s="25">
        <v>0</v>
      </c>
      <c r="L336" s="25">
        <v>0</v>
      </c>
    </row>
    <row r="337" spans="1:12">
      <c r="A337" s="30">
        <v>3</v>
      </c>
      <c r="B337" s="29">
        <v>3</v>
      </c>
      <c r="C337" s="28">
        <v>2</v>
      </c>
      <c r="D337" s="26">
        <v>1</v>
      </c>
      <c r="E337" s="29">
        <v>3</v>
      </c>
      <c r="F337" s="27">
        <v>2</v>
      </c>
      <c r="G337" s="64" t="s">
        <v>188</v>
      </c>
      <c r="H337" s="18">
        <v>308</v>
      </c>
      <c r="I337" s="62">
        <v>0</v>
      </c>
      <c r="J337" s="63">
        <v>0</v>
      </c>
      <c r="K337" s="62">
        <v>0</v>
      </c>
      <c r="L337" s="62">
        <v>0</v>
      </c>
    </row>
    <row r="338" spans="1:12">
      <c r="A338" s="41">
        <v>3</v>
      </c>
      <c r="B338" s="41">
        <v>3</v>
      </c>
      <c r="C338" s="61">
        <v>2</v>
      </c>
      <c r="D338" s="56">
        <v>2</v>
      </c>
      <c r="E338" s="61"/>
      <c r="F338" s="60"/>
      <c r="G338" s="56" t="s">
        <v>187</v>
      </c>
      <c r="H338" s="18">
        <v>309</v>
      </c>
      <c r="I338" s="59">
        <f>I339</f>
        <v>0</v>
      </c>
      <c r="J338" s="58">
        <f>J339</f>
        <v>0</v>
      </c>
      <c r="K338" s="57">
        <f>K339</f>
        <v>0</v>
      </c>
      <c r="L338" s="57">
        <f>L339</f>
        <v>0</v>
      </c>
    </row>
    <row r="339" spans="1:12">
      <c r="A339" s="36">
        <v>3</v>
      </c>
      <c r="B339" s="36">
        <v>3</v>
      </c>
      <c r="C339" s="35">
        <v>2</v>
      </c>
      <c r="D339" s="45">
        <v>2</v>
      </c>
      <c r="E339" s="35">
        <v>1</v>
      </c>
      <c r="F339" s="33"/>
      <c r="G339" s="56" t="s">
        <v>187</v>
      </c>
      <c r="H339" s="18">
        <v>310</v>
      </c>
      <c r="I339" s="37">
        <f>SUM(I340:I341)</f>
        <v>0</v>
      </c>
      <c r="J339" s="43">
        <f>SUM(J340:J341)</f>
        <v>0</v>
      </c>
      <c r="K339" s="42">
        <f>SUM(K340:K341)</f>
        <v>0</v>
      </c>
      <c r="L339" s="42">
        <f>SUM(L340:L341)</f>
        <v>0</v>
      </c>
    </row>
    <row r="340" spans="1:12" ht="26.4">
      <c r="A340" s="36">
        <v>3</v>
      </c>
      <c r="B340" s="36">
        <v>3</v>
      </c>
      <c r="C340" s="35">
        <v>2</v>
      </c>
      <c r="D340" s="45">
        <v>2</v>
      </c>
      <c r="E340" s="36">
        <v>1</v>
      </c>
      <c r="F340" s="53">
        <v>1</v>
      </c>
      <c r="G340" s="26" t="s">
        <v>186</v>
      </c>
      <c r="H340" s="18">
        <v>311</v>
      </c>
      <c r="I340" s="25">
        <v>0</v>
      </c>
      <c r="J340" s="25">
        <v>0</v>
      </c>
      <c r="K340" s="25">
        <v>0</v>
      </c>
      <c r="L340" s="25">
        <v>0</v>
      </c>
    </row>
    <row r="341" spans="1:12" ht="23.25" customHeight="1">
      <c r="A341" s="41">
        <v>3</v>
      </c>
      <c r="B341" s="41">
        <v>3</v>
      </c>
      <c r="C341" s="40">
        <v>2</v>
      </c>
      <c r="D341" s="39">
        <v>2</v>
      </c>
      <c r="E341" s="44">
        <v>1</v>
      </c>
      <c r="F341" s="55">
        <v>2</v>
      </c>
      <c r="G341" s="54" t="s">
        <v>185</v>
      </c>
      <c r="H341" s="18">
        <v>312</v>
      </c>
      <c r="I341" s="25">
        <v>0</v>
      </c>
      <c r="J341" s="25">
        <v>0</v>
      </c>
      <c r="K341" s="25">
        <v>0</v>
      </c>
      <c r="L341" s="25">
        <v>0</v>
      </c>
    </row>
    <row r="342" spans="1:12" ht="13.5" customHeight="1">
      <c r="A342" s="36">
        <v>3</v>
      </c>
      <c r="B342" s="36">
        <v>3</v>
      </c>
      <c r="C342" s="35">
        <v>2</v>
      </c>
      <c r="D342" s="34">
        <v>3</v>
      </c>
      <c r="E342" s="45"/>
      <c r="F342" s="53"/>
      <c r="G342" s="26" t="s">
        <v>184</v>
      </c>
      <c r="H342" s="18">
        <v>313</v>
      </c>
      <c r="I342" s="37">
        <f>I343</f>
        <v>0</v>
      </c>
      <c r="J342" s="43">
        <f>J343</f>
        <v>0</v>
      </c>
      <c r="K342" s="42">
        <f>K343</f>
        <v>0</v>
      </c>
      <c r="L342" s="42">
        <f>L343</f>
        <v>0</v>
      </c>
    </row>
    <row r="343" spans="1:12" ht="28.5" customHeight="1">
      <c r="A343" s="36">
        <v>3</v>
      </c>
      <c r="B343" s="36">
        <v>3</v>
      </c>
      <c r="C343" s="35">
        <v>2</v>
      </c>
      <c r="D343" s="34">
        <v>3</v>
      </c>
      <c r="E343" s="45">
        <v>1</v>
      </c>
      <c r="F343" s="53"/>
      <c r="G343" s="26" t="s">
        <v>184</v>
      </c>
      <c r="H343" s="18">
        <v>314</v>
      </c>
      <c r="I343" s="37">
        <f>I344+I345</f>
        <v>0</v>
      </c>
      <c r="J343" s="37">
        <f>J344+J345</f>
        <v>0</v>
      </c>
      <c r="K343" s="37">
        <f>K344+K345</f>
        <v>0</v>
      </c>
      <c r="L343" s="37">
        <f>L344+L345</f>
        <v>0</v>
      </c>
    </row>
    <row r="344" spans="1:12" ht="27.75" customHeight="1">
      <c r="A344" s="36">
        <v>3</v>
      </c>
      <c r="B344" s="36">
        <v>3</v>
      </c>
      <c r="C344" s="35">
        <v>2</v>
      </c>
      <c r="D344" s="34">
        <v>3</v>
      </c>
      <c r="E344" s="45">
        <v>1</v>
      </c>
      <c r="F344" s="53">
        <v>1</v>
      </c>
      <c r="G344" s="26" t="s">
        <v>183</v>
      </c>
      <c r="H344" s="18">
        <v>315</v>
      </c>
      <c r="I344" s="32">
        <v>0</v>
      </c>
      <c r="J344" s="32">
        <v>0</v>
      </c>
      <c r="K344" s="32">
        <v>0</v>
      </c>
      <c r="L344" s="31">
        <v>0</v>
      </c>
    </row>
    <row r="345" spans="1:12" ht="26.4">
      <c r="A345" s="36">
        <v>3</v>
      </c>
      <c r="B345" s="36">
        <v>3</v>
      </c>
      <c r="C345" s="35">
        <v>2</v>
      </c>
      <c r="D345" s="34">
        <v>3</v>
      </c>
      <c r="E345" s="45">
        <v>1</v>
      </c>
      <c r="F345" s="53">
        <v>2</v>
      </c>
      <c r="G345" s="26" t="s">
        <v>182</v>
      </c>
      <c r="H345" s="18">
        <v>316</v>
      </c>
      <c r="I345" s="25">
        <v>0</v>
      </c>
      <c r="J345" s="25">
        <v>0</v>
      </c>
      <c r="K345" s="25">
        <v>0</v>
      </c>
      <c r="L345" s="25">
        <v>0</v>
      </c>
    </row>
    <row r="346" spans="1:12">
      <c r="A346" s="36">
        <v>3</v>
      </c>
      <c r="B346" s="36">
        <v>3</v>
      </c>
      <c r="C346" s="35">
        <v>2</v>
      </c>
      <c r="D346" s="34">
        <v>4</v>
      </c>
      <c r="E346" s="34"/>
      <c r="F346" s="33"/>
      <c r="G346" s="26" t="s">
        <v>181</v>
      </c>
      <c r="H346" s="18">
        <v>317</v>
      </c>
      <c r="I346" s="37">
        <f>I347</f>
        <v>0</v>
      </c>
      <c r="J346" s="43">
        <f>J347</f>
        <v>0</v>
      </c>
      <c r="K346" s="42">
        <f>K347</f>
        <v>0</v>
      </c>
      <c r="L346" s="42">
        <f>L347</f>
        <v>0</v>
      </c>
    </row>
    <row r="347" spans="1:12" ht="15.75" customHeight="1">
      <c r="A347" s="52">
        <v>3</v>
      </c>
      <c r="B347" s="52">
        <v>3</v>
      </c>
      <c r="C347" s="51">
        <v>2</v>
      </c>
      <c r="D347" s="50">
        <v>4</v>
      </c>
      <c r="E347" s="50">
        <v>1</v>
      </c>
      <c r="F347" s="49"/>
      <c r="G347" s="26" t="s">
        <v>181</v>
      </c>
      <c r="H347" s="18">
        <v>318</v>
      </c>
      <c r="I347" s="48">
        <f>SUM(I348:I349)</f>
        <v>0</v>
      </c>
      <c r="J347" s="47">
        <f>SUM(J348:J349)</f>
        <v>0</v>
      </c>
      <c r="K347" s="46">
        <f>SUM(K348:K349)</f>
        <v>0</v>
      </c>
      <c r="L347" s="46">
        <f>SUM(L348:L349)</f>
        <v>0</v>
      </c>
    </row>
    <row r="348" spans="1:12">
      <c r="A348" s="36">
        <v>3</v>
      </c>
      <c r="B348" s="36">
        <v>3</v>
      </c>
      <c r="C348" s="35">
        <v>2</v>
      </c>
      <c r="D348" s="34">
        <v>4</v>
      </c>
      <c r="E348" s="34">
        <v>1</v>
      </c>
      <c r="F348" s="33">
        <v>1</v>
      </c>
      <c r="G348" s="26" t="s">
        <v>180</v>
      </c>
      <c r="H348" s="18">
        <v>319</v>
      </c>
      <c r="I348" s="25">
        <v>0</v>
      </c>
      <c r="J348" s="25">
        <v>0</v>
      </c>
      <c r="K348" s="25">
        <v>0</v>
      </c>
      <c r="L348" s="25">
        <v>0</v>
      </c>
    </row>
    <row r="349" spans="1:12">
      <c r="A349" s="36">
        <v>3</v>
      </c>
      <c r="B349" s="36">
        <v>3</v>
      </c>
      <c r="C349" s="35">
        <v>2</v>
      </c>
      <c r="D349" s="34">
        <v>4</v>
      </c>
      <c r="E349" s="34">
        <v>1</v>
      </c>
      <c r="F349" s="33">
        <v>2</v>
      </c>
      <c r="G349" s="26" t="s">
        <v>179</v>
      </c>
      <c r="H349" s="18">
        <v>320</v>
      </c>
      <c r="I349" s="25">
        <v>0</v>
      </c>
      <c r="J349" s="25">
        <v>0</v>
      </c>
      <c r="K349" s="25">
        <v>0</v>
      </c>
      <c r="L349" s="25">
        <v>0</v>
      </c>
    </row>
    <row r="350" spans="1:12">
      <c r="A350" s="36">
        <v>3</v>
      </c>
      <c r="B350" s="36">
        <v>3</v>
      </c>
      <c r="C350" s="35">
        <v>2</v>
      </c>
      <c r="D350" s="34">
        <v>5</v>
      </c>
      <c r="E350" s="34"/>
      <c r="F350" s="33"/>
      <c r="G350" s="26" t="s">
        <v>178</v>
      </c>
      <c r="H350" s="18">
        <v>321</v>
      </c>
      <c r="I350" s="37">
        <f t="shared" ref="I350:L351" si="30">I351</f>
        <v>0</v>
      </c>
      <c r="J350" s="43">
        <f t="shared" si="30"/>
        <v>0</v>
      </c>
      <c r="K350" s="42">
        <f t="shared" si="30"/>
        <v>0</v>
      </c>
      <c r="L350" s="42">
        <f t="shared" si="30"/>
        <v>0</v>
      </c>
    </row>
    <row r="351" spans="1:12">
      <c r="A351" s="52">
        <v>3</v>
      </c>
      <c r="B351" s="52">
        <v>3</v>
      </c>
      <c r="C351" s="51">
        <v>2</v>
      </c>
      <c r="D351" s="50">
        <v>5</v>
      </c>
      <c r="E351" s="50">
        <v>1</v>
      </c>
      <c r="F351" s="49"/>
      <c r="G351" s="26" t="s">
        <v>178</v>
      </c>
      <c r="H351" s="18">
        <v>322</v>
      </c>
      <c r="I351" s="48">
        <f t="shared" si="30"/>
        <v>0</v>
      </c>
      <c r="J351" s="47">
        <f t="shared" si="30"/>
        <v>0</v>
      </c>
      <c r="K351" s="46">
        <f t="shared" si="30"/>
        <v>0</v>
      </c>
      <c r="L351" s="46">
        <f t="shared" si="30"/>
        <v>0</v>
      </c>
    </row>
    <row r="352" spans="1:12" ht="16.5" customHeight="1">
      <c r="A352" s="36">
        <v>3</v>
      </c>
      <c r="B352" s="36">
        <v>3</v>
      </c>
      <c r="C352" s="35">
        <v>2</v>
      </c>
      <c r="D352" s="34">
        <v>5</v>
      </c>
      <c r="E352" s="34">
        <v>1</v>
      </c>
      <c r="F352" s="33">
        <v>1</v>
      </c>
      <c r="G352" s="26" t="s">
        <v>178</v>
      </c>
      <c r="H352" s="18">
        <v>323</v>
      </c>
      <c r="I352" s="32">
        <v>0</v>
      </c>
      <c r="J352" s="32">
        <v>0</v>
      </c>
      <c r="K352" s="32">
        <v>0</v>
      </c>
      <c r="L352" s="31">
        <v>0</v>
      </c>
    </row>
    <row r="353" spans="1:12" ht="15" customHeight="1">
      <c r="A353" s="36">
        <v>3</v>
      </c>
      <c r="B353" s="36">
        <v>3</v>
      </c>
      <c r="C353" s="35">
        <v>2</v>
      </c>
      <c r="D353" s="34">
        <v>6</v>
      </c>
      <c r="E353" s="34"/>
      <c r="F353" s="33"/>
      <c r="G353" s="45" t="s">
        <v>177</v>
      </c>
      <c r="H353" s="18">
        <v>324</v>
      </c>
      <c r="I353" s="37">
        <f t="shared" ref="I353:L354" si="31">I354</f>
        <v>0</v>
      </c>
      <c r="J353" s="43">
        <f t="shared" si="31"/>
        <v>0</v>
      </c>
      <c r="K353" s="42">
        <f t="shared" si="31"/>
        <v>0</v>
      </c>
      <c r="L353" s="42">
        <f t="shared" si="31"/>
        <v>0</v>
      </c>
    </row>
    <row r="354" spans="1:12" ht="13.5" customHeight="1">
      <c r="A354" s="36">
        <v>3</v>
      </c>
      <c r="B354" s="36">
        <v>3</v>
      </c>
      <c r="C354" s="35">
        <v>2</v>
      </c>
      <c r="D354" s="34">
        <v>6</v>
      </c>
      <c r="E354" s="34">
        <v>1</v>
      </c>
      <c r="F354" s="33"/>
      <c r="G354" s="45" t="s">
        <v>177</v>
      </c>
      <c r="H354" s="18">
        <v>325</v>
      </c>
      <c r="I354" s="37">
        <f t="shared" si="31"/>
        <v>0</v>
      </c>
      <c r="J354" s="43">
        <f t="shared" si="31"/>
        <v>0</v>
      </c>
      <c r="K354" s="42">
        <f t="shared" si="31"/>
        <v>0</v>
      </c>
      <c r="L354" s="42">
        <f t="shared" si="31"/>
        <v>0</v>
      </c>
    </row>
    <row r="355" spans="1:12" ht="15" customHeight="1">
      <c r="A355" s="41">
        <v>3</v>
      </c>
      <c r="B355" s="41">
        <v>3</v>
      </c>
      <c r="C355" s="40">
        <v>2</v>
      </c>
      <c r="D355" s="39">
        <v>6</v>
      </c>
      <c r="E355" s="39">
        <v>1</v>
      </c>
      <c r="F355" s="38">
        <v>1</v>
      </c>
      <c r="G355" s="44" t="s">
        <v>177</v>
      </c>
      <c r="H355" s="18">
        <v>326</v>
      </c>
      <c r="I355" s="32">
        <v>0</v>
      </c>
      <c r="J355" s="32">
        <v>0</v>
      </c>
      <c r="K355" s="32">
        <v>0</v>
      </c>
      <c r="L355" s="31">
        <v>0</v>
      </c>
    </row>
    <row r="356" spans="1:12" ht="12.75" customHeight="1">
      <c r="A356" s="36">
        <v>3</v>
      </c>
      <c r="B356" s="36">
        <v>3</v>
      </c>
      <c r="C356" s="35">
        <v>2</v>
      </c>
      <c r="D356" s="34">
        <v>7</v>
      </c>
      <c r="E356" s="34"/>
      <c r="F356" s="33"/>
      <c r="G356" s="26" t="s">
        <v>176</v>
      </c>
      <c r="H356" s="18">
        <v>327</v>
      </c>
      <c r="I356" s="37">
        <f>I357</f>
        <v>0</v>
      </c>
      <c r="J356" s="43">
        <f>J357</f>
        <v>0</v>
      </c>
      <c r="K356" s="42">
        <f>K357</f>
        <v>0</v>
      </c>
      <c r="L356" s="42">
        <f>L357</f>
        <v>0</v>
      </c>
    </row>
    <row r="357" spans="1:12" ht="27" customHeight="1">
      <c r="A357" s="41">
        <v>3</v>
      </c>
      <c r="B357" s="41">
        <v>3</v>
      </c>
      <c r="C357" s="40">
        <v>2</v>
      </c>
      <c r="D357" s="39">
        <v>7</v>
      </c>
      <c r="E357" s="39">
        <v>1</v>
      </c>
      <c r="F357" s="38"/>
      <c r="G357" s="26" t="s">
        <v>176</v>
      </c>
      <c r="H357" s="18">
        <v>328</v>
      </c>
      <c r="I357" s="37">
        <f>SUM(I358:I359)</f>
        <v>0</v>
      </c>
      <c r="J357" s="37">
        <f>SUM(J358:J359)</f>
        <v>0</v>
      </c>
      <c r="K357" s="37">
        <f>SUM(K358:K359)</f>
        <v>0</v>
      </c>
      <c r="L357" s="37">
        <f>SUM(L358:L359)</f>
        <v>0</v>
      </c>
    </row>
    <row r="358" spans="1:12" ht="30" customHeight="1">
      <c r="A358" s="36">
        <v>3</v>
      </c>
      <c r="B358" s="36">
        <v>3</v>
      </c>
      <c r="C358" s="35">
        <v>2</v>
      </c>
      <c r="D358" s="34">
        <v>7</v>
      </c>
      <c r="E358" s="34">
        <v>1</v>
      </c>
      <c r="F358" s="33">
        <v>1</v>
      </c>
      <c r="G358" s="26" t="s">
        <v>175</v>
      </c>
      <c r="H358" s="18">
        <v>329</v>
      </c>
      <c r="I358" s="32">
        <v>0</v>
      </c>
      <c r="J358" s="32">
        <v>0</v>
      </c>
      <c r="K358" s="32">
        <v>0</v>
      </c>
      <c r="L358" s="31">
        <v>0</v>
      </c>
    </row>
    <row r="359" spans="1:12" ht="25.5" customHeight="1">
      <c r="A359" s="30">
        <v>3</v>
      </c>
      <c r="B359" s="30">
        <v>3</v>
      </c>
      <c r="C359" s="29">
        <v>2</v>
      </c>
      <c r="D359" s="28">
        <v>7</v>
      </c>
      <c r="E359" s="28">
        <v>1</v>
      </c>
      <c r="F359" s="27">
        <v>2</v>
      </c>
      <c r="G359" s="26" t="s">
        <v>174</v>
      </c>
      <c r="H359" s="18">
        <v>330</v>
      </c>
      <c r="I359" s="25">
        <v>0</v>
      </c>
      <c r="J359" s="25">
        <v>0</v>
      </c>
      <c r="K359" s="25">
        <v>0</v>
      </c>
      <c r="L359" s="25">
        <v>0</v>
      </c>
    </row>
    <row r="360" spans="1:12" ht="15" customHeight="1">
      <c r="A360" s="24"/>
      <c r="B360" s="24"/>
      <c r="C360" s="23"/>
      <c r="D360" s="22"/>
      <c r="E360" s="21"/>
      <c r="F360" s="20"/>
      <c r="G360" s="19" t="s">
        <v>173</v>
      </c>
      <c r="H360" s="18">
        <v>331</v>
      </c>
      <c r="I360" s="17">
        <f>SUM(I30+I176)</f>
        <v>22597000</v>
      </c>
      <c r="J360" s="17">
        <f>SUM(J30+J176)</f>
        <v>22597000</v>
      </c>
      <c r="K360" s="17">
        <f>SUM(K30+K176)</f>
        <v>20583956.609999999</v>
      </c>
      <c r="L360" s="17">
        <f>SUM(L30+L176)</f>
        <v>20583956.609999999</v>
      </c>
    </row>
    <row r="361" spans="1:12" ht="18.75" customHeight="1">
      <c r="A361" s="16"/>
      <c r="B361" s="15"/>
      <c r="C361" s="15"/>
      <c r="D361" s="11" t="s">
        <v>62</v>
      </c>
      <c r="E361" s="12"/>
      <c r="F361" s="11"/>
      <c r="G361" s="11"/>
      <c r="H361" s="225"/>
      <c r="K361" s="11" t="s">
        <v>63</v>
      </c>
      <c r="L361" s="11"/>
    </row>
    <row r="362" spans="1:12" ht="18.600000000000001">
      <c r="A362" s="14"/>
      <c r="B362" s="14"/>
      <c r="C362" s="14"/>
      <c r="D362" s="13" t="s">
        <v>172</v>
      </c>
      <c r="E362" s="525"/>
      <c r="F362" s="525"/>
      <c r="G362" s="525"/>
      <c r="H362" s="525"/>
      <c r="I362" s="9" t="s">
        <v>64</v>
      </c>
      <c r="K362" s="8" t="s">
        <v>170</v>
      </c>
      <c r="L362" s="8"/>
    </row>
    <row r="363" spans="1:12" ht="15.6">
      <c r="I363" s="10"/>
      <c r="K363" s="10"/>
      <c r="L363" s="10"/>
    </row>
    <row r="364" spans="1:12" ht="15.6">
      <c r="D364" s="11" t="s">
        <v>128</v>
      </c>
      <c r="E364" s="11"/>
      <c r="F364" s="12"/>
      <c r="G364" s="11"/>
      <c r="I364" s="10"/>
      <c r="K364" s="977" t="s">
        <v>65</v>
      </c>
      <c r="L364" s="977"/>
    </row>
    <row r="365" spans="1:12" ht="18.600000000000001">
      <c r="D365" s="978" t="s">
        <v>171</v>
      </c>
      <c r="E365" s="978"/>
      <c r="F365" s="978"/>
      <c r="G365" s="978"/>
      <c r="H365" s="524"/>
      <c r="I365" s="9" t="s">
        <v>64</v>
      </c>
      <c r="K365" s="8" t="s">
        <v>170</v>
      </c>
      <c r="L365" s="8"/>
    </row>
    <row r="367" spans="1:12">
      <c r="K367" s="523"/>
    </row>
    <row r="369" spans="11:11">
      <c r="K369" s="523"/>
    </row>
  </sheetData>
  <protectedRanges>
    <protectedRange sqref="A23:I24" name="Range72"/>
    <protectedRange sqref="K24:L24 K23" name="Range67"/>
    <protectedRange sqref="B6:L6" name="Range62"/>
    <protectedRange sqref="I25:L25" name="Range68"/>
    <protectedRange sqref="H26 A19:F22 G19:G20 G22 H19:J22" name="Range73"/>
    <protectedRange sqref="L23" name="Range67_1"/>
    <protectedRange sqref="L21" name="Range65_1"/>
    <protectedRange sqref="L20" name="Range64_1"/>
    <protectedRange sqref="L22" name="Range66_1"/>
    <protectedRange sqref="L361" name="Range74_1"/>
    <protectedRange sqref="G361:J361" name="Range74"/>
    <protectedRange sqref="K361" name="Range74_1_2_1"/>
    <protectedRange sqref="J168:L169 J175:L175 I174:I175 I173:L173" name="Range71_1"/>
    <protectedRange sqref="I352:L352" name="Range59_1"/>
    <protectedRange sqref="I323:L323 L248 L189 L195 I316:L316 L184 I258:L258 L255 L186 I344:L344 L214 L207 L211 L217 L219 I358:L358" name="Range53_1"/>
    <protectedRange sqref="J317:L317" name="Range51_1"/>
    <protectedRange sqref="I189:K190 I184:K186 I317 I181:L181 J170:L170 I204:K207 I345:L345 I211:K211 I195:K196 I308:L309 I348:L349 I340:L341 I320 I168:I169 J168:L168 I200:L200 L185 L190 L196 L204:L206 L215:L216 I243:L244 I248:K248 I247:L247 I313:L313 I327:L327 I173:L174 I191:L192 I275:L276 I279:L280 I287:L287 I290:L290 I251:L252 J159:L159 J149:L149 J130:L130 J88:L88 J56:L56 J53:L53 I104:L104 I283:L284 L218 I332:L332 I334:L337 I359:L359 I223:L229 I293:L294 I197:L197 I261:L262 I234:L240 I266:L272 I299:L305 I214:K219" name="Range37_1"/>
    <protectedRange sqref="I170 A171:F171" name="Range23_1"/>
    <protectedRange sqref="I159" name="Range21_1"/>
    <protectedRange sqref="I148:L148 I149" name="Range19_1"/>
    <protectedRange sqref="I135:L136" name="Socialines ismokos 2.7_1"/>
    <protectedRange sqref="I126:L126" name="Imokos 2.6.4_1"/>
    <protectedRange sqref="I118:L118" name="Imokos i ES 2.6.1.1_1"/>
    <protectedRange sqref="I103:L103" name="dOTACIJOS 2.5.3_1"/>
    <protectedRange sqref="I93:L94" name="Dotacijos_1"/>
    <protectedRange sqref="I70:L72 I78:L79" name="Turto islaidos 2.3.1.2_1"/>
    <protectedRange sqref="I51:I52" name="Range3_1"/>
    <protectedRange sqref="I37 I35:L35" name="Islaidos 2.1_1"/>
    <protectedRange sqref="I41:L41 I46:I50 J37:L37" name="Islaidos 2.2_1"/>
    <protectedRange sqref="I65:L67" name="Turto islaidos 2.3_1"/>
    <protectedRange sqref="I75:L77 I80:L81" name="Turto islaidos 2.3.1.3_1"/>
    <protectedRange sqref="I86:L87 I88 I105:L108" name="Subsidijos 2.4_1"/>
    <protectedRange sqref="I98:L99" name="Dotacijos 2.5.2.1_1"/>
    <protectedRange sqref="I113:L114" name="iMOKOS I es 2.6_1"/>
    <protectedRange sqref="I122:L122" name="Imokos i ES 2.6.3.1_1"/>
    <protectedRange sqref="I130" name="Imokos 2.6.5.1_1"/>
    <protectedRange sqref="I140:L144" name="Range18_1"/>
    <protectedRange sqref="I154:L156" name="Range20_1"/>
    <protectedRange sqref="I164:L164" name="Range22_1"/>
    <protectedRange sqref="I255:K255" name="Range38_1"/>
    <protectedRange sqref="I312:L312" name="Range50_1"/>
    <protectedRange sqref="J320:L320" name="Range52_1"/>
    <protectedRange sqref="I326:L326 I331:L331 I333:L333" name="Range54_1"/>
    <protectedRange sqref="I355:L355" name="Range60_1"/>
    <protectedRange sqref="I54:L55 I53 J46:L52 I56 I57:L60" name="Range57_1"/>
    <protectedRange sqref="I227:L229 I234:L234 I236:L237 I239:L240" name="Range55_1"/>
    <protectedRange sqref="A9:L9" name="Range69_1_1_1"/>
  </protectedRanges>
  <mergeCells count="23">
    <mergeCell ref="A29:F29"/>
    <mergeCell ref="K364:L364"/>
    <mergeCell ref="D365:G365"/>
    <mergeCell ref="E17:K17"/>
    <mergeCell ref="A18:L18"/>
    <mergeCell ref="C22:I22"/>
    <mergeCell ref="G25:H25"/>
    <mergeCell ref="A27:F28"/>
    <mergeCell ref="G27:G28"/>
    <mergeCell ref="H27:H28"/>
    <mergeCell ref="I27:J27"/>
    <mergeCell ref="K27:K28"/>
    <mergeCell ref="L27:L28"/>
    <mergeCell ref="J20:K20"/>
    <mergeCell ref="G11:K11"/>
    <mergeCell ref="B13:L13"/>
    <mergeCell ref="G15:K15"/>
    <mergeCell ref="G16:K16"/>
    <mergeCell ref="A6:L6"/>
    <mergeCell ref="A7:L7"/>
    <mergeCell ref="G8:K8"/>
    <mergeCell ref="A9:L9"/>
    <mergeCell ref="G10:K10"/>
  </mergeCells>
  <pageMargins left="0.51181102362204722" right="0.31496062992125984" top="7.874015748031496E-2" bottom="7.874015748031496E-2" header="0.31496062992125984" footer="0.31496062992125984"/>
  <pageSetup paperSize="9" scale="87" firstPageNumber="19" fitToHeight="0" orientation="portrait" useFirstPageNumber="1"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4293-A0B5-4E9C-BCE0-D1A4D78E9EA0}">
  <sheetPr>
    <pageSetUpPr fitToPage="1"/>
  </sheetPr>
  <dimension ref="A1:Q54"/>
  <sheetViews>
    <sheetView topLeftCell="A31" workbookViewId="0">
      <selection activeCell="A28" sqref="A28"/>
    </sheetView>
  </sheetViews>
  <sheetFormatPr defaultColWidth="9.33203125" defaultRowHeight="12" outlineLevelRow="1"/>
  <cols>
    <col min="1" max="1" width="61.109375" style="160" customWidth="1"/>
    <col min="2" max="2" width="14.77734375" style="160" customWidth="1"/>
    <col min="3" max="3" width="13.33203125" style="160" customWidth="1"/>
    <col min="4" max="4" width="12.6640625" style="160" customWidth="1"/>
    <col min="5" max="5" width="11.77734375" style="160" customWidth="1"/>
    <col min="6" max="6" width="12.77734375" style="160" customWidth="1"/>
    <col min="7" max="7" width="13.6640625" style="160" customWidth="1"/>
    <col min="8" max="9" width="14.44140625" style="160" customWidth="1"/>
    <col min="10" max="10" width="16.6640625" style="160" customWidth="1"/>
    <col min="11" max="16384" width="9.33203125" style="160"/>
  </cols>
  <sheetData>
    <row r="1" spans="1:17" s="158" customFormat="1" ht="39" customHeight="1">
      <c r="D1" s="159"/>
      <c r="E1" s="159"/>
      <c r="F1" s="1004" t="s">
        <v>391</v>
      </c>
      <c r="G1" s="1004"/>
      <c r="H1" s="1004"/>
      <c r="I1" s="1004"/>
      <c r="J1" s="1004"/>
    </row>
    <row r="2" spans="1:17" ht="41.25" customHeight="1">
      <c r="A2" s="1005" t="s">
        <v>384</v>
      </c>
      <c r="B2" s="1005"/>
      <c r="C2" s="1005"/>
      <c r="D2" s="1005"/>
      <c r="E2" s="1005"/>
      <c r="F2" s="1005"/>
      <c r="G2" s="1005"/>
      <c r="H2" s="1005"/>
      <c r="I2" s="1005"/>
      <c r="J2" s="1005"/>
      <c r="P2" s="161"/>
    </row>
    <row r="3" spans="1:17" ht="13.2" customHeight="1">
      <c r="B3" s="1006" t="s">
        <v>392</v>
      </c>
      <c r="C3" s="1006"/>
      <c r="D3" s="1006"/>
      <c r="E3" s="1006"/>
      <c r="F3" s="1006"/>
      <c r="G3" s="162"/>
      <c r="H3" s="162"/>
      <c r="I3" s="162"/>
      <c r="J3" s="162"/>
    </row>
    <row r="4" spans="1:17" ht="27" customHeight="1">
      <c r="C4" s="163"/>
      <c r="D4" s="162"/>
      <c r="E4" s="162"/>
      <c r="F4" s="162"/>
      <c r="G4" s="162"/>
      <c r="H4" s="162"/>
      <c r="I4" s="162"/>
      <c r="J4" s="162"/>
    </row>
    <row r="5" spans="1:17" s="164" customFormat="1" ht="15.6" customHeight="1">
      <c r="A5" s="1007" t="s">
        <v>526</v>
      </c>
      <c r="B5" s="1007"/>
      <c r="C5" s="1007"/>
      <c r="D5" s="1007"/>
      <c r="E5" s="1007"/>
      <c r="F5" s="1007"/>
      <c r="G5" s="1007"/>
      <c r="H5" s="1007"/>
      <c r="I5" s="1007"/>
      <c r="J5" s="1007"/>
    </row>
    <row r="6" spans="1:17" s="164" customFormat="1" ht="15.6" customHeight="1">
      <c r="A6" s="1008" t="s">
        <v>521</v>
      </c>
      <c r="B6" s="1008"/>
      <c r="C6" s="1008"/>
      <c r="D6" s="1008"/>
      <c r="E6" s="1008"/>
      <c r="F6" s="1008"/>
      <c r="G6" s="1008"/>
      <c r="H6" s="1008"/>
      <c r="I6" s="1008"/>
      <c r="J6" s="1008"/>
      <c r="K6" s="165"/>
      <c r="L6" s="165"/>
      <c r="M6" s="165"/>
      <c r="N6" s="165"/>
      <c r="O6" s="165"/>
      <c r="P6" s="165"/>
      <c r="Q6" s="165"/>
    </row>
    <row r="7" spans="1:17" ht="20.25" customHeight="1">
      <c r="A7" s="166"/>
      <c r="C7" s="1000" t="s">
        <v>525</v>
      </c>
      <c r="D7" s="1000"/>
      <c r="E7" s="1000"/>
      <c r="F7" s="1000"/>
      <c r="G7" s="166"/>
      <c r="H7" s="166"/>
      <c r="I7" s="166"/>
      <c r="J7" s="166"/>
    </row>
    <row r="8" spans="1:17" ht="12" customHeight="1">
      <c r="A8" s="166"/>
      <c r="B8" s="167"/>
      <c r="C8" s="1001" t="s">
        <v>393</v>
      </c>
      <c r="D8" s="1001"/>
      <c r="E8" s="1001"/>
      <c r="F8" s="166"/>
      <c r="G8" s="166"/>
      <c r="H8" s="166"/>
      <c r="I8" s="166"/>
      <c r="J8" s="166"/>
    </row>
    <row r="9" spans="1:17" ht="22.5" customHeight="1">
      <c r="A9" s="166"/>
      <c r="C9" s="1002" t="s">
        <v>66</v>
      </c>
      <c r="D9" s="1002"/>
      <c r="E9" s="1002"/>
      <c r="F9" s="1002"/>
      <c r="G9" s="166"/>
      <c r="H9" s="166"/>
      <c r="I9" s="166"/>
      <c r="J9" s="166"/>
    </row>
    <row r="10" spans="1:17" ht="17.25" customHeight="1">
      <c r="A10" s="166"/>
      <c r="B10" s="167"/>
      <c r="C10" s="1003" t="s">
        <v>394</v>
      </c>
      <c r="D10" s="1003"/>
      <c r="E10" s="1003"/>
      <c r="F10" s="166"/>
      <c r="G10" s="166"/>
      <c r="H10" s="166"/>
      <c r="I10" s="166"/>
      <c r="J10" s="166"/>
    </row>
    <row r="11" spans="1:17" ht="14.25" customHeight="1">
      <c r="A11" s="166"/>
      <c r="B11" s="166"/>
      <c r="E11" s="166"/>
      <c r="F11" s="166"/>
      <c r="G11" s="166"/>
      <c r="H11" s="166"/>
      <c r="I11" s="166"/>
      <c r="J11" s="166"/>
    </row>
    <row r="12" spans="1:17" ht="15.75" customHeight="1">
      <c r="A12" s="1009" t="s">
        <v>395</v>
      </c>
      <c r="B12" s="1009"/>
      <c r="F12" s="168">
        <v>90</v>
      </c>
      <c r="G12" s="1010">
        <v>900</v>
      </c>
      <c r="H12" s="1010"/>
      <c r="I12" s="1020">
        <v>1816</v>
      </c>
      <c r="J12" s="1020"/>
    </row>
    <row r="13" spans="1:17" ht="18.75" customHeight="1">
      <c r="A13" s="1012" t="s">
        <v>377</v>
      </c>
      <c r="B13" s="1012"/>
      <c r="C13" s="169"/>
      <c r="D13" s="169"/>
      <c r="E13" s="169"/>
      <c r="F13" s="170" t="s">
        <v>396</v>
      </c>
      <c r="G13" s="1013" t="s">
        <v>397</v>
      </c>
      <c r="H13" s="1013"/>
      <c r="I13" s="170" t="s">
        <v>398</v>
      </c>
      <c r="J13" s="170"/>
    </row>
    <row r="14" spans="1:17" ht="16.5" customHeight="1">
      <c r="A14" s="171" t="s">
        <v>399</v>
      </c>
      <c r="B14" s="172"/>
      <c r="C14" s="228"/>
      <c r="D14" s="228"/>
      <c r="E14" s="228"/>
      <c r="F14" s="228"/>
      <c r="G14" s="228"/>
      <c r="H14" s="228"/>
      <c r="I14" s="228" t="s">
        <v>400</v>
      </c>
      <c r="J14" s="228"/>
    </row>
    <row r="15" spans="1:17" ht="12" customHeight="1">
      <c r="A15" s="173" t="s">
        <v>401</v>
      </c>
      <c r="B15" s="174"/>
      <c r="C15" s="175"/>
      <c r="D15" s="175"/>
      <c r="E15" s="175"/>
      <c r="F15" s="175"/>
      <c r="G15" s="175"/>
      <c r="H15" s="175"/>
      <c r="J15" s="228"/>
    </row>
    <row r="16" spans="1:17" ht="15.6" customHeight="1">
      <c r="A16" s="1014" t="s">
        <v>402</v>
      </c>
      <c r="B16" s="1015" t="s">
        <v>403</v>
      </c>
      <c r="C16" s="1017" t="s">
        <v>404</v>
      </c>
      <c r="D16" s="1018"/>
      <c r="E16" s="1018"/>
      <c r="F16" s="1018"/>
      <c r="G16" s="1018"/>
      <c r="H16" s="1018"/>
      <c r="I16" s="1018"/>
      <c r="J16" s="1019"/>
    </row>
    <row r="17" spans="1:10" ht="126" customHeight="1">
      <c r="A17" s="1014"/>
      <c r="B17" s="1016"/>
      <c r="C17" s="229" t="s">
        <v>405</v>
      </c>
      <c r="D17" s="229" t="s">
        <v>406</v>
      </c>
      <c r="E17" s="229" t="s">
        <v>407</v>
      </c>
      <c r="F17" s="229" t="s">
        <v>408</v>
      </c>
      <c r="G17" s="229" t="s">
        <v>409</v>
      </c>
      <c r="H17" s="229" t="s">
        <v>410</v>
      </c>
      <c r="I17" s="229" t="s">
        <v>411</v>
      </c>
      <c r="J17" s="229" t="s">
        <v>412</v>
      </c>
    </row>
    <row r="18" spans="1:10" s="158" customFormat="1" ht="13.5" customHeight="1">
      <c r="A18" s="176">
        <v>1</v>
      </c>
      <c r="B18" s="177">
        <v>2</v>
      </c>
      <c r="C18" s="177">
        <v>3</v>
      </c>
      <c r="D18" s="176">
        <v>4</v>
      </c>
      <c r="E18" s="177">
        <v>5</v>
      </c>
      <c r="F18" s="177">
        <v>6</v>
      </c>
      <c r="G18" s="176">
        <v>7</v>
      </c>
      <c r="H18" s="177">
        <v>8</v>
      </c>
      <c r="I18" s="177">
        <v>9</v>
      </c>
      <c r="J18" s="176">
        <v>10</v>
      </c>
    </row>
    <row r="19" spans="1:10" s="158" customFormat="1" ht="29.25" customHeight="1">
      <c r="A19" s="178" t="s">
        <v>413</v>
      </c>
      <c r="B19" s="179"/>
      <c r="C19" s="179"/>
      <c r="D19" s="179"/>
      <c r="E19" s="179"/>
      <c r="F19" s="179"/>
      <c r="G19" s="179"/>
      <c r="H19" s="179"/>
      <c r="I19" s="179"/>
      <c r="J19" s="180"/>
    </row>
    <row r="20" spans="1:10" s="158" customFormat="1" ht="15.6" customHeight="1">
      <c r="A20" s="181" t="s">
        <v>414</v>
      </c>
      <c r="B20" s="182"/>
      <c r="C20" s="182"/>
      <c r="D20" s="182"/>
      <c r="E20" s="182"/>
      <c r="F20" s="182"/>
      <c r="G20" s="182"/>
      <c r="H20" s="182"/>
      <c r="I20" s="182"/>
      <c r="J20" s="183"/>
    </row>
    <row r="21" spans="1:10" s="188" customFormat="1" ht="15.75" customHeight="1">
      <c r="A21" s="184" t="s">
        <v>415</v>
      </c>
      <c r="B21" s="185">
        <v>148</v>
      </c>
      <c r="C21" s="186">
        <v>3242794.52</v>
      </c>
      <c r="D21" s="186">
        <v>502427.70999999996</v>
      </c>
      <c r="E21" s="186">
        <v>20831.189999999999</v>
      </c>
      <c r="F21" s="186">
        <v>95639.09</v>
      </c>
      <c r="G21" s="186">
        <v>5336.46</v>
      </c>
      <c r="H21" s="186">
        <v>242313.89</v>
      </c>
      <c r="I21" s="186">
        <v>421012.99</v>
      </c>
      <c r="J21" s="187">
        <f>C21+D21+E21+F21+G21+H21+I21</f>
        <v>4530355.8499999996</v>
      </c>
    </row>
    <row r="22" spans="1:10" s="158" customFormat="1" ht="15.6" customHeight="1">
      <c r="A22" s="181" t="s">
        <v>416</v>
      </c>
      <c r="B22" s="182"/>
      <c r="C22" s="189"/>
      <c r="D22" s="189"/>
      <c r="E22" s="189"/>
      <c r="F22" s="189"/>
      <c r="G22" s="189"/>
      <c r="H22" s="189"/>
      <c r="I22" s="189"/>
      <c r="J22" s="190"/>
    </row>
    <row r="23" spans="1:10" s="158" customFormat="1" ht="15.6" customHeight="1">
      <c r="A23" s="181" t="s">
        <v>417</v>
      </c>
      <c r="B23" s="182"/>
      <c r="C23" s="182"/>
      <c r="D23" s="182"/>
      <c r="E23" s="182"/>
      <c r="F23" s="182"/>
      <c r="G23" s="182" t="s">
        <v>418</v>
      </c>
      <c r="H23" s="182"/>
      <c r="I23" s="182"/>
      <c r="J23" s="183"/>
    </row>
    <row r="24" spans="1:10" s="158" customFormat="1" ht="15.6" customHeight="1">
      <c r="A24" s="181" t="s">
        <v>419</v>
      </c>
      <c r="B24" s="182" t="s">
        <v>418</v>
      </c>
      <c r="C24" s="182" t="s">
        <v>418</v>
      </c>
      <c r="D24" s="191" t="s">
        <v>418</v>
      </c>
      <c r="E24" s="182" t="s">
        <v>418</v>
      </c>
      <c r="F24" s="182" t="s">
        <v>418</v>
      </c>
      <c r="G24" s="182" t="s">
        <v>418</v>
      </c>
      <c r="H24" s="182" t="s">
        <v>418</v>
      </c>
      <c r="I24" s="182" t="s">
        <v>418</v>
      </c>
      <c r="J24" s="192" t="s">
        <v>418</v>
      </c>
    </row>
    <row r="25" spans="1:10" s="158" customFormat="1" ht="15.6" customHeight="1">
      <c r="A25" s="181" t="s">
        <v>420</v>
      </c>
      <c r="B25" s="182"/>
      <c r="C25" s="182"/>
      <c r="D25" s="182" t="s">
        <v>418</v>
      </c>
      <c r="E25" s="182"/>
      <c r="F25" s="182"/>
      <c r="G25" s="182" t="s">
        <v>418</v>
      </c>
      <c r="H25" s="182"/>
      <c r="I25" s="182"/>
      <c r="J25" s="183"/>
    </row>
    <row r="26" spans="1:10" s="158" customFormat="1" ht="15.6" customHeight="1">
      <c r="A26" s="181" t="s">
        <v>421</v>
      </c>
      <c r="B26" s="182"/>
      <c r="C26" s="182"/>
      <c r="D26" s="182" t="s">
        <v>418</v>
      </c>
      <c r="E26" s="182"/>
      <c r="F26" s="182"/>
      <c r="G26" s="182" t="s">
        <v>418</v>
      </c>
      <c r="H26" s="182"/>
      <c r="I26" s="182"/>
      <c r="J26" s="183"/>
    </row>
    <row r="27" spans="1:10" s="158" customFormat="1" ht="15.6" customHeight="1">
      <c r="A27" s="181" t="s">
        <v>422</v>
      </c>
      <c r="B27" s="182"/>
      <c r="C27" s="182"/>
      <c r="D27" s="182" t="s">
        <v>418</v>
      </c>
      <c r="E27" s="182"/>
      <c r="F27" s="182"/>
      <c r="G27" s="182" t="s">
        <v>418</v>
      </c>
      <c r="H27" s="182"/>
      <c r="I27" s="182"/>
      <c r="J27" s="183"/>
    </row>
    <row r="28" spans="1:10" s="188" customFormat="1" ht="28.95" customHeight="1">
      <c r="A28" s="184" t="s">
        <v>423</v>
      </c>
      <c r="B28" s="185">
        <v>285</v>
      </c>
      <c r="C28" s="186">
        <v>4120425.2</v>
      </c>
      <c r="D28" s="186"/>
      <c r="E28" s="186">
        <v>816628.47000000009</v>
      </c>
      <c r="F28" s="186">
        <v>153498.35</v>
      </c>
      <c r="G28" s="186">
        <v>11349.07</v>
      </c>
      <c r="H28" s="186">
        <v>119579.28</v>
      </c>
      <c r="I28" s="186">
        <v>386349.74</v>
      </c>
      <c r="J28" s="187">
        <f>C28+E28+F28+H28+I28+G28</f>
        <v>5607830.1100000003</v>
      </c>
    </row>
    <row r="29" spans="1:10" s="158" customFormat="1" ht="15.6" customHeight="1">
      <c r="A29" s="181" t="s">
        <v>77</v>
      </c>
      <c r="B29" s="182" t="s">
        <v>418</v>
      </c>
      <c r="C29" s="182" t="s">
        <v>418</v>
      </c>
      <c r="D29" s="191" t="s">
        <v>418</v>
      </c>
      <c r="E29" s="182" t="s">
        <v>418</v>
      </c>
      <c r="F29" s="182" t="s">
        <v>418</v>
      </c>
      <c r="G29" s="182" t="s">
        <v>418</v>
      </c>
      <c r="H29" s="182" t="s">
        <v>418</v>
      </c>
      <c r="I29" s="182" t="s">
        <v>418</v>
      </c>
      <c r="J29" s="192" t="s">
        <v>418</v>
      </c>
    </row>
    <row r="30" spans="1:10" s="158" customFormat="1" ht="15.6" customHeight="1">
      <c r="A30" s="181" t="s">
        <v>424</v>
      </c>
      <c r="B30" s="182"/>
      <c r="C30" s="182"/>
      <c r="D30" s="182" t="s">
        <v>418</v>
      </c>
      <c r="E30" s="182"/>
      <c r="F30" s="182"/>
      <c r="G30" s="182"/>
      <c r="H30" s="182"/>
      <c r="I30" s="182"/>
      <c r="J30" s="183"/>
    </row>
    <row r="31" spans="1:10" s="158" customFormat="1" ht="35.25" customHeight="1">
      <c r="A31" s="181" t="s">
        <v>425</v>
      </c>
      <c r="B31" s="182"/>
      <c r="C31" s="182"/>
      <c r="D31" s="182" t="s">
        <v>418</v>
      </c>
      <c r="E31" s="182" t="s">
        <v>418</v>
      </c>
      <c r="F31" s="182"/>
      <c r="G31" s="182"/>
      <c r="H31" s="182"/>
      <c r="I31" s="182"/>
      <c r="J31" s="183"/>
    </row>
    <row r="32" spans="1:10" s="158" customFormat="1" ht="42" customHeight="1">
      <c r="A32" s="181" t="s">
        <v>426</v>
      </c>
      <c r="B32" s="182"/>
      <c r="C32" s="182"/>
      <c r="D32" s="182" t="s">
        <v>418</v>
      </c>
      <c r="E32" s="182"/>
      <c r="F32" s="182"/>
      <c r="G32" s="182"/>
      <c r="H32" s="182"/>
      <c r="I32" s="182"/>
      <c r="J32" s="183"/>
    </row>
    <row r="33" spans="1:10" s="158" customFormat="1" ht="15.6" customHeight="1">
      <c r="A33" s="181" t="s">
        <v>427</v>
      </c>
      <c r="B33" s="182"/>
      <c r="C33" s="182"/>
      <c r="D33" s="182"/>
      <c r="E33" s="182"/>
      <c r="F33" s="182"/>
      <c r="G33" s="182"/>
      <c r="H33" s="182"/>
      <c r="I33" s="182"/>
      <c r="J33" s="192"/>
    </row>
    <row r="34" spans="1:10" s="188" customFormat="1" ht="22.5" customHeight="1">
      <c r="A34" s="184" t="s">
        <v>428</v>
      </c>
      <c r="B34" s="185">
        <f>B19+B20+B21+B23+B28</f>
        <v>433</v>
      </c>
      <c r="C34" s="193" t="s">
        <v>418</v>
      </c>
      <c r="D34" s="185" t="s">
        <v>418</v>
      </c>
      <c r="E34" s="185" t="s">
        <v>418</v>
      </c>
      <c r="F34" s="185" t="s">
        <v>418</v>
      </c>
      <c r="G34" s="185" t="s">
        <v>418</v>
      </c>
      <c r="H34" s="185" t="s">
        <v>418</v>
      </c>
      <c r="I34" s="185" t="s">
        <v>418</v>
      </c>
      <c r="J34" s="194" t="s">
        <v>418</v>
      </c>
    </row>
    <row r="35" spans="1:10" s="188" customFormat="1" ht="45" customHeight="1">
      <c r="A35" s="184" t="s">
        <v>429</v>
      </c>
      <c r="B35" s="185" t="s">
        <v>418</v>
      </c>
      <c r="C35" s="186">
        <f>C21+C28</f>
        <v>7363219.7200000007</v>
      </c>
      <c r="D35" s="186">
        <f>D21</f>
        <v>502427.70999999996</v>
      </c>
      <c r="E35" s="186">
        <f t="shared" ref="E35:J35" si="0">E21+E28</f>
        <v>837459.66</v>
      </c>
      <c r="F35" s="186">
        <f t="shared" si="0"/>
        <v>249137.44</v>
      </c>
      <c r="G35" s="186">
        <f t="shared" si="0"/>
        <v>16685.53</v>
      </c>
      <c r="H35" s="186">
        <f t="shared" si="0"/>
        <v>361893.17000000004</v>
      </c>
      <c r="I35" s="186">
        <f t="shared" si="0"/>
        <v>807362.73</v>
      </c>
      <c r="J35" s="187">
        <f t="shared" si="0"/>
        <v>10138185.960000001</v>
      </c>
    </row>
    <row r="36" spans="1:10" s="158" customFormat="1" ht="15.6" customHeight="1">
      <c r="A36" s="181" t="s">
        <v>430</v>
      </c>
      <c r="B36" s="182" t="s">
        <v>418</v>
      </c>
      <c r="C36" s="182" t="s">
        <v>418</v>
      </c>
      <c r="D36" s="182" t="s">
        <v>418</v>
      </c>
      <c r="E36" s="182" t="s">
        <v>418</v>
      </c>
      <c r="F36" s="182" t="s">
        <v>418</v>
      </c>
      <c r="G36" s="182" t="s">
        <v>418</v>
      </c>
      <c r="H36" s="182" t="s">
        <v>418</v>
      </c>
      <c r="I36" s="182" t="s">
        <v>418</v>
      </c>
      <c r="J36" s="183"/>
    </row>
    <row r="37" spans="1:10" s="188" customFormat="1" ht="38.25" customHeight="1">
      <c r="A37" s="184" t="s">
        <v>431</v>
      </c>
      <c r="B37" s="185" t="s">
        <v>418</v>
      </c>
      <c r="C37" s="193" t="s">
        <v>418</v>
      </c>
      <c r="D37" s="185" t="s">
        <v>418</v>
      </c>
      <c r="E37" s="185" t="s">
        <v>418</v>
      </c>
      <c r="F37" s="185" t="s">
        <v>418</v>
      </c>
      <c r="G37" s="185" t="s">
        <v>418</v>
      </c>
      <c r="H37" s="185" t="s">
        <v>418</v>
      </c>
      <c r="I37" s="185" t="s">
        <v>418</v>
      </c>
      <c r="J37" s="195">
        <v>228348.9</v>
      </c>
    </row>
    <row r="38" spans="1:10" s="188" customFormat="1" ht="15.6" customHeight="1">
      <c r="A38" s="184" t="s">
        <v>432</v>
      </c>
      <c r="B38" s="185" t="s">
        <v>418</v>
      </c>
      <c r="C38" s="193" t="s">
        <v>418</v>
      </c>
      <c r="D38" s="185" t="s">
        <v>418</v>
      </c>
      <c r="E38" s="185" t="s">
        <v>418</v>
      </c>
      <c r="F38" s="185" t="s">
        <v>418</v>
      </c>
      <c r="G38" s="185" t="s">
        <v>418</v>
      </c>
      <c r="H38" s="185" t="s">
        <v>418</v>
      </c>
      <c r="I38" s="185" t="s">
        <v>418</v>
      </c>
      <c r="J38" s="195">
        <f>J35+J36+J37</f>
        <v>10366534.860000001</v>
      </c>
    </row>
    <row r="39" spans="1:10" s="188" customFormat="1" ht="27.75" customHeight="1">
      <c r="A39" s="196" t="s">
        <v>433</v>
      </c>
      <c r="B39" s="197">
        <v>1</v>
      </c>
      <c r="C39" s="197" t="s">
        <v>418</v>
      </c>
      <c r="D39" s="197" t="s">
        <v>418</v>
      </c>
      <c r="E39" s="197" t="s">
        <v>418</v>
      </c>
      <c r="F39" s="197" t="s">
        <v>418</v>
      </c>
      <c r="G39" s="197" t="s">
        <v>418</v>
      </c>
      <c r="H39" s="197" t="s">
        <v>418</v>
      </c>
      <c r="I39" s="197" t="s">
        <v>418</v>
      </c>
      <c r="J39" s="198" t="s">
        <v>418</v>
      </c>
    </row>
    <row r="40" spans="1:10" s="158" customFormat="1" ht="19.5" customHeight="1" outlineLevel="1">
      <c r="A40" s="1011" t="s">
        <v>434</v>
      </c>
      <c r="B40" s="1011"/>
      <c r="C40" s="1011"/>
      <c r="D40" s="1011"/>
      <c r="E40" s="1011"/>
      <c r="F40" s="1011"/>
      <c r="G40" s="1011"/>
      <c r="H40" s="1011"/>
      <c r="I40" s="1011"/>
      <c r="J40" s="1011"/>
    </row>
    <row r="41" spans="1:10" s="158" customFormat="1" ht="14.25" customHeight="1" outlineLevel="1">
      <c r="A41" s="1011" t="s">
        <v>435</v>
      </c>
      <c r="B41" s="1011"/>
      <c r="C41" s="1011"/>
      <c r="D41" s="1011"/>
      <c r="E41" s="1011"/>
      <c r="F41" s="1011"/>
      <c r="G41" s="1011"/>
      <c r="H41" s="1011"/>
      <c r="I41" s="1011"/>
      <c r="J41" s="1011"/>
    </row>
    <row r="42" spans="1:10" s="158" customFormat="1" ht="16.5" customHeight="1" outlineLevel="1">
      <c r="A42" s="1011" t="s">
        <v>436</v>
      </c>
      <c r="B42" s="1011"/>
      <c r="C42" s="1011"/>
      <c r="D42" s="1011"/>
      <c r="E42" s="1011"/>
      <c r="F42" s="1011"/>
      <c r="G42" s="1011"/>
      <c r="H42" s="1011"/>
      <c r="I42" s="1011"/>
      <c r="J42" s="1011"/>
    </row>
    <row r="43" spans="1:10" s="158" customFormat="1" ht="24.75" customHeight="1" outlineLevel="1">
      <c r="A43" s="1011" t="s">
        <v>437</v>
      </c>
      <c r="B43" s="1011"/>
      <c r="C43" s="1011"/>
      <c r="D43" s="1011"/>
      <c r="E43" s="1011"/>
      <c r="F43" s="1011"/>
      <c r="G43" s="1011"/>
      <c r="H43" s="1011"/>
      <c r="I43" s="1011"/>
      <c r="J43" s="1011"/>
    </row>
    <row r="44" spans="1:10" s="158" customFormat="1" ht="14.25" customHeight="1" outlineLevel="1">
      <c r="A44" s="1011" t="s">
        <v>438</v>
      </c>
      <c r="B44" s="1011"/>
      <c r="C44" s="1011"/>
      <c r="D44" s="1011"/>
      <c r="E44" s="1011"/>
      <c r="F44" s="1011"/>
      <c r="G44" s="1011"/>
      <c r="H44" s="1011"/>
      <c r="I44" s="1011"/>
      <c r="J44" s="1011"/>
    </row>
    <row r="45" spans="1:10" s="158" customFormat="1" ht="12.75" customHeight="1" outlineLevel="1">
      <c r="A45" s="1011" t="s">
        <v>439</v>
      </c>
      <c r="B45" s="1011"/>
      <c r="C45" s="1011"/>
      <c r="D45" s="1011"/>
      <c r="E45" s="1011"/>
      <c r="F45" s="1011"/>
      <c r="G45" s="1011"/>
      <c r="H45" s="1011"/>
      <c r="I45" s="1011"/>
      <c r="J45" s="1011"/>
    </row>
    <row r="46" spans="1:10" s="158" customFormat="1" ht="15" customHeight="1" outlineLevel="1">
      <c r="A46" s="1011" t="s">
        <v>440</v>
      </c>
      <c r="B46" s="1011"/>
      <c r="C46" s="1011"/>
      <c r="D46" s="1011"/>
      <c r="E46" s="1011"/>
      <c r="F46" s="1011"/>
      <c r="G46" s="1011"/>
      <c r="H46" s="1011"/>
      <c r="I46" s="1011"/>
      <c r="J46" s="1011"/>
    </row>
    <row r="47" spans="1:10" s="158" customFormat="1" ht="24.75" customHeight="1" outlineLevel="1">
      <c r="A47" s="1011" t="s">
        <v>441</v>
      </c>
      <c r="B47" s="1011"/>
      <c r="C47" s="1011"/>
      <c r="D47" s="1011"/>
      <c r="E47" s="1011"/>
      <c r="F47" s="1011"/>
      <c r="G47" s="1011"/>
      <c r="H47" s="1011"/>
      <c r="I47" s="1011"/>
      <c r="J47" s="1011"/>
    </row>
    <row r="48" spans="1:10" s="158" customFormat="1" ht="12" customHeight="1" outlineLevel="1">
      <c r="A48" s="1004" t="s">
        <v>442</v>
      </c>
      <c r="B48" s="1004"/>
      <c r="C48" s="1004"/>
      <c r="D48" s="1004"/>
      <c r="E48" s="1004"/>
      <c r="F48" s="1004"/>
      <c r="G48" s="1004"/>
      <c r="H48" s="1004"/>
      <c r="I48" s="1004"/>
      <c r="J48" s="1004"/>
    </row>
    <row r="49" spans="1:10" ht="15" customHeight="1" outlineLevel="1">
      <c r="A49" s="1024" t="s">
        <v>443</v>
      </c>
      <c r="B49" s="1024"/>
      <c r="C49" s="1024"/>
      <c r="D49" s="1024"/>
      <c r="E49" s="1024"/>
      <c r="F49" s="1024"/>
      <c r="G49" s="1024"/>
      <c r="H49" s="1024"/>
      <c r="I49" s="1024"/>
      <c r="J49" s="1024"/>
    </row>
    <row r="50" spans="1:10" s="199" customFormat="1" ht="25.5" customHeight="1">
      <c r="A50" s="230" t="s">
        <v>62</v>
      </c>
      <c r="B50" s="230"/>
      <c r="C50" s="231"/>
      <c r="E50" s="1022" t="s">
        <v>63</v>
      </c>
      <c r="F50" s="1022"/>
      <c r="G50" s="1022"/>
      <c r="H50" s="1022"/>
      <c r="I50" s="1022"/>
      <c r="J50" s="1022"/>
    </row>
    <row r="51" spans="1:10" s="158" customFormat="1" ht="11.25" customHeight="1">
      <c r="A51" s="200"/>
      <c r="C51" s="232" t="s">
        <v>64</v>
      </c>
      <c r="E51" s="1023" t="s">
        <v>170</v>
      </c>
      <c r="F51" s="1023"/>
      <c r="G51" s="1023"/>
      <c r="H51" s="1023"/>
      <c r="I51" s="1023"/>
      <c r="J51" s="1023"/>
    </row>
    <row r="52" spans="1:10" s="158" customFormat="1" ht="33.75" customHeight="1">
      <c r="A52" s="1025"/>
      <c r="B52" s="1025"/>
    </row>
    <row r="53" spans="1:10" s="199" customFormat="1" ht="13.5" customHeight="1">
      <c r="A53" s="1021" t="s">
        <v>128</v>
      </c>
      <c r="B53" s="1021"/>
      <c r="C53" s="231"/>
      <c r="E53" s="1022" t="s">
        <v>65</v>
      </c>
      <c r="F53" s="1022"/>
      <c r="G53" s="1022"/>
      <c r="H53" s="1022"/>
      <c r="I53" s="1022"/>
      <c r="J53" s="1022"/>
    </row>
    <row r="54" spans="1:10" s="158" customFormat="1" ht="11.25" customHeight="1">
      <c r="A54" s="200"/>
      <c r="C54" s="232" t="s">
        <v>64</v>
      </c>
      <c r="E54" s="1023" t="s">
        <v>170</v>
      </c>
      <c r="F54" s="1023"/>
      <c r="G54" s="1023"/>
      <c r="H54" s="1023"/>
      <c r="I54" s="1023"/>
      <c r="J54" s="1023"/>
    </row>
  </sheetData>
  <protectedRanges>
    <protectedRange sqref="A53 E53:F53" name="Range74"/>
  </protectedRanges>
  <mergeCells count="33">
    <mergeCell ref="A53:B53"/>
    <mergeCell ref="E53:J53"/>
    <mergeCell ref="E54:J54"/>
    <mergeCell ref="A47:J47"/>
    <mergeCell ref="A48:J48"/>
    <mergeCell ref="A49:J49"/>
    <mergeCell ref="E50:J50"/>
    <mergeCell ref="E51:J51"/>
    <mergeCell ref="A52:B52"/>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C7:F7"/>
    <mergeCell ref="C8:E8"/>
    <mergeCell ref="C9:F9"/>
    <mergeCell ref="C10:E10"/>
    <mergeCell ref="F1:J1"/>
    <mergeCell ref="A2:J2"/>
    <mergeCell ref="B3:F3"/>
    <mergeCell ref="A5:J5"/>
    <mergeCell ref="A6:J6"/>
  </mergeCells>
  <dataValidations count="1">
    <dataValidation type="whole" allowBlank="1" showInputMessage="1" showErrorMessage="1" error="1&lt;=kodas&lt;5501" sqref="O14" xr:uid="{B4BF4AC5-FB9E-4A1F-9A03-DD6666823E06}">
      <formula1>1</formula1>
      <formula2>5501</formula2>
    </dataValidation>
  </dataValidations>
  <pageMargins left="0.70866141732283472" right="0.70866141732283472" top="0.74803149606299213" bottom="0.74803149606299213" header="0.31496062992125984" footer="0.31496062992125984"/>
  <pageSetup paperSize="9" scale="70" firstPageNumber="29"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10</vt:i4>
      </vt:variant>
    </vt:vector>
  </HeadingPairs>
  <TitlesOfParts>
    <vt:vector size="20" baseType="lpstr">
      <vt:lpstr>Titulinis</vt:lpstr>
      <vt:lpstr>Turinys</vt:lpstr>
      <vt:lpstr>1-PSDF</vt:lpstr>
      <vt:lpstr>1-PSDF-P</vt:lpstr>
      <vt:lpstr>1-PSDF-I</vt:lpstr>
      <vt:lpstr>1-PSDF-I-01</vt:lpstr>
      <vt:lpstr>1-PSDF-R</vt:lpstr>
      <vt:lpstr>Forma Nr. 2</vt:lpstr>
      <vt:lpstr>Forma BV-2</vt:lpstr>
      <vt:lpstr>DU pažyma </vt:lpstr>
      <vt:lpstr>'1-PSDF'!Print_Area</vt:lpstr>
      <vt:lpstr>'1-PSDF-I'!Print_Area</vt:lpstr>
      <vt:lpstr>'1-PSDF-I-01'!Print_Area</vt:lpstr>
      <vt:lpstr>'1-PSDF-R'!Print_Area</vt:lpstr>
      <vt:lpstr>Titulinis!Print_Area</vt:lpstr>
      <vt:lpstr>Turinys!Print_Area</vt:lpstr>
      <vt:lpstr>'1-PSDF-I'!Print_Titles</vt:lpstr>
      <vt:lpstr>'1-PSDF-I-01'!Print_Titles</vt:lpstr>
      <vt:lpstr>'1-PSDF-R'!Print_Titles</vt:lpstr>
      <vt:lpstr>'Forma Nr.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Donata Šugalskienė</dc:creator>
  <cp:lastModifiedBy>Donata Šugalskienė</cp:lastModifiedBy>
  <cp:lastPrinted>2021-04-14T15:00:27Z</cp:lastPrinted>
  <dcterms:created xsi:type="dcterms:W3CDTF">2015-06-05T18:19:34Z</dcterms:created>
  <dcterms:modified xsi:type="dcterms:W3CDTF">2021-04-14T15:02:43Z</dcterms:modified>
</cp:coreProperties>
</file>