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905"/>
  </bookViews>
  <sheets>
    <sheet name="2020-11-15_KM bendra" sheetId="4" r:id="rId1"/>
    <sheet name="SAV" sheetId="1" r:id="rId2"/>
    <sheet name="2020-07-15_KM_bendra" sheetId="5" r:id="rId3"/>
    <sheet name="Lapas2" sheetId="2" r:id="rId4"/>
    <sheet name="Lapas3" sheetId="3" r:id="rId5"/>
  </sheets>
  <definedNames>
    <definedName name="_xlnm.Print_Area" localSheetId="2">'2020-07-15_KM_bendra'!$A$1:$M$127</definedName>
    <definedName name="_xlnm.Print_Area" localSheetId="0">'2020-11-15_KM bendra'!$A$1:$K$95</definedName>
    <definedName name="_xlnm.Print_Titles" localSheetId="2">'2020-07-15_KM_bendra'!$5:$7</definedName>
    <definedName name="_xlnm.Print_Titles" localSheetId="0">'2020-11-15_KM bendra'!$3:$6</definedName>
  </definedNames>
  <calcPr calcId="145621"/>
</workbook>
</file>

<file path=xl/calcChain.xml><?xml version="1.0" encoding="utf-8"?>
<calcChain xmlns="http://schemas.openxmlformats.org/spreadsheetml/2006/main">
  <c r="D9" i="4" l="1"/>
  <c r="E9" i="4"/>
  <c r="F9" i="4"/>
  <c r="I9" i="4"/>
  <c r="D8" i="4"/>
  <c r="E8" i="4"/>
  <c r="L39" i="4" l="1"/>
  <c r="L34" i="4"/>
  <c r="L13" i="4" l="1"/>
  <c r="D44" i="4"/>
  <c r="E44" i="4"/>
  <c r="F44" i="4"/>
  <c r="C44" i="4"/>
  <c r="E35" i="4" l="1"/>
  <c r="D35" i="4" l="1"/>
  <c r="C35" i="4" s="1"/>
  <c r="D24" i="4"/>
  <c r="C24" i="4" l="1"/>
  <c r="L53" i="4"/>
  <c r="L54" i="4"/>
  <c r="L55" i="4"/>
  <c r="L56" i="4"/>
  <c r="L57" i="4"/>
  <c r="F52" i="4"/>
  <c r="I58" i="4"/>
  <c r="I8" i="4" s="1"/>
  <c r="N70" i="4"/>
  <c r="L52" i="4" l="1"/>
  <c r="L9" i="4" l="1"/>
  <c r="L10" i="4"/>
  <c r="L11" i="4"/>
  <c r="L12" i="4"/>
  <c r="L14" i="4"/>
  <c r="L15" i="4"/>
  <c r="L16" i="4"/>
  <c r="L17" i="4"/>
  <c r="L18" i="4"/>
  <c r="L19" i="4"/>
  <c r="L20" i="4"/>
  <c r="L21" i="4"/>
  <c r="L22" i="4"/>
  <c r="L23" i="4"/>
  <c r="L24" i="4"/>
  <c r="L25" i="4"/>
  <c r="L26" i="4"/>
  <c r="L27" i="4"/>
  <c r="L28" i="4"/>
  <c r="L29" i="4"/>
  <c r="L30" i="4"/>
  <c r="L31" i="4"/>
  <c r="L32" i="4"/>
  <c r="L33" i="4"/>
  <c r="L35" i="4"/>
  <c r="L36" i="4"/>
  <c r="L37" i="4"/>
  <c r="L38" i="4"/>
  <c r="L40" i="4"/>
  <c r="L41" i="4"/>
  <c r="L42" i="4"/>
  <c r="L43" i="4"/>
  <c r="L44" i="4"/>
  <c r="L45" i="4"/>
  <c r="L46" i="4"/>
  <c r="L47" i="4"/>
  <c r="L48" i="4"/>
  <c r="L49" i="4"/>
  <c r="L50" i="4"/>
  <c r="L51" i="4"/>
  <c r="C12" i="4"/>
  <c r="C9" i="4" s="1"/>
  <c r="F58" i="4" l="1"/>
  <c r="F8" i="4" s="1"/>
  <c r="E58" i="4"/>
  <c r="D58" i="4"/>
  <c r="C58" i="4"/>
  <c r="C8" i="4" s="1"/>
  <c r="E84" i="5"/>
  <c r="G82" i="5"/>
  <c r="G65" i="5" s="1"/>
  <c r="G67" i="5"/>
  <c r="L65" i="5"/>
  <c r="K65" i="5"/>
  <c r="H65" i="5"/>
  <c r="F65" i="5"/>
  <c r="E65" i="5"/>
  <c r="D65" i="5"/>
  <c r="C65" i="5"/>
  <c r="E43" i="5"/>
  <c r="E8" i="5" s="1"/>
  <c r="G27" i="5"/>
  <c r="H15" i="5"/>
  <c r="G15" i="5"/>
  <c r="F15" i="5"/>
  <c r="E15" i="5"/>
  <c r="L8" i="5"/>
  <c r="K8" i="5"/>
  <c r="H8" i="5"/>
  <c r="F8" i="5"/>
  <c r="D8" i="5"/>
  <c r="C8" i="5"/>
  <c r="L8" i="4" l="1"/>
  <c r="G8" i="5"/>
  <c r="L95" i="4"/>
  <c r="L94" i="4"/>
  <c r="L93" i="4"/>
  <c r="L92" i="4"/>
  <c r="L91" i="4"/>
  <c r="L90" i="4"/>
  <c r="L89" i="4"/>
  <c r="L88" i="4"/>
  <c r="L87" i="4"/>
  <c r="L86" i="4"/>
  <c r="L85" i="4"/>
  <c r="L84" i="4"/>
  <c r="L83" i="4"/>
  <c r="L82" i="4"/>
  <c r="L81" i="4"/>
  <c r="L80" i="4"/>
  <c r="L79" i="4"/>
  <c r="L78" i="4"/>
  <c r="L77" i="4"/>
  <c r="L76" i="4"/>
  <c r="L75" i="4"/>
  <c r="L74" i="4"/>
  <c r="L73" i="4"/>
  <c r="L72" i="4"/>
  <c r="L71" i="4"/>
  <c r="L70" i="4"/>
  <c r="L69" i="4"/>
  <c r="L68" i="4"/>
  <c r="L67" i="4"/>
  <c r="L66" i="4"/>
  <c r="L65" i="4"/>
  <c r="L64" i="4"/>
  <c r="L63" i="4"/>
  <c r="L62" i="4"/>
  <c r="L61" i="4"/>
  <c r="L60" i="4"/>
  <c r="L59" i="4"/>
  <c r="L58" i="4" l="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11" i="1"/>
  <c r="D10" i="1" l="1"/>
  <c r="E10" i="1"/>
  <c r="F10" i="1"/>
  <c r="G10" i="1"/>
  <c r="H10" i="1"/>
  <c r="I10" i="1"/>
  <c r="C10" i="1"/>
  <c r="L10" i="1" l="1"/>
</calcChain>
</file>

<file path=xl/sharedStrings.xml><?xml version="1.0" encoding="utf-8"?>
<sst xmlns="http://schemas.openxmlformats.org/spreadsheetml/2006/main" count="699" uniqueCount="403">
  <si>
    <t>Eil. Nr.</t>
  </si>
  <si>
    <t>Asignavimų valdytojas, investavimo objektas, programa, priemonė</t>
  </si>
  <si>
    <t>Pastabos</t>
  </si>
  <si>
    <t>lėšų suma, tūkst. Eur</t>
  </si>
  <si>
    <t>Lėšų, kurias ministerija siūlo mažinti (–), didinti (+), suma, tūkst. Eur</t>
  </si>
  <si>
    <t xml:space="preserve">Lėšų, kurios iki  2020-12-31 nebus panaudotos, suma, tūkst. Eur </t>
  </si>
  <si>
    <t>terminas, iki kurio numatoma baigti viešojo pirkimo procedūrą ar kvietimą teikti paraiškas</t>
  </si>
  <si>
    <t>Nutarime numatytų skirti lėšų suma, tūkst. Eur</t>
  </si>
  <si>
    <t>terminas, iki kurio numatoma panaudoti Nutarimu  skirtas lėšas</t>
  </si>
  <si>
    <t>lėšų, panaudotų rangos darbams, prekėms, paslaugoms įsigyti
 iki 2020-10-01, suma, tūkst. Eur</t>
  </si>
  <si>
    <t xml:space="preserve">Informacija apie valstybės vardu pasiskolintų lėšų panaudojimą investavimo objektams 2020 metais įgyvendinti </t>
  </si>
  <si>
    <t>Informacija apie investavimo objektui  iki 2020-10-01 panaudotas lėšas</t>
  </si>
  <si>
    <t>Informacija  apie investavimo objektui  iki 2020-10-01  nepanaudotas lėšas</t>
  </si>
  <si>
    <t>(3=4+6+9)</t>
  </si>
  <si>
    <t xml:space="preserve">iš jų: </t>
  </si>
  <si>
    <t>(9=3-4-6)</t>
  </si>
  <si>
    <t>Vilniaus miesto savivaldybės literatūrinio A. Puškino muziejaus pastato Vilniuje, Subačiaus g. 124, Šv. Varvaros koplyčios tvarkyba</t>
  </si>
  <si>
    <t>5.40</t>
  </si>
  <si>
    <t>Trakų Vokės dvaro rūmų tvarkyba</t>
  </si>
  <si>
    <t>5.41</t>
  </si>
  <si>
    <t>viešųjų pirkimų procedūros baigtos</t>
  </si>
  <si>
    <t>5.42</t>
  </si>
  <si>
    <t>Viešosios įstaigos Alytaus kultūros ir komunikacijos centro pastato Alytuje, Pramonės g. 1B, stogo ir patalpų rekonstravimas</t>
  </si>
  <si>
    <t xml:space="preserve">Darbai vykdomi nuo gegužės mėn., 2020-04-27 pasirašyta statybos darbų sutartis SR-925 (3.9), rangovas UAB „Statrama“, bendra darbų vertė 1003000 Eur. Papildomos projektui įgyvendinti gautos trūkstamos lėšos – 277 tūkst. Eur bus panaudoti 2020 m. 4 ketv. </t>
  </si>
  <si>
    <t>5.43</t>
  </si>
  <si>
    <t>Druskininkų savivaldybės pastatų Druskininkuose, T. Kosciuškos g. 4 ir Maironio g. 7, rekonstravimas ir Druskininkų kultūros centro juose įrengimas</t>
  </si>
  <si>
    <t>2019-03-08 su UAB „Statybų kodas“ pasirašyta rangos sutartis Nr. 26-169 dėl Kultūros centro įrengimo. Sutarties vertė su visais pakeitimais-31.226.874,18 Eur.  Viso iki 2020-09-16 atlika darbų  už 10.596,4 tūkst. Eur. 2020-09-22 LR Kultūros ministerijai pateikta paraiška 2.013,6 tūkst. Eur sumai, kuri šiuo metu yra patvirtinta, tačiau dar nepmokėta (2020-06-30 paraiška už 1.847,5 tūkst. Eur - patvirtinta ir apmokėta). Visos lėšos (9.782,0 tūkst. Eur.) bus panaudotos iki 2020-12-31.</t>
  </si>
  <si>
    <t>5.44</t>
  </si>
  <si>
    <t>Bibliotekos Druskininkuose, V. Kudirkos g. 13, rekonstravimas</t>
  </si>
  <si>
    <t>2020-07-01 pasirašyta rangos sutartis Nr. 26-459 (vertė -598999,97 Eur). 2020-09-15 pasirašyta techninio projekto ekspertizės sutartis Nr. 26-610 (vertė-1560,9 Eur). Papildomas lėšų poreikis šio projekto įgyvendinimui - 400.560,87 Eur (prašome skirti papildomą finansavimą iš Valstybės vardu pasiskolintų lėšų, kad projektas būtų įgyvendintas laiku). Taip pat informuojame, kad apie papildomą lėšų poreikį esame informavę LR  Vyriausybės kanceliariją ir LR finansų ministeriją 2020-10-05 raštu Nr. S12-2852, kuriame pateikėme informaciją  apie Nutarimu skirtų lėšų panaudojimą ir papildomą poreikį (raštas pridedamas).</t>
  </si>
  <si>
    <t>5.45</t>
  </si>
  <si>
    <t>Palangos miesto savivaldybės Kurhauzo pastato Palangoje, Grafų Tiškevičių al. 1, medinės dalies atstatymas ir pritaikymas kultūrinei veiklai</t>
  </si>
  <si>
    <t>Sudarytos septynios viešųjų pirkimų sutartys</t>
  </si>
  <si>
    <t>5.46</t>
  </si>
  <si>
    <t>Dabikinės dvaro sodybos rūmų pastato Akmenės r., Dabikinės k., Liepų g. 1, rekonstravimas</t>
  </si>
  <si>
    <t>Šiuo metu pasirašyta sutarčių už 218,4 tūkst. Eur</t>
  </si>
  <si>
    <t>5.47</t>
  </si>
  <si>
    <t>Alytaus r. Kurnėnų Lauryno Radziukyno mokyklos pritaikymas kultūrinėms ir turistinėms reikmėms</t>
  </si>
  <si>
    <t>5.48</t>
  </si>
  <si>
    <t>A. Baranausko ir A. Vienuolio-Žukausko memorialinio muziejaus pastato (fondų saugyklos) Anykščiuose modernizavimas ir pritaikymas kompleksinei kultūros paslaugų veiklai</t>
  </si>
  <si>
    <t>rangos darbų sutartis pasirašyta 2020-07-14</t>
  </si>
  <si>
    <t>5.49</t>
  </si>
  <si>
    <t>Ignalinos rajono kultūros centro pastato Ignalinoje, Ateities g. 43, rekonstravimas</t>
  </si>
  <si>
    <t>Pasirašyta rangos bei darbų techninės priežiūros sutartys</t>
  </si>
  <si>
    <t>5.50</t>
  </si>
  <si>
    <t>Joniškio rajono J. Avyžiaus viešosios bibliotekos pastato remontas</t>
  </si>
  <si>
    <t>procedūros baigtos, sutartys pasirašytos</t>
  </si>
  <si>
    <t xml:space="preserve">Sutarčių pasirašyta 0,6 tūkst. Eur didesnei sumai nei skirta lėšų Nutarimu </t>
  </si>
  <si>
    <t>5.51</t>
  </si>
  <si>
    <t>Jurbarko kultūros centro pastato kapitalinis remontas ir inžinerinių tinklų statyba</t>
  </si>
  <si>
    <t>Gautas rangovų raštas dėl darbų vėlavimo dėl COVID-19 izoliacijos.
2020-06-30 Rangos sutartis  su UAB "Projektas KARMA" G1-175, 2815000 Eur. Pirkimas buvo pradėtas 2020-03-30, konkurso sąlygose sutarties trukmė 36 mėn., 2020 m. numatyta įvykdyti darbų už 500 tūkst. Eur., Finansavimo sutartis pasirašyta 2020-06-10, kai pirkimas faktiškai buvo baigtas ir keisti sąlygų nebegalėjome. Rangovas nėra pajėgus per 5 mėn. atlikti darbų už 1 600 tūkst. Eur., nes turi ir kitų įsipareigojimų.</t>
  </si>
  <si>
    <t>5.52</t>
  </si>
  <si>
    <t>Kauno r. Ramučių kultūros centro atnaujinimas</t>
  </si>
  <si>
    <t xml:space="preserve">Viešųjų pirkimų procedūros užbaigtos birželio mėnesį, rangos sutartis sudaryta 2020-06-23 Nr. S-681. </t>
  </si>
  <si>
    <t>5.53</t>
  </si>
  <si>
    <t>Kretingos dvaro sodybos rūmų Kretingos r. sav., Kretingos m. sen., Kretingos m., Vilniaus g. 20, rekonstravimas atkuriant verandą</t>
  </si>
  <si>
    <t>5.54</t>
  </si>
  <si>
    <t>Kupiškio rajono savivaldybės viešosios bibliotekos pastato Kupiškyje, Lauryno Stuokos-Gucevičiaus a. 3A, rekonstravimas</t>
  </si>
  <si>
    <t>viešasis pirkimas įvykęs, pasirašyta rangos sutartis</t>
  </si>
  <si>
    <t>5.55</t>
  </si>
  <si>
    <t>Pastatų komplekso Lazdijuose, Vytauto g. 18, rekonstravimas, Laisvės kovų muziejaus, fondų saugyklos ir edukacinės erdvės juose įrengimas bei įveiklinimas, II etapas</t>
  </si>
  <si>
    <t xml:space="preserve"> Planuojama 2020-10-29 pasirašyti kiemo tvarkymo  rangos darbų sutartį ir darbus 2020 metais pabaigti.</t>
  </si>
  <si>
    <t>5.56</t>
  </si>
  <si>
    <t>Molėtų kultūros namų rekonstravimas</t>
  </si>
  <si>
    <t>Sutartis 2020-03-04 A14-142 UAB,,ROL-automatikas''.  Papildomas susitarimas 2020-05-26 A14-241 UAB,,DAUNIŠKIS IR KO''</t>
  </si>
  <si>
    <t>5.57</t>
  </si>
  <si>
    <t>Krekenavos kultūros centro Panevėžio r. sav., Krekenavos mstl., Birutės a. 1, atnaujinimas</t>
  </si>
  <si>
    <t>Šarūnė Karalevičienė, Finansų skyriaus vedėja, el. paštu informavo, kad rangos paslaugų spės įgyvendinti iki š.m. pabaigos.</t>
  </si>
  <si>
    <t>5.58</t>
  </si>
  <si>
    <t>Pasvalio Mariaus Katiliškio viešosios bibliotekos Pasvalyje, Vytauto Didžiojo a. 7, infrastruktūros modernizavimas</t>
  </si>
  <si>
    <t>Rangos darbai (užsakomieji) vykdomi pagal 2018-05-18 sutartį Nr. ASR-324. (Atlikta darbų už 88,8 tūkst. Eur). Perkama įranga iš įvairių tiekėjų, pirkimų procedūras planuojama baigti iki 2020-11-01.</t>
  </si>
  <si>
    <t>5.59</t>
  </si>
  <si>
    <t>Plungės M. Oginskio dvaro sodybos pastato – žirgyno Plungėje, Parko g. 5, pritaikymas visuomenės kultūros ir rekreacijos reikmėms, II etapas</t>
  </si>
  <si>
    <t>5.60</t>
  </si>
  <si>
    <t>Prienų kultūros centro pastato Prienuose, Vytauto g. 35, rekonstravimas</t>
  </si>
  <si>
    <t xml:space="preserve">Rangos darbų sutartis sudaryta 2015 m. liepos 21 d. Nr. (9.28)-D1-2015/371 su UAB „Rūdupis“. Šiuo metu darbai, aktuojama darbai iš 549 tūkst. Eur iš jų liko 114787 Eur, tada bus aktuojama gautos lėšos pagal nutarimą – 150 tūkst. Eur. Lėšos bus panaudotos 2020 m. </t>
  </si>
  <si>
    <t>5.61</t>
  </si>
  <si>
    <t>Veiverių kultūros ir laisvalaikio centro modernizavimas</t>
  </si>
  <si>
    <t>Pasirašomos viešųjų pirkimų sutartys 100 tūkst. Eur.
2020-10-13 Pasirašyta rangos darbų sutartis su UAB „Mačiūnai“ Nr. (9.27)D1-850</t>
  </si>
  <si>
    <t>5.62</t>
  </si>
  <si>
    <t>Pastato Kuršėnuose rekonstravimas ir pritaikymas Šiaulių rajono savivaldybės viešosios bibliotekos veiklai</t>
  </si>
  <si>
    <t>5.63</t>
  </si>
  <si>
    <t>Šilalės rajono savivaldybės kultūros centro pastato Šilalėje, J. Basanavičiaus g. 12, išorės ir vidaus patalpų rekonstravimas bei įrangos įsigijimas</t>
  </si>
  <si>
    <t>2020-10-05 išsiųsta paraiška lėšoms gauti - 172,1 tūkst. Eur</t>
  </si>
  <si>
    <t>5.64</t>
  </si>
  <si>
    <t>Šilutės kultūros ir pramogų centro pastato Šilutėje, Lietuvininkų g. 6, rekonstravimas</t>
  </si>
  <si>
    <t>Skambinau ataskaitos rengėjui Modestui Raukčiui (tel. 865279523).
Visos sutartys yra pasirašytos ir pinigai turėtų būti panaudoti iki metų pabaigos.</t>
  </si>
  <si>
    <t>5.65</t>
  </si>
  <si>
    <t>Širvintų krašto kovų už laisvę muziejaus pastato Kernavėje, J. Šiaučiūno g. 3, modernizavimas</t>
  </si>
  <si>
    <t>Pirkimo procedūros baigtos. Projektavimo ir  projekto vykdymo priežiūros sutartis       2020-09-02               S-438</t>
  </si>
  <si>
    <t>Rengiamas techninis projektas.                             Dėl užtrukusių viešųjų pirkimų procedūrų prašome lėšas perkelti 2021 metams.</t>
  </si>
  <si>
    <t>5.66</t>
  </si>
  <si>
    <t>Švenčionėlių miesto kultūros centro ir Švenčionių rajono viešosios bibliotekos pastato, Vilniaus g. 1 / 11, Švenčionėlių m. modernizavimas</t>
  </si>
  <si>
    <t>5.67</t>
  </si>
  <si>
    <t>Nalšios muziejaus pastato Švenčionių m., Laisvės a. 1, rekonstravimas</t>
  </si>
  <si>
    <t>5.68</t>
  </si>
  <si>
    <t>Tauragės rajono savivaldybės Birutės Baltrušaitytės viešosios bibliotekos Tauragėje, Respublikos g. 3, rekonstravimas</t>
  </si>
  <si>
    <t>Pasirašyta projektavimo paslaugų sutartis. Vyksta projektavimo darbai</t>
  </si>
  <si>
    <t>5.69</t>
  </si>
  <si>
    <t>Varnių kultūros centro pastato S. Daukanto g. 8, Varniuose, rekonstravimas, II etapas</t>
  </si>
  <si>
    <t>5.70</t>
  </si>
  <si>
    <t>Utenos r. Užpalių dvaro remontas</t>
  </si>
  <si>
    <t>Rangos darbų sutartis pasirašyta 2020-06-25, darbai vykdomi.</t>
  </si>
  <si>
    <t>5.71</t>
  </si>
  <si>
    <t>Vilniaus rajono savivaldybės Nemenčinės daugiafunkcio kultūros centro Nemenčinėje, Švenčionių g. 12, rekonstravimas</t>
  </si>
  <si>
    <t>2018-07-30 darbų viešojo pirkimo pardavimo sutartis A56(1)-492-(3.18)</t>
  </si>
  <si>
    <t>5.72</t>
  </si>
  <si>
    <t>Vilniaus rajono Glitiškių dvaro atnaujinimas pritaikant kultūros paslaugoms teikti ir kitoms bendruomenės reikmėms</t>
  </si>
  <si>
    <t>Šiuo metu yra ruošiama dokumentacija reikalinga įgyvendinti baldų ir įrangos pirkimą. Objekte vykdomi rangos darbai pagal 2019-08-13 sutartį Nr. A56(1)-734-(3.18) su UAB "Ekodora", techninė priežiūra vykdoma pagal 2019-08-21 sutartį Nr. A56(1)-744-(3.18) su UAB "Pastatų diagnostika ir statyba".</t>
  </si>
  <si>
    <t>5.73</t>
  </si>
  <si>
    <t>Vievio kultūros centro pastato Vievyje, Trakų g. 7, įrengimas ir pritaikymas kultūrinei veiklai vykdyti</t>
  </si>
  <si>
    <t>Spalio 12-tai dienai sudaryta sutarčių 455 tūkst. Eur sumai</t>
  </si>
  <si>
    <t>5.74</t>
  </si>
  <si>
    <t>Kultūros paslaugų plėtra ir kokybės gerinimas Kazlų Rūdos savivaldybės kultūros centre</t>
  </si>
  <si>
    <t>5.75</t>
  </si>
  <si>
    <t>Plungės dvaro sodybos advokatų namo Plungėje, Laisvės al. 17, remontas ir pritaikymas kultūrinėms veikloms</t>
  </si>
  <si>
    <t>5.82</t>
  </si>
  <si>
    <t>Česlovo Milošo laiptų Vilniuje remontas ir užrašų atnaujinimas</t>
  </si>
  <si>
    <t>Iš viso</t>
  </si>
  <si>
    <t>(Informacijos apie valstybės vardu pasiskolintų lėšų panaudojimą investavimo objektams, programoms arba priemonėms įgyvendinti 2020 metais ir sudarytas sutartis su prekių tiekėjais, paslaugų teikėjais ar rangovais teikimo forma)</t>
  </si>
  <si>
    <t>Lietuvos Respublikos kultūros ministerija</t>
  </si>
  <si>
    <t>(dokumento sudarytojo (įstaigos) pavadinimas)</t>
  </si>
  <si>
    <t>Numatytų skirti lėšų suma, tūkst. Eur</t>
  </si>
  <si>
    <t>Lėšų, kurias  rengiant Nutarimo projektą įsipareigota panaudoti iki 2020-07-01, suma, tūkst. Eur</t>
  </si>
  <si>
    <t>Informacija apie investavimo objektą, programą, priemonę, dėl kurių įgyvendinimo sudaryta sutartis</t>
  </si>
  <si>
    <t>Informacija apie investavimo objektą, programą, priemonę, dėl kurių įgyvendinimo nesudaryta sutartis</t>
  </si>
  <si>
    <t>lėšų, panaudotų prekėms, paslaugoms įsigyti iki 2020-07-01, suma, tūkst. Eur</t>
  </si>
  <si>
    <t>lėšų, kurias įsipareigojama panaudoti nuo 2020-07-01 iki 2020-12-31, suma, tūkst. Eur</t>
  </si>
  <si>
    <t>paskelbtas viešojo pirkimo konkursas ar kvietimas teikti paraiškas
(taip / ne)</t>
  </si>
  <si>
    <t>5.</t>
  </si>
  <si>
    <t>Kultūros ministerija</t>
  </si>
  <si>
    <t>5.1.</t>
  </si>
  <si>
    <t>Knygų ir kitų dokumentų bibliotekose įsigijimas</t>
  </si>
  <si>
    <t>LR viešosios bibliotekos įsigijo 182 887 fiz. vnt. knygų ir kitų dokumentų.</t>
  </si>
  <si>
    <t>5.2.</t>
  </si>
  <si>
    <t>Lietuvos kultūros tarybos administruojamų programų apimčių didinimas išplečiant finansuojamų projektų imtį</t>
  </si>
  <si>
    <t>taip</t>
  </si>
  <si>
    <t>LKT sprendimais paskirstyta 3.83 mln. eurų, likusiose programose vyksta paraiškų ekspertinis vertinimas (sprendimai - rugpjūčio pradžioje). 
Užtikriname, kad iki 2020-12-31 skirtos lėšos  bus panaudotos.</t>
  </si>
  <si>
    <t>5.3.</t>
  </si>
  <si>
    <t>Kino sektoriaus skatinimas</t>
  </si>
  <si>
    <t>ne</t>
  </si>
  <si>
    <t>2020 m. rugsėjis</t>
  </si>
  <si>
    <t>Likusioms lėšoms rengiamos naujos priemonės susijusios su kinoteatrų subsidijomis. Ši priemonė planuojama rudeniui nes rudenį tiksliau galima prognozuoti kino teatrų nuostolius ir situaciją. 
Užtikriname, kad iki 2020-12-31 skirtos lėšos  bus panaudotos.</t>
  </si>
  <si>
    <t>5.4.</t>
  </si>
  <si>
    <t>Lietuvos liaudies buities muziejaus pastatų eksponatų stogų renovacija ir sutvarkymas įdiegiant apsaugos priemones</t>
  </si>
  <si>
    <t>5.5.</t>
  </si>
  <si>
    <t>Klaipėdos valstybinio muzikinio teatro sandėlio Klaipėdoje, Svajonės g. 12, stogo ir fasado remontas</t>
  </si>
  <si>
    <t>2020 m. birželio 26 d. pasirašyta rangos darbų sutartis Nr. F15-13 su UAB „IVRO“ atlikti Klaipėdos valstybinio muzikinio teatro sandėlio, esančio Svajonės g. 12, Klaipėdoje stogo, fasado ir tvoros remonto darbus, sutarties vertė – 68.969,98 Eur su PVM.
2020 m. birželio 30 d. pasirašyta sutartis Nr. F15-22 su UAB „Statybų inžinerinės paslaugos“ suteikti Klaipėdos valstybinio muzikinio teatro sandėlio, esančio Svajonės g.
12, Klaipėdoje, stogo, fasado ir tvoros remonto darbų techninės priežiūros paslaugas, sutarties vertė – 4.598,00 Eur su PVM. 
Užtikriname, kad iki šių metų pabaigos skirtos lėšos  bus panaudotos.</t>
  </si>
  <si>
    <t>5.6.</t>
  </si>
  <si>
    <t>Klaipėdos dramos teatro scenos atnaujinimas, II etapas</t>
  </si>
  <si>
    <t>Įvykdžius viešojo pirkimo procedūras, lėšas (135 tūkst.) įsipareigojama panaudoti iki 2020-12-31.</t>
  </si>
  <si>
    <t>5.7.</t>
  </si>
  <si>
    <t>Valstybinio Šiaulių dramos teatro Šiauliuose, Tilžės g. 155,
pritaikymas asmenims su negalia, iš jų:</t>
  </si>
  <si>
    <t>Rangos darbai</t>
  </si>
  <si>
    <t>Rangos sutartis bus pasirašyta ir lėšos iki 2020-12-31 bus panaudotos</t>
  </si>
  <si>
    <t>Projektavimas</t>
  </si>
  <si>
    <t>Ekspertizė</t>
  </si>
  <si>
    <t>Techninė priežiūra</t>
  </si>
  <si>
    <t>Techninė priežiūra bus vykdoma, atliekant rangos darbus, ir lėšos 2020-12-31 bus panaudotos</t>
  </si>
  <si>
    <t>Projekto vykdymo priežiūra</t>
  </si>
  <si>
    <t>Baldai</t>
  </si>
  <si>
    <t>5.8.</t>
  </si>
  <si>
    <t>Vilniaus teatro „Lėlė“ Vilniuje, Arklių g. 5, scenos ir žiūrovų salių remontas</t>
  </si>
  <si>
    <t>Vilniaus teatras "Lėlė" 2020.06.22 ir 2020.06.30 yra sudaręs rangos sutartis dėl teatro Mažosios scenos, salės ir rūsio patalpų einamojo remonto ir technologinių magistralių atnaujimo darbų, kurių Sutarčių vertė - 21809,12 Eur (atsiskaitymas - iki 2020.08.17).  Likusią lėšų dalį - 57190,88 Eur  - numatoma skirti teatre 2018-2020 m. vykdyto investicinio projekto "Vilniaus teatro "Lėlė" Didžiosios scenos, salės bei kitų patalpų kapitalinis remontas" baigiamiesiems darbams ir defektų taisymams bus atlikti iki 2020-12-31. Kapitalinio remonto baigiamųjų darbų viešųjų pirkimų procedūros bus atliktos kai Užsakovo funkcijas vykdanti BĮ "Kultūros infrastruktūros centras" tinkamai inventorizuos kapitalinio remonto esamų ir trūkstamų/ papildomų remonto darbų būklę.</t>
  </si>
  <si>
    <t>5.9.</t>
  </si>
  <si>
    <t>Interneto ryšio įrengimas Lietuvos švietimo istorijos muziejuje</t>
  </si>
  <si>
    <t>5.10.</t>
  </si>
  <si>
    <t>Lietuvos rusų dramos teatro pastato patalpų Vilniuje, Mindaugo g. 8, remontas pritaikant nenaudojamas patalpas administracijos veiklai ir įrengiant pasirodymų ir repeticijų laikinas sales</t>
  </si>
  <si>
    <t>5.11.</t>
  </si>
  <si>
    <t>Klaipėdos dramos teatro fasado dalies dažymas, stogo dangos valymas ir remontas bei elektros įvado atnaujinimas (II kategorijos vartotojo)</t>
  </si>
  <si>
    <t>5.12.</t>
  </si>
  <si>
    <t>Valstybinio Šiaulių dramos teatro lauko apsauginės mūro
tvoros remontas</t>
  </si>
  <si>
    <t>5.13.</t>
  </si>
  <si>
    <t>Juozo Miltinio dramos teatro Panevėžyje, Laisvės a. 5, žiūrovų salės, Mažosios salės ir fojė remontas</t>
  </si>
  <si>
    <t>5.14.</t>
  </si>
  <si>
    <t xml:space="preserve">Valstybinio Vilniaus mažojo teatro kolonų, scenos, pastato fasado ir kitų pastato patalpų remontas                                         </t>
  </si>
  <si>
    <t>Planuojama sutarties sudarymo data  2020.08.31 suma 3,2 tūkst. eurų.                            
Laukiama specialistų išvadų dėl lietaus patekimo į balkono patalpas apribojimo ir rengiami šios dalies dokumentai viešam pirkimui.
Lėšos iki 2020-12-31 bus panaudotos.</t>
  </si>
  <si>
    <t>5.15.</t>
  </si>
  <si>
    <t>Kauno valstybinio teatro šilumos punkto, vandens mazgo, elektros skydinės, rūsio, garažų ir I aukšto patalpų remontas</t>
  </si>
  <si>
    <t>Įvykdyta viešojo pirkimo procedūra ir 2020-06-30 pasirašyta sutartis su rangovu.</t>
  </si>
  <si>
    <t>5.16.</t>
  </si>
  <si>
    <t>Valstybinio pučiamųjų instrumentų orkestro „Trimitas“ žiūrovų, administracinių ir koncertinių pastato erdvių remontas ir žiūrovų lauko įėjimo sutvarkymas</t>
  </si>
  <si>
    <t>5.17.</t>
  </si>
  <si>
    <t>Lietuvos valstybinio simfoninio orkestro Kongresų rūmų pastato 26 langų artistų kambariuose pakeitimas</t>
  </si>
  <si>
    <t>5.18.</t>
  </si>
  <si>
    <t>Kauno valstybinės filharmonijos vidaus patalpų ir fasado remontas</t>
  </si>
  <si>
    <t>2020-06-10 sudaryta tvarkybos darbų sutartis UAB "AA Valda" Nr. AA 20/06-01</t>
  </si>
  <si>
    <t>5.19.</t>
  </si>
  <si>
    <t>Kauno apskrities viešosios bibliotekos patalpų Kaune, K. Donelaičio g. 8, remontas</t>
  </si>
  <si>
    <t>Sudarytos sutartys raštu už 49,9 tūkst. eurų; 
sudarytos sutartys žodžiu už 18,1 tūkst. eurų.</t>
  </si>
  <si>
    <t>5.20.</t>
  </si>
  <si>
    <t>Vilniaus apskrities A. Mickevičiaus viešosios bibliotekos priešgaisrinės signalizacijos remontas</t>
  </si>
  <si>
    <t>Siūloma tikslinti Vilniaus apskrities A. Mickevičiaus viešosios bibliotekos  investavimo objekto pavadinimą į "5.20.  Vilniaus apskrities A. Mickevičiaus viešosios bibliotekos priešgaisrinės signalizacijos remontas  ir bibliotekos pastatų Vilniuje, Trakų g. 10, fasadų remontas". Iš projektinių lėšų buvo sutvarkyti bibliotekos valomų statinių D, E, F ir G fasadai, kiemo dangos tvora ir vartai. Tačiau liko netvarkyti statinių A, B ir C fasadai , kuriems būtinas remontas: tinkas paveiktas drėgmės, atšokęs, kai kur nukritęs. Karnizai avarinės būklės, laikinai apsaugoti tinku, kuris neužtikrina saugios pastato eksploatacijos. Neužtaisytos vagos, atmosferos poveikis gadina dar geros būklės fasado tinką. Todėl būtina atlikti bent dalinius fasado remonto darbus sutvarkant didžiausias problemas, siekiant apsaugoti valstybės turtą. Rangos sutartis bus pasirašyta ir lėšos iki 2020-12-31 bus panaudotos.</t>
  </si>
  <si>
    <t>5.21.</t>
  </si>
  <si>
    <t>Šiaulių apskrities viešosios bibliotekos karšto vandens magistralinio vamzdyno keitimas</t>
  </si>
  <si>
    <t>5.22.</t>
  </si>
  <si>
    <t>Panevėžio apskrities viešosios bibliotekos ekeltros instaliacijos ir apšvietimo modernizavimas centriniame bibliotekos pastate, magistralinio vandentiekioo vamzdymo dalies remontas ir rūsio patalpų perdažymas prieš įrengiant ekspoziciją</t>
  </si>
  <si>
    <t>5.23.</t>
  </si>
  <si>
    <t>Vilniaus pilių valstybinio kultūrinio rezervato direkcijos patikėjimo teise valdomos automobilių saugojimo aikštelės Vilniuje, T. Kosciuškos g. 1B, ir jos prieigų remontas (asfalto dangos taisymas, trinkelių ir bortų klojimas gatvių bordiūrų įrengimas ir jų nusklembimas)</t>
  </si>
  <si>
    <t>2020-07-27 Techninio projekto ekpertizės pirkimas; 
2020-09-11 rangos pirkimas</t>
  </si>
  <si>
    <t>5.24.</t>
  </si>
  <si>
    <t>Trakų istorinio nacionalinio parko direkcijos nurašomo turto griovimas ir teritorijos sutvarkymas</t>
  </si>
  <si>
    <t>5.25.</t>
  </si>
  <si>
    <t>Kernavės III piliakalnio, vad. Lizdeikos, kalno šiaurinio šlaito sutvarkymas (avarinės būklės likvidavimas)</t>
  </si>
  <si>
    <t>5.26.</t>
  </si>
  <si>
    <t>Kauno IX forto muziejaus IX forto pastato (Nr. 1901-9003-1081) administracinių patalpų  remontas ir laikinų lankytojų kasų įrengimas</t>
  </si>
  <si>
    <t>5.27.</t>
  </si>
  <si>
    <t>Lietuvos švietimo istorijos muziejaus holų ir didžiosios renginių salės remontas</t>
  </si>
  <si>
    <t>5.28.</t>
  </si>
  <si>
    <t>Lietuvos teatro, muzikos ir kino muziejaus administracinio pastato Vilniuje, Vilniaus g. 41, fasado ir stogo remontas</t>
  </si>
  <si>
    <t>2020 m.birželio 15 d. Finansų ministerijai pateiktas prašymas tikslinti pavadinimą į "5.28  Lietuvos teatro, muzikos ir kino muziejaus pastato (unikalus numeris 1094-0442-6016) Vilniuje,Vilniaus g.41, remontas"</t>
  </si>
  <si>
    <t>5.29.</t>
  </si>
  <si>
    <t>Lietuvos aviacijos muziejaus (Veiverių g. 132, Kaunas) lankytojų pasitikimo erdvės  ir kitų pastato vidaus bei lauko dalių remontas, vandentiekio ir nuotekų infrastruktūros S. Dariaus muziejuje-gimtinėje (Dariaus km,.  Judrėnų sen., Klaipėdos raj.) įrengimas</t>
  </si>
  <si>
    <t>2020 m.birželio 15 d. Finansų ministerijai pateiktas prašymas tikslinti pavadinimą į  „5.29. Lietuvos aviacijos muziejaus (Veiverių g. 132, Kaunas) lankytojų pasitikimo erdvės ir kitų pastato vidaus bei lauko dalių remontas, vandentiekio ir nuotekų infrastruktūros S. Dariaus muziejuje-gimtinėje (Dariaus km., Judrėnų sen., Klaipėdos r.) įrengimas“</t>
  </si>
  <si>
    <t>5.30.</t>
  </si>
  <si>
    <t>Maironio lietuvių literatūros muziejus, B. ir V. Sruogų namų-muziejaus kamino ir B. Sruogos garažo stogo remontas ir Vaikų literatūros muziejaus ekspozicinių salių parketo atnaujinimas</t>
  </si>
  <si>
    <t xml:space="preserve">5.31. </t>
  </si>
  <si>
    <t>Šiaulių „Aušros“ muziejaus padalinių patalpų ir infrastruktūros remontas</t>
  </si>
  <si>
    <t>23 tūkst. eurų planuojama panaudoti pastatų remonto darbų sutartims, sudarytoms po 2020.07.01, bei statybinėms medžiagoms, reikalingoms pastatų remontui,  įsigyti.                                         
Lėšos bus panaudotos iki 2020-12-31.</t>
  </si>
  <si>
    <t>5.32.</t>
  </si>
  <si>
    <t>Trakų istorijos muziejaus elektros instaliacijos ir elektros lauko tinklų remontas (Trakų salos pilis)</t>
  </si>
  <si>
    <t>5.33.</t>
  </si>
  <si>
    <t>Valstybinio Vilniaus Gaono žydų muziejaus Tolerancijos centro langų remontas padengiant architektūrine saulės kontrolės plėvele</t>
  </si>
  <si>
    <t>2020 07 09 pasirašyta sutartis Nr. 939 su UAB "Dekor8". Sutarties vertė: 6 000,00 eurų</t>
  </si>
  <si>
    <t>5.34.</t>
  </si>
  <si>
    <t>Žemaičių muziejaus "Alka" Žemaitijos kaimo ekspozicijos medinių objektų remontas ir infrastruktūros atnaujinimas bei avarinės būklės paminklo remontas Žemaičių Vyskupystės muziejuje</t>
  </si>
  <si>
    <t xml:space="preserve">Planuojama sutarties sudarymo data 2020-07-31.
2020 m.birželio 15 d. Finansų ministerijai pateiktaa prašymas tikslinti pavadinimą į "5.34. "Žemaičių muziejaus "Alka" Žemaitijos kaimo ekspozicijos medinių objektų remontas ir infrastruktūros atnaujinimas bei avarinės būklės paminklo remontas Žemaičių Vyskupystės muziejuje" </t>
  </si>
  <si>
    <t>5.35.</t>
  </si>
  <si>
    <t>Šiaulių choro „Polifonija“ koncertų salės remontas ir kėdžių atnaujinimas</t>
  </si>
  <si>
    <t>5.36.</t>
  </si>
  <si>
    <t>Šiuolaikinio meno centro pastato Vilniuje, Mėsinių g. 4, avarinės būklės likvidavimas, langų ir durų keitimas</t>
  </si>
  <si>
    <t>Sutvarkius avarinės būklės pastato pamatus privaloma stebėti pastato būklę 2-3 mėn., todėl tolimesnių darbų data nusikėlė. 
Šiuo metu rengiami viešųjų pirkimų procedūrų dokumentai pastato fasado sutvirtinimo ir apdailos paslaugoms pirkti.
Rangos sutartis bus pasirašyta ir lėšos iki 2020-12-31 bus panaudotos</t>
  </si>
  <si>
    <t>5.37.</t>
  </si>
  <si>
    <t>Lietuvos aklųjų biblioteka, investavimo objektas: Lietuvos aklųjų bibliotekos patalpų Vilniuje, Skroblų g. 29, pritaikymas saugyklai</t>
  </si>
  <si>
    <t>Terminas priklauso nuo LRV 2020-05-06 nutarimo Nr. 458 „Dėl lėšų skyrimo“  pakeitimo</t>
  </si>
  <si>
    <t>Atsižvelgdama į Lietuvos Respublikos kultūros ministerijos 2020 m. birželio 18 d. rašte Nr. S2-1685 pateiktas rekomendacijas, Lietuvos aklųjų biblioteka yra pradėjusi viešųjų pirkimų procedūras, tačiau pirkimų dokumentuose numatyta, kad sutartis su viešuosius pirkimus laimėjusia įmone bus pasirašoma tik tada, kai bus atliktas Lietuvos Respublikos Vyriausybės 2020 m. gegužės 6 d. nutarimo Nr. 458 „Dėl lėšų skyrimo“ pakeitimas, patikslinantis šio nutarimo 5.37 papunkčiu skirtų lėšų investavimo paskirtį: „5.37. Lietuvos aklųjų bibliotekos patalpų Vilniuje, Gerosios Vilties g. 10, remontas, pritaikant veiklai bei negalią turinčių žmonių reikmėms“.
Rangos sutartis bus pasirašyta ir lėšos iki 2020-12-31 bus panaudotos.</t>
  </si>
  <si>
    <t>5.38.</t>
  </si>
  <si>
    <t>Muzikos instrumentų Kultūros ministerijos pavaldžioms įstaigoms įsigijimas, iš jų:</t>
  </si>
  <si>
    <t>Kauno valstybiniam muzikiniam teatrui</t>
  </si>
  <si>
    <t>Sutartis UAB " Megatonas " 2020-02-14 F8-3  instrumentų pristatymo terminas  2020-12-01</t>
  </si>
  <si>
    <t>Klaipėdos valstybiniam muzikiniam teatrui</t>
  </si>
  <si>
    <t>2020 m. birželio 23 d. pasirašyta sutartis Nr. F12-61 su „Muzik – Bertram E.K“ trimitui C įsigyti, sutarties vertė – 4.147,89 Eur su PVM.
2020 m. birželio 23 d. pasirašyta sutartis Nr. F12-62 su „Muzik – Bertram E.K“ fleitai įsigyti, sutarties vertė – 8.046,40 Eur su PVM.
2020 m. birželio 29 d. pasirašyta sutartis Nr. F12-66 su UAB „Megatonas“ obojui įsigyti, sutarties vertė – 9.582,00 Eur su PVM.
Informuojame, kad likusioms lėšoms panaudoti Teatras rengia tarptautinio pirkimo vykdomo atviro konkurso būdu dokumentus, 2020 m. birželio 19 d. patvirtintas įsakymas Nr. T1-92 „Dėl viešojo pirkimo komisijos sudarymo“, paskirti ekspertai. Užtikriname, kad iki 2020-12-31 skirtos lėšos muzikos instrumentams įsigyti bus panaudotos.</t>
  </si>
  <si>
    <t>Kauno valstybinei filharmonijai</t>
  </si>
  <si>
    <t>2020-06-29 sudaryta sutartis dėl koncertinio klavesino gamybos su UAB "Organum" sutarties teminas 12+2 mėn</t>
  </si>
  <si>
    <t>Lietuvos valstybiniam simfoniniam orkestrui</t>
  </si>
  <si>
    <t>Pradėti rengti viešojo pirkimo dokumentai. Planuojama baigti viešojo pirkimo procedūrą iki 2020-08-31.
Užtikriname, kad iki 2020-12-31 skirtos lėšos muzikos instrumentams įsigyti bus panaudotos.</t>
  </si>
  <si>
    <t>Koncertinei įstaigai Valstybiniam dainų ir šokių ansambliui „Lietuva“</t>
  </si>
  <si>
    <t>Rengiami dokumentai viešųjų pirkimų konkursui vykdyti. Užtikriname, kad iki 2020-12-31 skirtos lėšos muzikos instrumentams įsigyti bus panaudotos.</t>
  </si>
  <si>
    <t>Koncertinei įstaigai Valstybiniam pučiamųjų instrumentų orkestrui „Trimitas“</t>
  </si>
  <si>
    <t>Valstybiniam Vilniaus mažajam teatrui</t>
  </si>
  <si>
    <t>Muzikos instrumentų kultūros ministro valdymo srities įstaigoms įsigijimas, iš jų:</t>
  </si>
  <si>
    <t>2020 m.birželio 15 d. Finansų ministerijai pateiktas prašymas įtraukti  į LRV nutarimo pakeitimo projektą papildomus muzikos instrumentų įsigijimo Lietuvos nacionaliniam operos ir baleto teatrui ir Lietuvos nacionalinei filharmonijai investavimo objektus .
Užtikriname, kad iki 2020-12-31 skirtos lėšos muzikos instrumentams įsigyti bus panaudotos.</t>
  </si>
  <si>
    <t>Lietuvos nacionaliniam operos ir baleto teatrui</t>
  </si>
  <si>
    <t xml:space="preserve">taip </t>
  </si>
  <si>
    <t>Lietuvos nacionalinei filharmonijai</t>
  </si>
  <si>
    <t xml:space="preserve">ne </t>
  </si>
  <si>
    <t>5.39.</t>
  </si>
  <si>
    <t xml:space="preserve"> Šilutės Šv. Kryžiaus bažnyčios pastatų komplekso našlaičių globos namų sutvarkymas</t>
  </si>
  <si>
    <t>Pirkimų procedūros baigtos 2020 m. birželio 29 dieną, šiuo metu Rangovas derina sutartį (darbų atlikimo grafiką) su Valdytojų. Planuojama sutartį pasirašyti iki 2020-07-17.
Užtikriname, kad iki 2020-12-31 skirtos lėšos bus panaudotos.</t>
  </si>
  <si>
    <t>Savivaldybių kultūros srities objektai</t>
  </si>
  <si>
    <t>2020 liepos 1 d. Lietuvos Respublikos kultūros ministerijai pateikta paraiška 28,9 tūkst. eurų, lėšos  bus apmokėtos (paraiška tikrinama).</t>
  </si>
  <si>
    <t>5.42.</t>
  </si>
  <si>
    <t>2019-03-08 su UAB „Statybų kodas“ pasirašyta rangos sutartis Nr. 26-169 dėl Kultūros centro įrengimo. Sutarties vertė su visais pakeitimais-30.256.916,32 Eur. Paraiška dėl 2.000 tūkst. Eur pervedimo pateikta 2020-06-30 (paraiška tikrinama).
Lėšos bus panaudotos iki 2020-12-31</t>
  </si>
  <si>
    <t>5.44.</t>
  </si>
  <si>
    <t>2020-07-01 su UAB „NORD VIA“ pasirašyta rangos sutartis Nr. 26-459 dėl Bibliotekos rekonstravimo darbų. Sutarties vertė-598.999,97 Eur. Kadangi sutartis pasirašyta didesnei sumai nei skirta iš valstybės vardu pasiskolintų lėšų, todėl atsirado papildomas lėšų poreikis - 398.999,97 Eur. Prašome šią sumą skirti papildomai iš valstybės vardu pasiskolintų lėšų.</t>
  </si>
  <si>
    <t>5.45.</t>
  </si>
  <si>
    <t>Užtikriname, kad lėšos bus panaudotos iki 2020-12-31</t>
  </si>
  <si>
    <t>5.46.</t>
  </si>
  <si>
    <t>Prašo papidomai 120 tūkst. eurų</t>
  </si>
  <si>
    <t>5.47.</t>
  </si>
  <si>
    <t>Paruošta paraiška lėšoms gauti 166 tūkst. eurų</t>
  </si>
  <si>
    <t>Anykščių r. savivaldybės administracija. A. Baranausko ir A. Vienuolio-Žukausko memorialinio muziejaus pastato (fondų saugyklos) Anykščiuose modernizavimas ir pritaikymas kompleksinei kultūros paslaugų veiklai</t>
  </si>
  <si>
    <t>2020.07.10 24 val. baigiasi viešųjų pirkimų konkurso apskundimo terminas. Planuojamas sutarties pasirašymas 2020.07.13–17 dienomis.</t>
  </si>
  <si>
    <t>5.49.</t>
  </si>
  <si>
    <t>Perkama techninė statybos darbų priežiūra</t>
  </si>
  <si>
    <t>Lėšos planuojamiems papildomiems statybos darbams</t>
  </si>
  <si>
    <t>Šiuo metu vykdomi 3 viešųjų pirkimų konkursai (techninio projekto, pastato šildymo sistemos modernizavimas, keltuvo pirkimo)</t>
  </si>
  <si>
    <t>5.51.</t>
  </si>
  <si>
    <t xml:space="preserve"> Jurbarko kultūros centro pastato kapitalinis remontas ir inžinerinių tinklų statyba</t>
  </si>
  <si>
    <t>5.52.</t>
  </si>
  <si>
    <t>5.53.</t>
  </si>
  <si>
    <t>Projektas vykdomas, šiuo metu rangovas yra pateikęs atliktų darbų aktavimą derinimui su inžinerinių paslaugų teikėjais, užsakovu irstatytoju. Artimiausiu metu paraiška dėl lėšų gavimo bus pateikta Kultūros ministerijai.</t>
  </si>
  <si>
    <t>5.54.</t>
  </si>
  <si>
    <t>5.55.</t>
  </si>
  <si>
    <t>Šiuo metu rengiamas projektinis pasiūlymas, rengiami pirkimo dokumentai kiemo rangos darbams ir ekspozicijų įsigijimui, konkursas rangos darbams  bus paskelbtas iki 2020-07-17, konkursas ekspozicijai bus paskelbas iki 2020-07-25 Paraiška dėl 15 tūkst. Eur pervedimo pateikta (paraiška tikrinama). 
Užtikriname, kad lėšos bus panaudotos iki 2020-12-31.</t>
  </si>
  <si>
    <t>5.56.</t>
  </si>
  <si>
    <t xml:space="preserve">Molėtų kultūros namų rekonstravimas                </t>
  </si>
  <si>
    <t>5.57.</t>
  </si>
  <si>
    <t>Krekenavos kultūros centro Panevėžio r. sav., Krekenavos mstl., Birutės a. 1, atnaujinimas.</t>
  </si>
  <si>
    <t xml:space="preserve">Paraiška dėl 50 tūkst. Eur pervedimo pateikta (paraiška tikrinama).
Lėšos bus panaudotos iki 2020-12-31.
</t>
  </si>
  <si>
    <t>5.58.</t>
  </si>
  <si>
    <t>Pasvalio Mariaus Katiliškio viešosios bibliotekos Pasvalyje, Vytrauto Didžiojo a.7, infrastruktūros modernizavimas</t>
  </si>
  <si>
    <t>5.59.</t>
  </si>
  <si>
    <t>Plungės M. Oginskio dvaro sodybos pastato-žirgyno Plungėje, Parko g. 5, pritaikymas visuomenės kultūros ir rekreacijos reikmėms, II etapas</t>
  </si>
  <si>
    <t>2020 m. liepos 1 d. pasirašyta statybos rangos sutartis Nr. BT6-01-347 su UAB "Pamario restauratorius". Sutarties vertė yra 1 090 769,78 Eur.</t>
  </si>
  <si>
    <t>5.60.</t>
  </si>
  <si>
    <t>Lėšos bus panaudotos iki 2020-12-31</t>
  </si>
  <si>
    <t>5.61.</t>
  </si>
  <si>
    <t>100 tūkst. 2020-09-09</t>
  </si>
  <si>
    <t>5.62.</t>
  </si>
  <si>
    <t>Kultūros ministerija, Pastato Kuršėnuose rekonstravimas ir pritaikymas Šiaulių rajono savivaldybės viešosios bibliotekos veiklai</t>
  </si>
  <si>
    <t>Faktiškai atlikta ir užaktuota darbų už 216 tūkst. Eur. Visas skirtas lėšas numatoma panaudoti iki 2020-08-31</t>
  </si>
  <si>
    <t>5.63.</t>
  </si>
  <si>
    <t xml:space="preserve">Šilalės rajono savivaldybės kultūros centro pastato Šilalėje, J. Basanavičiaus g. 12, išorės ir vidaus patalpų rekonstravimas bei įrangos įsigijimas </t>
  </si>
  <si>
    <t>Skirtos lėšos bus įsisavintos iki 2020-12-31</t>
  </si>
  <si>
    <t>5.64.</t>
  </si>
  <si>
    <t xml:space="preserve">Šilutės kultūros ir pramogų centro pastato Šilutėje, Lietuvininkų g. 6, rekonstravimas    </t>
  </si>
  <si>
    <t>5.65.</t>
  </si>
  <si>
    <t>Kultūros ministerija, Širvintų krašto kovų už laisvę muziejaus pastato Kernavėje, J. Šiaučiūno g. 3, modernizavimas</t>
  </si>
  <si>
    <t>Planuojama pasirašyti sutartį iki 2020-07-20</t>
  </si>
  <si>
    <t>5.66.</t>
  </si>
  <si>
    <t>Švenčionėlių miesto kultūros centro ir Švenčionių rajono viešosios bibliotekos pastato, Vilniaus g. 1 / 11, Švenčionėlių m. modernizavimas (naujas projektas)</t>
  </si>
  <si>
    <t>Pirkimo procedūros įvykdytos</t>
  </si>
  <si>
    <t>5.67.</t>
  </si>
  <si>
    <t>iki 2020-07-20</t>
  </si>
  <si>
    <t>5.68.</t>
  </si>
  <si>
    <t xml:space="preserve">BAIGTA </t>
  </si>
  <si>
    <t>5.69.</t>
  </si>
  <si>
    <t>Varnių kultūros centro pastato S.Daukanto g. 8, Varniuose, rekonstravimas, II etapas</t>
  </si>
  <si>
    <t>5.70.</t>
  </si>
  <si>
    <t xml:space="preserve"> Utenos r. Užpalių dvaro remontas</t>
  </si>
  <si>
    <t>2019.06.21 pasirašyta Paslaugų viešojo pirkimo - pardavimo sutartis Nr. S3-70 (techninio projekto parengimas).</t>
  </si>
  <si>
    <t>2020.06.25 pasirašyta Statybos darbų rangos sutartis Nr. S6-32</t>
  </si>
  <si>
    <t>5.71.</t>
  </si>
  <si>
    <t>Vilniaus rajono savivaldybės Nemenčinės daugiafunkcio kultūros centro Nemenčinėje, Švenčionių g. 12, rekonstravimas (naujas projektas); Valstybės investicijų programa</t>
  </si>
  <si>
    <t xml:space="preserve">Paraiška dėl 400 tūkst. Eur pervedimo pateikta  (paraiška tikrinama). </t>
  </si>
  <si>
    <t>5.72.</t>
  </si>
  <si>
    <t xml:space="preserve">Paraiška dėl 397 tūkst. Eur pervedimo pateikta  (paraiška tikrinama). </t>
  </si>
  <si>
    <t>5.73.</t>
  </si>
  <si>
    <t>5.74.</t>
  </si>
  <si>
    <t>Ne</t>
  </si>
  <si>
    <t>Nenumatoma</t>
  </si>
  <si>
    <t xml:space="preserve">Paraiška dėl 18,7 tūkst. Eur pervedimo pateikta  (paraiška tikrinama). </t>
  </si>
  <si>
    <t>Kultūros viceministrė</t>
  </si>
  <si>
    <t>Regina Jaskelevičienė</t>
  </si>
  <si>
    <t xml:space="preserve">(padalinio, atsakingo už informacijos pateikimą, vadovo ar jo įgalioto asmens pareigų pavadinimas) </t>
  </si>
  <si>
    <t>(parašas)</t>
  </si>
  <si>
    <t>(vardas ir pavardė)</t>
  </si>
  <si>
    <t>Investicijų valdymo skyriaus vyriausioji specialistė Svetlana Villand</t>
  </si>
  <si>
    <t xml:space="preserve">Atminties institucijų politikos grupės patarėja Vaiva Lankelienė </t>
  </si>
  <si>
    <t xml:space="preserve">Profesionaliosios kūrybos ir tarptautiškumo politikos skyriaus vedėja Janina Krušinskaitė </t>
  </si>
  <si>
    <t>Kultūros paveldo politikos grupės vyriausiasis specialistas Romanas Senapėdis</t>
  </si>
  <si>
    <t>Investicijų valdymo skyriaus vyriausioji specialistė Sigina Makauskienė</t>
  </si>
  <si>
    <t xml:space="preserve">(formą užpildžiusio asmens pareigos, vardas ir pavardė, telefonas, el. paštas) </t>
  </si>
  <si>
    <t>1.</t>
  </si>
  <si>
    <t>1 stulpelyje įrašomi eilės numeriai turi atitikti Lietuvos Respublikos Vyriausybės 2020 m. gegužės 6 d. nutarime Nr. 458 „Dėl lėšų skyrimo“ (toliau – Nutarimas) nurodytus asignavimų  valdytojo, statybos objekto, programos ar priemonės eilės numerį.</t>
  </si>
  <si>
    <t>2.</t>
  </si>
  <si>
    <t>3 stulpelyje įrašoma Nutarimu numatytų skirti valstybės vardu pasiskolintų lėšų (toliau – lėšos) investavimo objektui, programai, priemonei įgyvendinti suma.</t>
  </si>
  <si>
    <t>3.</t>
  </si>
  <si>
    <t>4 stulpelyje įrašoma Nutarimu numatytų skirti lėšų, kurias rengiant Nutarimo projektą valstybės ar savivaldybės įstaiga, organizacija ar kitas ūkio subjektas pateikė Finansų ministerijai ar kitai ministerijai informaciją apie įsipareigojimą jas panautoti iki 2020 m. liepos 1 d. investavimo objektui, programai ar priemonei įgyvendinti, suma.</t>
  </si>
  <si>
    <t>4.</t>
  </si>
  <si>
    <t>5 stulpelyje įrašoma Nutarimu numatytų skirti lėšų investavimo objektui, programai, priemonei įgyvendinti suma, dėl kurios su rangovais, prekių tiekėjais, paslaugų teikėjais sutartis (toliau – sutartis) sudaryta.</t>
  </si>
  <si>
    <t>6 stulpelyje įrašoma investavimo objektui, programai ar priemonei įgyvendinti panaudotų apmokėti už atliktus darbus, įsigytas prekes ar paslaugas lėšų suma.</t>
  </si>
  <si>
    <t>6.</t>
  </si>
  <si>
    <t xml:space="preserve">7 stulpelyje įrašoma Nutarime numatytų skirti lėšų investavimo objektui, programa, priemonei įgyvendinti suma, kurią valstybės ar savivaldybės įstaigos, organizacijos ar kiti ūkio subjektai įsipareigoja panaudoti nuo 2020 m. liepos 1 d. iki 2020 m. gruodžio 31 d. </t>
  </si>
  <si>
    <t>7.</t>
  </si>
  <si>
    <t>8 stulpelyje įrašoma Nutarimu numatytų skirti lėšų investavimo objektui, programai, priemonei įgyvendinti suma, dėl kurios sutartis nesudaryta.</t>
  </si>
  <si>
    <t>8.</t>
  </si>
  <si>
    <t>9 stulpelyje rašoma  „taip“, jei dėl Nutarime numatyto investavimo objekto, programos, priemonės įgyvendinimo paskelbtas viešojo pirkimo konkursas ar kvietimas teikti paraiškas, „ne“ – jei nepaskelbtas.</t>
  </si>
  <si>
    <t>9.</t>
  </si>
  <si>
    <t>10 stulpelyje įrašomas terminas, iki kurio numatoma baigti viešojo pirkimo procedūrą ar kvietimą teikti paraiškas, o 13 stulpelyje („Pastabos“) įrašoma planuojama sutarties sudarymo data ir suma, jei tokia informacija žinoma.</t>
  </si>
  <si>
    <t>10.</t>
  </si>
  <si>
    <t>11 stulpelyje Nutarimu numatytų skirti lėšų investavimo objektui, programa, priemonei įgyvendinti suma, kuri iki  2020 m. gruodžio 31 d. nebus panaudota, o 13 stulpelyje nurodomos priežastys, dėl kurių ji nebus panaudota.</t>
  </si>
  <si>
    <t>11.</t>
  </si>
  <si>
    <t xml:space="preserve">12 stulpelyje įrašoma ministerijos valdymo sričiai priskiriamam investavimo objektui, programai, priemonei, kuriems įgyvendinti Nutarimu numatytų skirti lėšų sumą ji siūlo mažinti (–), didinti (+), o 13 stulpelyje nurodomi siūlymo motyvai.  </t>
  </si>
  <si>
    <t>12.</t>
  </si>
  <si>
    <t xml:space="preserve">13 stulpelyje nurodoma kita svarbi, tačiau nepaminėta informacija dėl Nutarimu numatytų skirti lėšų panaudojimo, investavimo objektų, programų ar priemonių įgyvendinimo.   </t>
  </si>
  <si>
    <t>Sutartys pasirašytos, objekto remontas bus baigtas spalio mėn.</t>
  </si>
  <si>
    <t>Pasirašytos, tačiau iki 2020-10-14 neapmokėtos sutartys už 31437,41, likusiai sumai paskelbtas viešasis atviras konkursas instrumentams įsigyti.</t>
  </si>
  <si>
    <t>2020.12.01</t>
  </si>
  <si>
    <t>2020.12.31</t>
  </si>
  <si>
    <t>Iki 2020.10.01 Vilniaus teatras "Lėlė" iš skirtų remonto darbams lėšų panaudojo 23,90 tūkst. Eur Mažosios salės ir scenos technologinių magistralių atnaujinimui, patalpų rūsyje ("Gyvojo lėlių muziejaus" erdvėje) einamąjam remontui. Likusią dalį iš skirtų lėšų - 55,10 tūkst.  Eur Vilniaus teatras "Lėlė" planuoja skirti "Didžiosios salės, scenos ir kitų patalpų" investicinio projekto baigiamųjų darbų ir defektų taisymo I-ąjam etapui, kurio viešųjų pirkimų konkursą organizuoti iki pirkimo sutarties sudarymo teatras 2020.09.15 yra įgaliojęs BĮ "Kultūros infrastruktūros centras". Atsižvelgiant į "Kultūros infrastruktūros darbuotojų" teikiamą informaciją, viešųjų pirkimų procedūras preliminariai numatoma baigti iki 2020.12.01.</t>
  </si>
  <si>
    <t>2020 09 30</t>
  </si>
  <si>
    <t>2020 12 18</t>
  </si>
  <si>
    <t>Pasirašytos rangos sutartys F3-77, F3-80 2020 09 30</t>
  </si>
  <si>
    <t>Užbaigtos</t>
  </si>
  <si>
    <t>Informacija  apie investavimo objektui  iki 2020-10-01  nepanaudotas lėšas, kurios bus panaudotos iki 2020-12-31</t>
  </si>
  <si>
    <t>5.76.</t>
  </si>
  <si>
    <t>Koncertinės įstaigos Lietuvos valstybinio simfoninio orkestro Vilniaus kongresų rūmų Vilniuje, Vilniaus g. 6-1, modernizavimas</t>
  </si>
  <si>
    <t>5.77.</t>
  </si>
  <si>
    <t>Juozo Miltinio dramos teatro įrangos atnaujinimas</t>
  </si>
  <si>
    <t>5.78.</t>
  </si>
  <si>
    <t>Valstybinio jaunimo teatro pastatų Vilniuje, Arklių g. 5, Karmelitų g. 2, modernizavimas</t>
  </si>
  <si>
    <t>5.79.</t>
  </si>
  <si>
    <t>Lietuvos etnokosmologijos muziejaus paslaugų plėtros baigiamasis etapas</t>
  </si>
  <si>
    <t>5.80.</t>
  </si>
  <si>
    <t>Klaipėdos apskrities viešosios I. Simonaitytės bibliotekos kondicionavimo sistemos patalpose Klaipėdoje, H. Manto g. 25, diegimas, siekiant užtikrinti COVID-19 prevenciją</t>
  </si>
  <si>
    <t>5.81.</t>
  </si>
  <si>
    <t>Lietuvos etnokosmologijos muziejaus šalčio generatoriaus Molėtų r., Čiulėnų sen., Kulionių k., Žvaigždžių g. 10, įsigijimas ir įrengimas</t>
  </si>
  <si>
    <t>Valstybinio Šiaulių dramos teatro lauko apsauginės mūro tvoros remontas</t>
  </si>
  <si>
    <t>Įstaiga užtikrina, kad iki 2020-12-31 lėšos bus panaudotos</t>
  </si>
  <si>
    <r>
      <t xml:space="preserve">Dėl viešojo pirkimo, įsigyjant LED
 prožektorius,vyksta teismo procesas, 
pritaikytos laikinosios apsaugos priemonės.
</t>
    </r>
    <r>
      <rPr>
        <b/>
        <u/>
        <sz val="10"/>
        <color rgb="FFFF0000"/>
        <rFont val="Times New Roman"/>
        <family val="1"/>
        <charset val="186"/>
      </rPr>
      <t xml:space="preserve"> Teimo sprendimo priėmimas numatomas 
2020-10-30.</t>
    </r>
  </si>
  <si>
    <t xml:space="preserve">Viešieji pirkimai vykdyti per CVP IS, pirkimas paskelbtas 2020-08-13, 2020-09-04 pasirašyta statybos darbų rangos sutartis Nr. SR-330 su UAB „EG PLUS“, pagal kurią remonto darbai privalo būti atlikti iki 2020-12-04. Pastato pritaikymo negalią turinčių žmonių reikmėms darbų viešuosius pirkimus numatyta vykdyti iki  2020-11-12. </t>
  </si>
  <si>
    <t>2020 10 31</t>
  </si>
  <si>
    <t>2020 12 15</t>
  </si>
  <si>
    <t>8.9 tūkst. eurų panaudota 2020-10-05</t>
  </si>
  <si>
    <t xml:space="preserve">Sutartys sudarytos, vyksta darbai. </t>
  </si>
  <si>
    <t>Kauno valstybinio lėlių teatro šilumos punkto, vandens mazgo, elektros skydinės, rūsio, garažų ir I aukšto patalpų remontas</t>
  </si>
  <si>
    <t>Lėšos perskirstytos LRV 2020-10-21 nutarimu Nr. 1174</t>
  </si>
  <si>
    <t>Lėšos skirtos LRV 2020-10-21 nutarimu Nr. 1174</t>
  </si>
  <si>
    <t>Kultūros ministerijos pavaldžių įstaigų objektai</t>
  </si>
  <si>
    <t>Papildomos lėšos skirtos LRV 2020-10-21 nutarimu Nr. 1174</t>
  </si>
  <si>
    <t>Informacija apie Kultūros ministerijos pavaldžių įstaigų ir savivaldybių  investavimo objektams skirtų valstybės vardu pasiskolintų lėšų remontams ir infrastruktūrai atnaujinti (modernizuoti) panaudojimą iki 2020-10-01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</si>
</sst>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0;[Red]0.00"/>
    <numFmt numFmtId="165" formatCode="0.0"/>
    <numFmt numFmtId="166" formatCode="0.000"/>
    <numFmt numFmtId="167" formatCode="#,##0.0\ &quot;€&quot;"/>
    <numFmt numFmtId="168" formatCode="#,##0.0"/>
    <numFmt numFmtId="169" formatCode="yyyy\-mm\-dd"/>
    <numFmt numFmtId="170" formatCode="yyyy\-mm\-dd;@"/>
  </numFmts>
  <fonts count="26">
    <font>
      <sz val="10"/>
      <color theme="1"/>
      <name val="Arial"/>
      <family val="2"/>
      <charset val="186"/>
    </font>
    <font>
      <sz val="10"/>
      <color theme="1"/>
      <name val="Times New Roman"/>
      <family val="1"/>
      <charset val="186"/>
    </font>
    <font>
      <b/>
      <sz val="10"/>
      <color theme="1"/>
      <name val="Times New Roman"/>
      <family val="1"/>
      <charset val="186"/>
    </font>
    <font>
      <sz val="10"/>
      <name val="Times New Roman"/>
      <family val="1"/>
      <charset val="186"/>
    </font>
    <font>
      <sz val="10"/>
      <name val="TimesLT"/>
      <charset val="186"/>
    </font>
    <font>
      <sz val="9"/>
      <name val="Times New Roman Baltic"/>
      <family val="1"/>
      <charset val="186"/>
    </font>
    <font>
      <sz val="10"/>
      <name val="Times New Roman"/>
      <family val="1"/>
      <charset val="186"/>
    </font>
    <font>
      <i/>
      <sz val="10"/>
      <color theme="1"/>
      <name val="Times New Roman"/>
      <family val="1"/>
      <charset val="186"/>
    </font>
    <font>
      <sz val="10"/>
      <color rgb="FF000000"/>
      <name val="Times New Roman"/>
      <family val="1"/>
      <charset val="186"/>
    </font>
    <font>
      <b/>
      <sz val="12"/>
      <color theme="1"/>
      <name val="Times New Roman"/>
      <family val="1"/>
      <charset val="186"/>
    </font>
    <font>
      <b/>
      <sz val="12"/>
      <color rgb="FFFF0000"/>
      <name val="Times New Roman"/>
      <family val="1"/>
      <charset val="186"/>
    </font>
    <font>
      <sz val="12"/>
      <color theme="1"/>
      <name val="Times New Roman"/>
      <family val="1"/>
      <charset val="186"/>
    </font>
    <font>
      <b/>
      <sz val="12"/>
      <name val="Times New Roman Baltic"/>
      <charset val="186"/>
    </font>
    <font>
      <sz val="12"/>
      <name val="Times New Roman Baltic"/>
      <family val="1"/>
      <charset val="186"/>
    </font>
    <font>
      <sz val="9"/>
      <color theme="1"/>
      <name val="Times New Roman"/>
      <family val="1"/>
      <charset val="186"/>
    </font>
    <font>
      <b/>
      <sz val="11"/>
      <color theme="1"/>
      <name val="Times New Roman"/>
      <family val="1"/>
      <charset val="186"/>
    </font>
    <font>
      <b/>
      <sz val="9"/>
      <color theme="1"/>
      <name val="Times New Roman"/>
      <family val="1"/>
      <charset val="186"/>
    </font>
    <font>
      <sz val="9"/>
      <name val="Times New Roman"/>
      <family val="1"/>
      <charset val="186"/>
    </font>
    <font>
      <sz val="8"/>
      <color theme="1"/>
      <name val="Times New Roman"/>
      <family val="1"/>
      <charset val="186"/>
    </font>
    <font>
      <sz val="11"/>
      <color theme="1"/>
      <name val="Times New Roman"/>
      <family val="1"/>
      <charset val="186"/>
    </font>
    <font>
      <b/>
      <sz val="10"/>
      <name val="Times New Roman"/>
      <family val="1"/>
      <charset val="186"/>
    </font>
    <font>
      <sz val="8"/>
      <name val="Times New Roman"/>
      <family val="1"/>
      <charset val="186"/>
    </font>
    <font>
      <b/>
      <sz val="11"/>
      <name val="Times New Roman"/>
      <family val="1"/>
      <charset val="186"/>
    </font>
    <font>
      <b/>
      <u/>
      <sz val="10"/>
      <color rgb="FFFF0000"/>
      <name val="Times New Roman"/>
      <family val="1"/>
      <charset val="186"/>
    </font>
    <font>
      <i/>
      <sz val="10"/>
      <color rgb="FFFF0000"/>
      <name val="Times New Roman"/>
      <family val="1"/>
      <charset val="186"/>
    </font>
    <font>
      <sz val="12"/>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5"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s>
  <cellStyleXfs count="5">
    <xf numFmtId="0" fontId="0" fillId="0" borderId="0"/>
    <xf numFmtId="0" fontId="3" fillId="0" borderId="0"/>
    <xf numFmtId="0" fontId="4" fillId="0" borderId="0"/>
    <xf numFmtId="0" fontId="6" fillId="0" borderId="0"/>
    <xf numFmtId="0" fontId="3" fillId="0" borderId="0"/>
  </cellStyleXfs>
  <cellXfs count="282">
    <xf numFmtId="0" fontId="0" fillId="0" borderId="0" xfId="0"/>
    <xf numFmtId="0" fontId="1" fillId="0" borderId="0" xfId="0" applyFont="1"/>
    <xf numFmtId="0" fontId="1" fillId="0" borderId="2" xfId="0" applyFont="1" applyBorder="1" applyAlignment="1">
      <alignment horizontal="center" vertical="center" wrapText="1"/>
    </xf>
    <xf numFmtId="0" fontId="5" fillId="0" borderId="0" xfId="2" applyFont="1" applyFill="1" applyAlignment="1"/>
    <xf numFmtId="0" fontId="1" fillId="0" borderId="2" xfId="0" applyFont="1" applyBorder="1"/>
    <xf numFmtId="49" fontId="5" fillId="0" borderId="0" xfId="2" applyNumberFormat="1" applyFont="1" applyFill="1" applyBorder="1" applyAlignment="1" applyProtection="1">
      <alignment horizontal="center"/>
      <protection locked="0"/>
    </xf>
    <xf numFmtId="0" fontId="5" fillId="0" borderId="0" xfId="2" applyFont="1" applyFill="1" applyAlignment="1">
      <alignment horizontal="centerContinuous" vertical="top"/>
    </xf>
    <xf numFmtId="0" fontId="1" fillId="0" borderId="5" xfId="0" applyFont="1" applyBorder="1" applyAlignment="1"/>
    <xf numFmtId="0" fontId="1" fillId="0" borderId="6" xfId="0" applyFont="1" applyBorder="1" applyAlignment="1"/>
    <xf numFmtId="0" fontId="1" fillId="0" borderId="8" xfId="0" applyFont="1" applyBorder="1" applyAlignment="1"/>
    <xf numFmtId="0" fontId="7" fillId="0" borderId="2" xfId="0" applyFont="1" applyBorder="1" applyAlignment="1">
      <alignment horizontal="center"/>
    </xf>
    <xf numFmtId="0" fontId="7" fillId="0" borderId="2" xfId="0" applyFont="1" applyBorder="1" applyAlignment="1">
      <alignment horizontal="center" wrapText="1"/>
    </xf>
    <xf numFmtId="0" fontId="1" fillId="0" borderId="2" xfId="0" applyFont="1" applyBorder="1" applyAlignment="1">
      <alignment horizontal="center" vertical="center"/>
    </xf>
    <xf numFmtId="0" fontId="8" fillId="0" borderId="2" xfId="0" applyFont="1" applyBorder="1" applyAlignment="1">
      <alignment horizontal="center" vertical="center"/>
    </xf>
    <xf numFmtId="0" fontId="8" fillId="0" borderId="2" xfId="0" applyFont="1" applyBorder="1" applyAlignment="1">
      <alignment horizontal="center" vertical="center" wrapText="1"/>
    </xf>
    <xf numFmtId="14" fontId="1" fillId="0" borderId="2" xfId="0" applyNumberFormat="1" applyFont="1" applyBorder="1" applyAlignment="1">
      <alignment horizontal="center" vertical="center"/>
    </xf>
    <xf numFmtId="3" fontId="1" fillId="0" borderId="2" xfId="0" applyNumberFormat="1" applyFont="1" applyBorder="1" applyAlignment="1">
      <alignment horizontal="center" vertical="center"/>
    </xf>
    <xf numFmtId="0" fontId="9" fillId="0" borderId="2" xfId="0" applyFont="1" applyBorder="1" applyAlignment="1">
      <alignment horizontal="center"/>
    </xf>
    <xf numFmtId="0" fontId="9" fillId="0" borderId="2" xfId="0" applyFont="1" applyBorder="1" applyAlignment="1">
      <alignment horizontal="center" wrapText="1"/>
    </xf>
    <xf numFmtId="0" fontId="9" fillId="0" borderId="0" xfId="0" applyFont="1"/>
    <xf numFmtId="0" fontId="9" fillId="3" borderId="2" xfId="0" applyFont="1" applyFill="1" applyBorder="1" applyAlignment="1">
      <alignment horizontal="center" wrapText="1"/>
    </xf>
    <xf numFmtId="0" fontId="1" fillId="4" borderId="0" xfId="0" applyFont="1" applyFill="1"/>
    <xf numFmtId="0" fontId="7" fillId="4" borderId="2" xfId="0" applyFont="1" applyFill="1" applyBorder="1" applyAlignment="1">
      <alignment horizontal="center" wrapText="1"/>
    </xf>
    <xf numFmtId="0" fontId="10" fillId="4" borderId="2" xfId="0" applyFont="1" applyFill="1" applyBorder="1" applyAlignment="1">
      <alignment horizontal="center" wrapText="1"/>
    </xf>
    <xf numFmtId="0" fontId="1" fillId="4" borderId="2" xfId="0" applyFont="1" applyFill="1" applyBorder="1" applyAlignment="1">
      <alignment horizontal="center" vertical="center"/>
    </xf>
    <xf numFmtId="3" fontId="1" fillId="4" borderId="2" xfId="0" applyNumberFormat="1" applyFont="1" applyFill="1" applyBorder="1" applyAlignment="1">
      <alignment horizontal="center" vertical="center"/>
    </xf>
    <xf numFmtId="0" fontId="7" fillId="0" borderId="5" xfId="0" applyFont="1" applyBorder="1" applyAlignment="1">
      <alignment horizontal="center"/>
    </xf>
    <xf numFmtId="0" fontId="9" fillId="0" borderId="5" xfId="0" applyFont="1" applyBorder="1" applyAlignment="1">
      <alignment horizontal="center"/>
    </xf>
    <xf numFmtId="0" fontId="1" fillId="0" borderId="5" xfId="0" applyFont="1" applyBorder="1" applyAlignment="1">
      <alignment horizontal="center" vertical="center"/>
    </xf>
    <xf numFmtId="0" fontId="1" fillId="0" borderId="5" xfId="0" applyFont="1" applyBorder="1" applyAlignment="1">
      <alignment horizontal="center" vertical="center" wrapText="1"/>
    </xf>
    <xf numFmtId="0" fontId="1" fillId="4" borderId="2" xfId="0" applyFont="1" applyFill="1" applyBorder="1"/>
    <xf numFmtId="0" fontId="1" fillId="4" borderId="2" xfId="0" applyFont="1" applyFill="1" applyBorder="1" applyAlignment="1">
      <alignment horizontal="center"/>
    </xf>
    <xf numFmtId="0" fontId="10" fillId="4" borderId="2" xfId="0" applyFont="1" applyFill="1" applyBorder="1" applyAlignment="1">
      <alignment horizontal="center"/>
    </xf>
    <xf numFmtId="0" fontId="1" fillId="5" borderId="2" xfId="0" applyFont="1" applyFill="1" applyBorder="1" applyAlignment="1">
      <alignment horizontal="center" vertical="center"/>
    </xf>
    <xf numFmtId="3" fontId="1" fillId="5" borderId="2" xfId="0" applyNumberFormat="1" applyFont="1" applyFill="1" applyBorder="1" applyAlignment="1">
      <alignment horizontal="center" vertical="center"/>
    </xf>
    <xf numFmtId="0" fontId="1" fillId="0" borderId="0" xfId="0" applyFont="1" applyAlignment="1">
      <alignment horizontal="center"/>
    </xf>
    <xf numFmtId="0" fontId="11" fillId="0" borderId="0" xfId="0" applyFont="1" applyAlignment="1">
      <alignment horizontal="center"/>
    </xf>
    <xf numFmtId="0" fontId="1" fillId="0" borderId="0" xfId="0" applyFont="1" applyAlignment="1">
      <alignment horizontal="left" wrapText="1"/>
    </xf>
    <xf numFmtId="0" fontId="11" fillId="0" borderId="0" xfId="0" applyFont="1" applyAlignment="1"/>
    <xf numFmtId="49" fontId="13" fillId="0" borderId="0" xfId="2" applyNumberFormat="1" applyFont="1" applyFill="1" applyBorder="1" applyAlignment="1" applyProtection="1">
      <alignment horizontal="center"/>
      <protection locked="0"/>
    </xf>
    <xf numFmtId="0" fontId="14" fillId="0" borderId="0" xfId="0" applyFont="1" applyAlignment="1">
      <alignment horizontal="left"/>
    </xf>
    <xf numFmtId="0" fontId="11" fillId="0" borderId="0" xfId="0" applyFont="1"/>
    <xf numFmtId="0" fontId="1" fillId="0" borderId="0" xfId="0" applyFont="1" applyAlignment="1"/>
    <xf numFmtId="0" fontId="5" fillId="0" borderId="0" xfId="2" applyFont="1" applyFill="1" applyAlignment="1">
      <alignment horizontal="center"/>
    </xf>
    <xf numFmtId="0" fontId="1" fillId="0" borderId="2" xfId="0" applyFont="1" applyBorder="1" applyAlignment="1">
      <alignment horizontal="center"/>
    </xf>
    <xf numFmtId="0" fontId="1" fillId="0" borderId="2" xfId="0" applyFont="1" applyBorder="1" applyAlignment="1">
      <alignment horizontal="center" wrapText="1"/>
    </xf>
    <xf numFmtId="0" fontId="14" fillId="0" borderId="2" xfId="0" applyFont="1" applyBorder="1" applyAlignment="1">
      <alignment horizontal="center"/>
    </xf>
    <xf numFmtId="0" fontId="15" fillId="0" borderId="2" xfId="0" applyFont="1" applyBorder="1" applyAlignment="1">
      <alignment horizontal="center"/>
    </xf>
    <xf numFmtId="0" fontId="2" fillId="0" borderId="2" xfId="0" applyFont="1" applyBorder="1" applyAlignment="1">
      <alignment horizontal="left" wrapText="1"/>
    </xf>
    <xf numFmtId="3" fontId="15" fillId="0" borderId="2" xfId="0" applyNumberFormat="1" applyFont="1" applyFill="1" applyBorder="1" applyAlignment="1">
      <alignment horizontal="center"/>
    </xf>
    <xf numFmtId="3" fontId="15" fillId="0" borderId="2" xfId="0" applyNumberFormat="1" applyFont="1" applyBorder="1" applyAlignment="1">
      <alignment horizontal="center"/>
    </xf>
    <xf numFmtId="4" fontId="15" fillId="0" borderId="2" xfId="0" applyNumberFormat="1" applyFont="1" applyBorder="1" applyAlignment="1">
      <alignment horizontal="center"/>
    </xf>
    <xf numFmtId="0" fontId="2" fillId="0" borderId="2" xfId="0" applyFont="1" applyBorder="1" applyAlignment="1">
      <alignment horizontal="center"/>
    </xf>
    <xf numFmtId="0" fontId="16" fillId="0" borderId="2" xfId="0" applyFont="1" applyBorder="1" applyAlignment="1">
      <alignment horizontal="left"/>
    </xf>
    <xf numFmtId="0" fontId="15" fillId="0" borderId="0" xfId="0" applyFont="1"/>
    <xf numFmtId="3" fontId="1" fillId="0" borderId="2" xfId="0" applyNumberFormat="1" applyFont="1" applyBorder="1" applyAlignment="1">
      <alignment horizontal="center"/>
    </xf>
    <xf numFmtId="0" fontId="14" fillId="0" borderId="2" xfId="0" applyFont="1" applyBorder="1" applyAlignment="1">
      <alignment horizontal="left" wrapText="1"/>
    </xf>
    <xf numFmtId="0" fontId="1" fillId="0" borderId="2" xfId="0" applyFont="1" applyBorder="1" applyAlignment="1">
      <alignment horizontal="left" wrapText="1"/>
    </xf>
    <xf numFmtId="14" fontId="1" fillId="0" borderId="2" xfId="0" applyNumberFormat="1" applyFont="1" applyBorder="1" applyAlignment="1">
      <alignment horizontal="center"/>
    </xf>
    <xf numFmtId="0" fontId="1" fillId="0" borderId="0" xfId="0" applyFont="1" applyAlignment="1">
      <alignment horizontal="left"/>
    </xf>
    <xf numFmtId="0" fontId="1" fillId="0" borderId="2" xfId="0" applyFont="1" applyBorder="1" applyAlignment="1">
      <alignment horizontal="left"/>
    </xf>
    <xf numFmtId="16" fontId="1" fillId="0" borderId="2" xfId="0" quotePrefix="1" applyNumberFormat="1" applyFont="1" applyBorder="1" applyAlignment="1">
      <alignment horizontal="center"/>
    </xf>
    <xf numFmtId="0" fontId="1" fillId="0" borderId="2" xfId="0" applyFont="1" applyBorder="1" applyAlignment="1">
      <alignment horizontal="left" vertical="center" wrapText="1"/>
    </xf>
    <xf numFmtId="0" fontId="14" fillId="0" borderId="2" xfId="0" applyFont="1" applyBorder="1" applyAlignment="1">
      <alignment horizontal="left"/>
    </xf>
    <xf numFmtId="0" fontId="14" fillId="0" borderId="2" xfId="0" applyFont="1" applyBorder="1" applyAlignment="1">
      <alignment horizontal="left" vertical="top" wrapText="1"/>
    </xf>
    <xf numFmtId="14" fontId="1" fillId="0" borderId="2" xfId="0" applyNumberFormat="1" applyFont="1" applyBorder="1" applyAlignment="1">
      <alignment horizontal="center" wrapText="1"/>
    </xf>
    <xf numFmtId="0" fontId="1" fillId="0" borderId="9" xfId="0" applyFont="1" applyBorder="1" applyAlignment="1">
      <alignment horizontal="center"/>
    </xf>
    <xf numFmtId="0" fontId="1" fillId="0" borderId="3" xfId="0" applyFont="1" applyBorder="1" applyAlignment="1">
      <alignment horizontal="left" wrapText="1"/>
    </xf>
    <xf numFmtId="0" fontId="1" fillId="0" borderId="8" xfId="0" applyFont="1" applyBorder="1" applyAlignment="1">
      <alignment horizontal="center"/>
    </xf>
    <xf numFmtId="0" fontId="1" fillId="0" borderId="5" xfId="0" applyFont="1" applyBorder="1" applyAlignment="1">
      <alignment horizontal="center"/>
    </xf>
    <xf numFmtId="0" fontId="1" fillId="0" borderId="11" xfId="0" applyFont="1" applyBorder="1" applyAlignment="1">
      <alignment horizontal="center"/>
    </xf>
    <xf numFmtId="0" fontId="1" fillId="0" borderId="7" xfId="0" applyFont="1" applyBorder="1" applyAlignment="1">
      <alignment horizontal="left" wrapText="1"/>
    </xf>
    <xf numFmtId="0" fontId="14" fillId="0" borderId="2" xfId="0" applyFont="1" applyBorder="1" applyAlignment="1">
      <alignment wrapText="1"/>
    </xf>
    <xf numFmtId="0" fontId="1" fillId="0" borderId="10" xfId="0" applyFont="1" applyBorder="1" applyAlignment="1">
      <alignment horizontal="center"/>
    </xf>
    <xf numFmtId="0" fontId="1" fillId="0" borderId="4" xfId="0" applyFont="1" applyBorder="1" applyAlignment="1">
      <alignment horizontal="left" wrapText="1"/>
    </xf>
    <xf numFmtId="0" fontId="1" fillId="0" borderId="4" xfId="0" applyFont="1" applyBorder="1" applyAlignment="1">
      <alignment horizontal="center" vertical="center"/>
    </xf>
    <xf numFmtId="0" fontId="1" fillId="0" borderId="4" xfId="0" applyFont="1" applyBorder="1" applyAlignment="1">
      <alignment horizontal="left" vertical="center" wrapText="1"/>
    </xf>
    <xf numFmtId="0" fontId="14" fillId="0" borderId="4" xfId="0" applyFont="1" applyBorder="1" applyAlignment="1">
      <alignment horizontal="left" wrapText="1"/>
    </xf>
    <xf numFmtId="0" fontId="14" fillId="0" borderId="2" xfId="0" applyFont="1" applyBorder="1" applyAlignment="1">
      <alignment horizontal="left" vertical="center" wrapText="1"/>
    </xf>
    <xf numFmtId="2" fontId="1" fillId="0" borderId="2" xfId="0" applyNumberFormat="1" applyFont="1" applyBorder="1" applyAlignment="1">
      <alignment horizontal="center"/>
    </xf>
    <xf numFmtId="0" fontId="1" fillId="0" borderId="2" xfId="0" applyFont="1" applyFill="1" applyBorder="1" applyAlignment="1">
      <alignment horizontal="center"/>
    </xf>
    <xf numFmtId="0" fontId="1" fillId="0" borderId="2" xfId="0" applyFont="1" applyFill="1" applyBorder="1" applyAlignment="1">
      <alignment horizontal="left" wrapText="1"/>
    </xf>
    <xf numFmtId="0" fontId="3" fillId="2" borderId="2" xfId="0" applyFont="1" applyFill="1" applyBorder="1" applyAlignment="1">
      <alignment horizontal="center"/>
    </xf>
    <xf numFmtId="0" fontId="1" fillId="0" borderId="3" xfId="0" applyFont="1" applyBorder="1" applyAlignment="1">
      <alignment horizontal="center"/>
    </xf>
    <xf numFmtId="164" fontId="1" fillId="0" borderId="2" xfId="0" applyNumberFormat="1" applyFont="1" applyBorder="1" applyAlignment="1">
      <alignment horizontal="center"/>
    </xf>
    <xf numFmtId="0" fontId="1" fillId="0" borderId="4" xfId="0" applyFont="1" applyBorder="1" applyAlignment="1">
      <alignment horizontal="center"/>
    </xf>
    <xf numFmtId="1" fontId="1" fillId="0" borderId="2" xfId="0" applyNumberFormat="1" applyFont="1" applyBorder="1" applyAlignment="1">
      <alignment horizontal="center"/>
    </xf>
    <xf numFmtId="0" fontId="1" fillId="0" borderId="2" xfId="0" applyFont="1" applyFill="1" applyBorder="1" applyAlignment="1">
      <alignment horizontal="center" vertical="center"/>
    </xf>
    <xf numFmtId="0" fontId="1" fillId="0" borderId="2" xfId="0" applyFont="1" applyFill="1" applyBorder="1" applyAlignment="1">
      <alignment horizontal="left" vertical="center" wrapText="1"/>
    </xf>
    <xf numFmtId="14" fontId="1" fillId="0" borderId="2" xfId="0" applyNumberFormat="1" applyFont="1" applyFill="1" applyBorder="1" applyAlignment="1">
      <alignment horizontal="center" vertical="center"/>
    </xf>
    <xf numFmtId="165" fontId="1" fillId="0" borderId="2" xfId="0" applyNumberFormat="1" applyFont="1" applyFill="1" applyBorder="1" applyAlignment="1">
      <alignment horizontal="center" vertical="center"/>
    </xf>
    <xf numFmtId="0" fontId="17" fillId="0" borderId="2" xfId="0" applyFont="1" applyFill="1" applyBorder="1" applyAlignment="1">
      <alignment horizontal="left" wrapText="1"/>
    </xf>
    <xf numFmtId="0" fontId="1" fillId="0" borderId="0" xfId="0" applyFont="1" applyFill="1"/>
    <xf numFmtId="0" fontId="14" fillId="0" borderId="2" xfId="0" applyFont="1" applyBorder="1" applyAlignment="1">
      <alignment horizontal="left" vertical="center"/>
    </xf>
    <xf numFmtId="0" fontId="1" fillId="0" borderId="2" xfId="0" applyFont="1" applyFill="1" applyBorder="1" applyAlignment="1">
      <alignment horizontal="center" wrapText="1"/>
    </xf>
    <xf numFmtId="0" fontId="14" fillId="0" borderId="2" xfId="0" applyFont="1" applyFill="1" applyBorder="1" applyAlignment="1">
      <alignment horizontal="left" wrapText="1"/>
    </xf>
    <xf numFmtId="0" fontId="14" fillId="0" borderId="2" xfId="0" applyFont="1" applyBorder="1" applyAlignment="1">
      <alignment horizontal="left" vertical="justify"/>
    </xf>
    <xf numFmtId="0" fontId="8" fillId="0" borderId="3" xfId="0" applyFont="1" applyBorder="1" applyAlignment="1">
      <alignment horizontal="left" wrapText="1"/>
    </xf>
    <xf numFmtId="0" fontId="18" fillId="0" borderId="2" xfId="0" applyFont="1" applyBorder="1" applyAlignment="1">
      <alignment horizontal="center"/>
    </xf>
    <xf numFmtId="0" fontId="1" fillId="0" borderId="2" xfId="0" quotePrefix="1" applyFont="1" applyBorder="1" applyAlignment="1">
      <alignment horizontal="center"/>
    </xf>
    <xf numFmtId="0" fontId="3" fillId="0" borderId="2" xfId="0" applyFont="1" applyFill="1" applyBorder="1" applyAlignment="1">
      <alignment horizontal="center"/>
    </xf>
    <xf numFmtId="165" fontId="1" fillId="0" borderId="2" xfId="0" applyNumberFormat="1" applyFont="1" applyBorder="1" applyAlignment="1">
      <alignment horizontal="center"/>
    </xf>
    <xf numFmtId="14" fontId="1" fillId="0" borderId="2" xfId="0" applyNumberFormat="1" applyFont="1" applyFill="1" applyBorder="1" applyAlignment="1">
      <alignment horizontal="center"/>
    </xf>
    <xf numFmtId="0" fontId="8" fillId="0" borderId="2" xfId="0" applyFont="1" applyBorder="1" applyAlignment="1">
      <alignment horizontal="left" wrapText="1"/>
    </xf>
    <xf numFmtId="0" fontId="1" fillId="0" borderId="3" xfId="0" applyFont="1" applyBorder="1" applyAlignment="1">
      <alignment horizontal="center" wrapText="1"/>
    </xf>
    <xf numFmtId="0" fontId="17" fillId="0" borderId="2" xfId="0" applyFont="1" applyBorder="1" applyAlignment="1">
      <alignment horizontal="left" wrapText="1"/>
    </xf>
    <xf numFmtId="0" fontId="2" fillId="0" borderId="5" xfId="0" applyFont="1" applyBorder="1" applyAlignment="1">
      <alignment horizontal="center"/>
    </xf>
    <xf numFmtId="0" fontId="14" fillId="0" borderId="2" xfId="0" applyFont="1" applyBorder="1" applyAlignment="1">
      <alignment horizontal="left" wrapText="1" shrinkToFit="1"/>
    </xf>
    <xf numFmtId="3" fontId="1" fillId="0" borderId="2" xfId="0" applyNumberFormat="1" applyFont="1" applyBorder="1" applyAlignment="1">
      <alignment horizontal="center" wrapText="1"/>
    </xf>
    <xf numFmtId="1" fontId="1" fillId="0" borderId="4" xfId="0" applyNumberFormat="1" applyFont="1" applyBorder="1" applyAlignment="1">
      <alignment horizontal="center"/>
    </xf>
    <xf numFmtId="0" fontId="14" fillId="0" borderId="2" xfId="0" applyFont="1" applyBorder="1"/>
    <xf numFmtId="0" fontId="2" fillId="0" borderId="2" xfId="0" applyFont="1" applyBorder="1" applyAlignment="1">
      <alignment horizontal="left" vertical="center" wrapText="1"/>
    </xf>
    <xf numFmtId="3" fontId="2" fillId="0" borderId="2" xfId="0" applyNumberFormat="1" applyFont="1" applyBorder="1" applyAlignment="1">
      <alignment horizontal="center" vertical="center" wrapText="1"/>
    </xf>
    <xf numFmtId="0" fontId="1" fillId="0" borderId="2" xfId="0" applyFont="1" applyBorder="1" applyAlignment="1"/>
    <xf numFmtId="0" fontId="19" fillId="0" borderId="2" xfId="0" applyFont="1" applyBorder="1" applyAlignment="1">
      <alignment horizontal="center"/>
    </xf>
    <xf numFmtId="14" fontId="19" fillId="0" borderId="2" xfId="0" applyNumberFormat="1" applyFont="1" applyBorder="1" applyAlignment="1">
      <alignment horizontal="center"/>
    </xf>
    <xf numFmtId="0" fontId="19" fillId="0" borderId="2" xfId="0" applyFont="1" applyBorder="1" applyAlignment="1">
      <alignment horizontal="center" vertical="center"/>
    </xf>
    <xf numFmtId="0" fontId="2" fillId="0" borderId="2" xfId="0" applyFont="1" applyBorder="1" applyAlignment="1">
      <alignment horizontal="left"/>
    </xf>
    <xf numFmtId="0" fontId="2" fillId="0" borderId="2" xfId="0" applyFont="1" applyFill="1" applyBorder="1" applyAlignment="1">
      <alignment horizontal="center"/>
    </xf>
    <xf numFmtId="0" fontId="20" fillId="0" borderId="2" xfId="0" applyFont="1" applyBorder="1" applyAlignment="1">
      <alignment horizontal="center"/>
    </xf>
    <xf numFmtId="2" fontId="2" fillId="0" borderId="2" xfId="0" applyNumberFormat="1" applyFont="1" applyBorder="1" applyAlignment="1">
      <alignment horizontal="center"/>
    </xf>
    <xf numFmtId="0" fontId="1" fillId="0" borderId="2" xfId="0" applyFont="1" applyBorder="1" applyAlignment="1">
      <alignment wrapText="1"/>
    </xf>
    <xf numFmtId="0" fontId="3" fillId="0" borderId="2" xfId="0" applyFont="1" applyBorder="1" applyAlignment="1">
      <alignment horizontal="center"/>
    </xf>
    <xf numFmtId="0" fontId="14" fillId="0" borderId="2" xfId="0" applyFont="1" applyBorder="1" applyAlignment="1"/>
    <xf numFmtId="3" fontId="3" fillId="0" borderId="2" xfId="0" applyNumberFormat="1" applyFont="1" applyBorder="1" applyAlignment="1">
      <alignment horizontal="center"/>
    </xf>
    <xf numFmtId="0" fontId="3" fillId="0" borderId="2" xfId="0" applyFont="1" applyBorder="1" applyAlignment="1">
      <alignment wrapText="1"/>
    </xf>
    <xf numFmtId="0" fontId="8" fillId="0" borderId="0" xfId="0" applyFont="1" applyAlignment="1">
      <alignment wrapText="1"/>
    </xf>
    <xf numFmtId="49" fontId="1" fillId="0" borderId="2" xfId="0" applyNumberFormat="1" applyFont="1" applyBorder="1" applyAlignment="1">
      <alignment horizontal="center"/>
    </xf>
    <xf numFmtId="0" fontId="1" fillId="0" borderId="2" xfId="0" applyFont="1" applyBorder="1" applyAlignment="1">
      <alignment wrapText="1" shrinkToFit="1"/>
    </xf>
    <xf numFmtId="0" fontId="14" fillId="0" borderId="2" xfId="0" applyFont="1" applyBorder="1" applyAlignment="1">
      <alignment wrapText="1" shrinkToFit="1"/>
    </xf>
    <xf numFmtId="0" fontId="14" fillId="0" borderId="2" xfId="0" applyFont="1" applyBorder="1" applyAlignment="1">
      <alignment vertical="top" wrapText="1"/>
    </xf>
    <xf numFmtId="0" fontId="1" fillId="2" borderId="2" xfId="0" applyFont="1" applyFill="1" applyBorder="1" applyAlignment="1">
      <alignment horizontal="center"/>
    </xf>
    <xf numFmtId="0" fontId="1" fillId="0" borderId="2" xfId="0" applyNumberFormat="1" applyFont="1" applyBorder="1" applyAlignment="1">
      <alignment horizontal="center"/>
    </xf>
    <xf numFmtId="1" fontId="1" fillId="0" borderId="2" xfId="0" applyNumberFormat="1" applyFont="1" applyFill="1" applyBorder="1" applyAlignment="1">
      <alignment horizontal="center"/>
    </xf>
    <xf numFmtId="1" fontId="3" fillId="0" borderId="2" xfId="0" applyNumberFormat="1" applyFont="1" applyBorder="1" applyAlignment="1">
      <alignment horizontal="center"/>
    </xf>
    <xf numFmtId="2" fontId="1" fillId="0" borderId="2" xfId="0" applyNumberFormat="1" applyFont="1" applyBorder="1" applyAlignment="1">
      <alignment wrapText="1"/>
    </xf>
    <xf numFmtId="2" fontId="3" fillId="0" borderId="2" xfId="0" applyNumberFormat="1" applyFont="1" applyBorder="1" applyAlignment="1">
      <alignment wrapText="1"/>
    </xf>
    <xf numFmtId="166" fontId="1" fillId="0" borderId="2" xfId="0" applyNumberFormat="1" applyFont="1" applyBorder="1" applyAlignment="1">
      <alignment horizontal="center"/>
    </xf>
    <xf numFmtId="0" fontId="1" fillId="0" borderId="4" xfId="0" applyFont="1" applyBorder="1" applyAlignment="1">
      <alignment wrapText="1"/>
    </xf>
    <xf numFmtId="167" fontId="1" fillId="0" borderId="2" xfId="0" quotePrefix="1" applyNumberFormat="1" applyFont="1" applyBorder="1" applyAlignment="1">
      <alignment horizontal="center"/>
    </xf>
    <xf numFmtId="0" fontId="3" fillId="0" borderId="2" xfId="0" quotePrefix="1" applyFont="1" applyBorder="1" applyAlignment="1">
      <alignment horizontal="center"/>
    </xf>
    <xf numFmtId="14" fontId="1" fillId="0" borderId="2" xfId="0" quotePrefix="1" applyNumberFormat="1" applyFont="1" applyBorder="1" applyAlignment="1">
      <alignment horizontal="center"/>
    </xf>
    <xf numFmtId="0" fontId="1" fillId="0" borderId="2" xfId="0" applyNumberFormat="1" applyFont="1" applyBorder="1" applyAlignment="1">
      <alignment horizontal="center" wrapText="1"/>
    </xf>
    <xf numFmtId="2" fontId="1" fillId="0" borderId="8" xfId="0" applyNumberFormat="1" applyFont="1" applyBorder="1" applyAlignment="1">
      <alignment horizontal="center"/>
    </xf>
    <xf numFmtId="0" fontId="3" fillId="0" borderId="0" xfId="0" applyFont="1" applyAlignment="1">
      <alignment horizontal="center"/>
    </xf>
    <xf numFmtId="0" fontId="14" fillId="0" borderId="0" xfId="0" applyFont="1"/>
    <xf numFmtId="0" fontId="11" fillId="0" borderId="0" xfId="0" applyFont="1" applyBorder="1"/>
    <xf numFmtId="0" fontId="14" fillId="0" borderId="0" xfId="0" applyFont="1" applyAlignment="1">
      <alignment horizontal="center"/>
    </xf>
    <xf numFmtId="0" fontId="17" fillId="0" borderId="0" xfId="1" applyFont="1" applyAlignment="1">
      <alignment horizontal="center"/>
    </xf>
    <xf numFmtId="0" fontId="17" fillId="0" borderId="12" xfId="1" applyFont="1" applyBorder="1" applyAlignment="1">
      <alignment horizontal="center" vertical="top"/>
    </xf>
    <xf numFmtId="0" fontId="14" fillId="0" borderId="12" xfId="0" applyFont="1" applyBorder="1" applyAlignment="1">
      <alignment horizontal="center" vertical="top"/>
    </xf>
    <xf numFmtId="0" fontId="14" fillId="0" borderId="0" xfId="0" applyFont="1" applyBorder="1" applyAlignment="1">
      <alignment horizontal="center" vertical="top" wrapText="1"/>
    </xf>
    <xf numFmtId="0" fontId="17" fillId="0" borderId="0" xfId="1" applyFont="1" applyBorder="1" applyAlignment="1">
      <alignment horizontal="center" vertical="top"/>
    </xf>
    <xf numFmtId="0" fontId="14" fillId="0" borderId="0" xfId="0" applyFont="1" applyBorder="1" applyAlignment="1">
      <alignment horizontal="center" vertical="top"/>
    </xf>
    <xf numFmtId="0" fontId="3" fillId="0" borderId="0" xfId="1" applyFont="1" applyAlignment="1">
      <alignment horizontal="center"/>
    </xf>
    <xf numFmtId="0" fontId="1" fillId="0" borderId="1" xfId="0" applyFont="1" applyBorder="1" applyAlignment="1">
      <alignment horizontal="center"/>
    </xf>
    <xf numFmtId="0" fontId="18" fillId="0" borderId="0" xfId="0" applyFont="1" applyAlignment="1">
      <alignment horizontal="center"/>
    </xf>
    <xf numFmtId="0" fontId="21" fillId="0" borderId="0" xfId="0" applyFont="1" applyAlignment="1">
      <alignment horizontal="center"/>
    </xf>
    <xf numFmtId="0" fontId="21" fillId="0" borderId="12" xfId="1" applyFont="1" applyBorder="1" applyAlignment="1">
      <alignment horizontal="center" vertical="top"/>
    </xf>
    <xf numFmtId="0" fontId="18" fillId="0" borderId="12" xfId="0" applyFont="1" applyBorder="1" applyAlignment="1">
      <alignment horizontal="center" vertical="top"/>
    </xf>
    <xf numFmtId="0" fontId="18" fillId="0" borderId="0" xfId="0" applyFont="1"/>
    <xf numFmtId="0" fontId="21" fillId="0" borderId="0" xfId="1" applyFont="1" applyBorder="1" applyAlignment="1">
      <alignment horizontal="center" vertical="top"/>
    </xf>
    <xf numFmtId="0" fontId="18" fillId="0" borderId="0" xfId="0" applyFont="1" applyBorder="1" applyAlignment="1">
      <alignment horizontal="center" vertical="top"/>
    </xf>
    <xf numFmtId="0" fontId="1" fillId="0" borderId="0" xfId="0" applyFont="1" applyBorder="1" applyAlignment="1">
      <alignment horizontal="left" vertical="top" wrapText="1"/>
    </xf>
    <xf numFmtId="0" fontId="1" fillId="0" borderId="0" xfId="0" applyFont="1" applyBorder="1" applyAlignment="1">
      <alignment horizontal="center" vertical="top" wrapText="1"/>
    </xf>
    <xf numFmtId="0" fontId="1" fillId="0" borderId="0" xfId="0" applyFont="1" applyBorder="1" applyAlignment="1">
      <alignment horizontal="center"/>
    </xf>
    <xf numFmtId="0" fontId="14" fillId="0" borderId="0" xfId="0" applyFont="1" applyBorder="1" applyAlignment="1">
      <alignment horizontal="center"/>
    </xf>
    <xf numFmtId="0" fontId="14" fillId="0" borderId="0" xfId="0" applyFont="1" applyAlignment="1">
      <alignment horizontal="center" vertical="top"/>
    </xf>
    <xf numFmtId="0" fontId="18" fillId="0" borderId="0" xfId="0" applyFont="1" applyBorder="1" applyAlignment="1">
      <alignment horizontal="center" vertical="top" wrapText="1"/>
    </xf>
    <xf numFmtId="0" fontId="1" fillId="0" borderId="0" xfId="0" applyFont="1" applyAlignment="1">
      <alignment vertical="center"/>
    </xf>
    <xf numFmtId="0" fontId="19" fillId="0" borderId="0" xfId="0" applyFont="1" applyFill="1"/>
    <xf numFmtId="0" fontId="1" fillId="3" borderId="2" xfId="0" applyFont="1" applyFill="1" applyBorder="1" applyAlignment="1">
      <alignment horizontal="center"/>
    </xf>
    <xf numFmtId="0" fontId="8" fillId="0" borderId="2" xfId="0" applyFont="1" applyBorder="1" applyAlignment="1">
      <alignment horizontal="left"/>
    </xf>
    <xf numFmtId="0" fontId="7" fillId="0" borderId="2" xfId="0" applyFont="1" applyFill="1" applyBorder="1" applyAlignment="1">
      <alignment horizontal="center"/>
    </xf>
    <xf numFmtId="0" fontId="7" fillId="0" borderId="2" xfId="0" applyFont="1" applyFill="1" applyBorder="1" applyAlignment="1">
      <alignment horizontal="center" wrapText="1"/>
    </xf>
    <xf numFmtId="0" fontId="9" fillId="0" borderId="2" xfId="0" applyFont="1" applyBorder="1" applyAlignment="1">
      <alignment horizontal="left" wrapText="1"/>
    </xf>
    <xf numFmtId="3" fontId="9" fillId="0" borderId="2" xfId="0" applyNumberFormat="1" applyFont="1" applyFill="1" applyBorder="1" applyAlignment="1">
      <alignment horizontal="center"/>
    </xf>
    <xf numFmtId="0" fontId="15" fillId="0" borderId="2" xfId="0" applyFont="1" applyBorder="1" applyAlignment="1">
      <alignment horizontal="left" wrapText="1"/>
    </xf>
    <xf numFmtId="0" fontId="8" fillId="0" borderId="2" xfId="0" applyFont="1" applyFill="1" applyBorder="1" applyAlignment="1">
      <alignment horizontal="left" wrapText="1"/>
    </xf>
    <xf numFmtId="0" fontId="1" fillId="0" borderId="2" xfId="0" applyFont="1" applyFill="1" applyBorder="1"/>
    <xf numFmtId="0" fontId="1" fillId="0" borderId="2" xfId="0" applyFont="1" applyFill="1" applyBorder="1" applyAlignment="1">
      <alignment wrapText="1"/>
    </xf>
    <xf numFmtId="165" fontId="1" fillId="0" borderId="2" xfId="0" applyNumberFormat="1" applyFont="1" applyFill="1" applyBorder="1" applyAlignment="1">
      <alignment horizontal="center"/>
    </xf>
    <xf numFmtId="3" fontId="1" fillId="0" borderId="2" xfId="0" applyNumberFormat="1" applyFont="1" applyFill="1" applyBorder="1" applyAlignment="1">
      <alignment horizontal="center"/>
    </xf>
    <xf numFmtId="0" fontId="1" fillId="0" borderId="2" xfId="0" applyFont="1" applyFill="1" applyBorder="1" applyAlignment="1">
      <alignment horizontal="left"/>
    </xf>
    <xf numFmtId="0" fontId="1" fillId="0" borderId="0" xfId="0" applyFont="1" applyFill="1" applyAlignment="1">
      <alignment horizontal="center"/>
    </xf>
    <xf numFmtId="0" fontId="8" fillId="0" borderId="2" xfId="0" applyFont="1" applyFill="1" applyBorder="1" applyAlignment="1">
      <alignment horizontal="center" wrapText="1"/>
    </xf>
    <xf numFmtId="14" fontId="3" fillId="0" borderId="2" xfId="0" applyNumberFormat="1" applyFont="1" applyFill="1" applyBorder="1" applyAlignment="1">
      <alignment horizontal="center"/>
    </xf>
    <xf numFmtId="0" fontId="15" fillId="0" borderId="2" xfId="0" applyFont="1" applyFill="1" applyBorder="1" applyAlignment="1">
      <alignment horizontal="center"/>
    </xf>
    <xf numFmtId="0" fontId="15" fillId="0" borderId="2" xfId="0" applyFont="1" applyFill="1" applyBorder="1" applyAlignment="1">
      <alignment horizontal="left" wrapText="1"/>
    </xf>
    <xf numFmtId="0" fontId="15" fillId="0" borderId="0" xfId="0" applyFont="1" applyFill="1"/>
    <xf numFmtId="3" fontId="15" fillId="0" borderId="0" xfId="0" applyNumberFormat="1" applyFont="1" applyFill="1"/>
    <xf numFmtId="16" fontId="1" fillId="0" borderId="2" xfId="0" quotePrefix="1" applyNumberFormat="1" applyFont="1" applyFill="1" applyBorder="1" applyAlignment="1">
      <alignment horizontal="center"/>
    </xf>
    <xf numFmtId="1" fontId="1" fillId="0" borderId="2" xfId="0" applyNumberFormat="1" applyFont="1" applyFill="1" applyBorder="1" applyAlignment="1">
      <alignment horizontal="center" wrapText="1"/>
    </xf>
    <xf numFmtId="2" fontId="1" fillId="0" borderId="2" xfId="0" applyNumberFormat="1" applyFont="1" applyFill="1" applyBorder="1" applyAlignment="1">
      <alignment horizontal="center"/>
    </xf>
    <xf numFmtId="165" fontId="1" fillId="0" borderId="2" xfId="0" applyNumberFormat="1" applyFont="1" applyFill="1" applyBorder="1" applyAlignment="1">
      <alignment horizontal="center" wrapText="1"/>
    </xf>
    <xf numFmtId="0" fontId="1" fillId="0" borderId="0" xfId="0" applyFont="1" applyFill="1" applyAlignment="1"/>
    <xf numFmtId="0" fontId="1" fillId="0" borderId="2" xfId="0" applyFont="1" applyFill="1" applyBorder="1" applyAlignment="1"/>
    <xf numFmtId="0" fontId="24" fillId="0" borderId="0" xfId="0" applyFont="1" applyFill="1" applyBorder="1" applyAlignment="1"/>
    <xf numFmtId="4" fontId="1" fillId="0" borderId="2" xfId="0" applyNumberFormat="1" applyFont="1" applyFill="1" applyBorder="1" applyAlignment="1">
      <alignment horizontal="center"/>
    </xf>
    <xf numFmtId="0" fontId="3" fillId="0" borderId="2" xfId="0" applyFont="1" applyFill="1" applyBorder="1" applyAlignment="1">
      <alignment horizontal="left" wrapText="1"/>
    </xf>
    <xf numFmtId="169" fontId="1" fillId="0" borderId="2" xfId="0" applyNumberFormat="1" applyFont="1" applyFill="1" applyBorder="1" applyAlignment="1">
      <alignment horizontal="center"/>
    </xf>
    <xf numFmtId="0" fontId="19" fillId="0" borderId="2" xfId="0" applyFont="1" applyFill="1" applyBorder="1" applyAlignment="1">
      <alignment horizontal="center"/>
    </xf>
    <xf numFmtId="0" fontId="15" fillId="0" borderId="2" xfId="0" applyFont="1" applyFill="1" applyBorder="1" applyAlignment="1">
      <alignment horizontal="left"/>
    </xf>
    <xf numFmtId="168" fontId="15" fillId="0" borderId="2" xfId="0" applyNumberFormat="1" applyFont="1" applyFill="1" applyBorder="1" applyAlignment="1">
      <alignment horizontal="center"/>
    </xf>
    <xf numFmtId="168" fontId="22" fillId="0" borderId="2" xfId="0" applyNumberFormat="1" applyFont="1" applyFill="1" applyBorder="1" applyAlignment="1">
      <alignment horizontal="center"/>
    </xf>
    <xf numFmtId="0" fontId="1" fillId="0" borderId="0" xfId="0" applyFont="1" applyFill="1" applyAlignment="1">
      <alignment horizontal="left"/>
    </xf>
    <xf numFmtId="0" fontId="1" fillId="0" borderId="2" xfId="0" applyFont="1" applyFill="1" applyBorder="1" applyAlignment="1">
      <alignment horizontal="center" vertical="center" wrapText="1"/>
    </xf>
    <xf numFmtId="0" fontId="1" fillId="0" borderId="2" xfId="0" applyFont="1" applyBorder="1" applyAlignment="1">
      <alignment horizontal="center"/>
    </xf>
    <xf numFmtId="0" fontId="3" fillId="0" borderId="0" xfId="0" applyFont="1" applyFill="1"/>
    <xf numFmtId="0" fontId="3" fillId="0" borderId="2" xfId="0" applyFont="1" applyFill="1" applyBorder="1" applyAlignment="1">
      <alignment horizontal="center" wrapText="1"/>
    </xf>
    <xf numFmtId="16" fontId="3" fillId="0" borderId="2" xfId="0" quotePrefix="1" applyNumberFormat="1" applyFont="1" applyFill="1" applyBorder="1" applyAlignment="1">
      <alignment horizontal="center"/>
    </xf>
    <xf numFmtId="0" fontId="24" fillId="0" borderId="2" xfId="0" applyFont="1" applyFill="1" applyBorder="1" applyAlignment="1">
      <alignment horizontal="center"/>
    </xf>
    <xf numFmtId="0" fontId="24" fillId="0" borderId="2" xfId="0" applyFont="1" applyFill="1" applyBorder="1" applyAlignment="1">
      <alignment horizontal="center" wrapText="1"/>
    </xf>
    <xf numFmtId="0" fontId="20" fillId="0" borderId="2" xfId="0" applyFont="1" applyFill="1" applyBorder="1" applyAlignment="1">
      <alignment horizontal="center"/>
    </xf>
    <xf numFmtId="0" fontId="20" fillId="0" borderId="2" xfId="0" applyFont="1" applyFill="1" applyBorder="1" applyAlignment="1">
      <alignment horizontal="left" wrapText="1"/>
    </xf>
    <xf numFmtId="0" fontId="20" fillId="0" borderId="2" xfId="0" applyFont="1" applyFill="1" applyBorder="1"/>
    <xf numFmtId="170" fontId="20" fillId="0" borderId="2" xfId="0" applyNumberFormat="1" applyFont="1" applyFill="1" applyBorder="1" applyAlignment="1">
      <alignment horizontal="center"/>
    </xf>
    <xf numFmtId="168" fontId="9" fillId="0" borderId="2" xfId="0" applyNumberFormat="1" applyFont="1" applyFill="1" applyBorder="1" applyAlignment="1">
      <alignment horizontal="center"/>
    </xf>
    <xf numFmtId="168" fontId="9" fillId="3" borderId="2" xfId="0" applyNumberFormat="1" applyFont="1" applyFill="1" applyBorder="1" applyAlignment="1">
      <alignment horizontal="center"/>
    </xf>
    <xf numFmtId="0" fontId="7" fillId="0" borderId="2" xfId="0" applyFont="1" applyFill="1" applyBorder="1" applyAlignment="1">
      <alignment horizontal="left"/>
    </xf>
    <xf numFmtId="4" fontId="9" fillId="0" borderId="2" xfId="0" applyNumberFormat="1" applyFont="1" applyFill="1" applyBorder="1" applyAlignment="1">
      <alignment horizontal="left"/>
    </xf>
    <xf numFmtId="4" fontId="15" fillId="0" borderId="2" xfId="0" applyNumberFormat="1" applyFont="1" applyFill="1" applyBorder="1" applyAlignment="1">
      <alignment horizontal="left"/>
    </xf>
    <xf numFmtId="3" fontId="1" fillId="0" borderId="2" xfId="0" applyNumberFormat="1" applyFont="1" applyFill="1" applyBorder="1" applyAlignment="1">
      <alignment horizontal="left"/>
    </xf>
    <xf numFmtId="3" fontId="20" fillId="0" borderId="2" xfId="0" applyNumberFormat="1" applyFont="1" applyFill="1" applyBorder="1" applyAlignment="1">
      <alignment horizontal="left"/>
    </xf>
    <xf numFmtId="0" fontId="1" fillId="0" borderId="2" xfId="0" applyFont="1" applyFill="1" applyBorder="1" applyAlignment="1">
      <alignment horizontal="left" vertical="center"/>
    </xf>
    <xf numFmtId="0" fontId="1" fillId="0" borderId="2" xfId="0" quotePrefix="1" applyFont="1" applyFill="1" applyBorder="1" applyAlignment="1">
      <alignment horizontal="left"/>
    </xf>
    <xf numFmtId="3" fontId="25" fillId="0" borderId="2" xfId="0" applyNumberFormat="1" applyFont="1" applyFill="1" applyBorder="1" applyAlignment="1">
      <alignment horizontal="left"/>
    </xf>
    <xf numFmtId="2" fontId="15" fillId="0" borderId="2" xfId="0" applyNumberFormat="1" applyFont="1" applyFill="1" applyBorder="1" applyAlignment="1">
      <alignment horizontal="left"/>
    </xf>
    <xf numFmtId="0" fontId="9" fillId="0" borderId="0" xfId="0" applyFont="1" applyAlignment="1">
      <alignment horizontal="center" vertical="top" wrapText="1"/>
    </xf>
    <xf numFmtId="0" fontId="1" fillId="0" borderId="2" xfId="0" applyFont="1" applyBorder="1" applyAlignment="1">
      <alignment horizontal="center" vertical="center" wrapText="1"/>
    </xf>
    <xf numFmtId="0" fontId="1" fillId="0" borderId="2" xfId="0" applyFont="1" applyFill="1" applyBorder="1" applyAlignment="1">
      <alignment horizontal="center" vertical="top" wrapText="1"/>
    </xf>
    <xf numFmtId="0" fontId="1" fillId="0" borderId="2"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4" xfId="0" applyFont="1" applyBorder="1" applyAlignment="1">
      <alignment horizontal="center" vertical="center" wrapText="1"/>
    </xf>
    <xf numFmtId="0" fontId="2" fillId="0" borderId="0" xfId="0" applyFont="1" applyAlignment="1">
      <alignment horizontal="center" vertical="top" wrapText="1"/>
    </xf>
    <xf numFmtId="49" fontId="5" fillId="0" borderId="1" xfId="2" applyNumberFormat="1" applyFont="1" applyFill="1" applyBorder="1" applyAlignment="1" applyProtection="1">
      <alignment horizontal="center"/>
      <protection locked="0"/>
    </xf>
    <xf numFmtId="0" fontId="1" fillId="2" borderId="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1" xfId="0" applyFont="1" applyBorder="1" applyAlignment="1">
      <alignment horizontal="center" vertical="center" wrapText="1"/>
    </xf>
    <xf numFmtId="0" fontId="1" fillId="4" borderId="9" xfId="0" applyFont="1" applyFill="1" applyBorder="1" applyAlignment="1">
      <alignment horizontal="center" vertical="top" wrapText="1"/>
    </xf>
    <xf numFmtId="0" fontId="1" fillId="4" borderId="7" xfId="0" applyFont="1" applyFill="1" applyBorder="1" applyAlignment="1">
      <alignment horizontal="center" vertical="top" wrapText="1"/>
    </xf>
    <xf numFmtId="0" fontId="1" fillId="4" borderId="4" xfId="0" applyFont="1" applyFill="1" applyBorder="1" applyAlignment="1">
      <alignment horizontal="center" vertical="top" wrapText="1"/>
    </xf>
    <xf numFmtId="0" fontId="14" fillId="0" borderId="0" xfId="0" applyFont="1" applyBorder="1" applyAlignment="1">
      <alignment horizontal="left" vertical="top" wrapText="1"/>
    </xf>
    <xf numFmtId="0" fontId="14" fillId="0" borderId="0" xfId="0" applyFont="1" applyBorder="1" applyAlignment="1">
      <alignment horizontal="center" vertical="top"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1" fontId="1" fillId="0" borderId="3" xfId="0" applyNumberFormat="1" applyFont="1" applyBorder="1" applyAlignment="1">
      <alignment horizontal="center"/>
    </xf>
    <xf numFmtId="1" fontId="1" fillId="0" borderId="4" xfId="0" applyNumberFormat="1" applyFont="1" applyBorder="1" applyAlignment="1">
      <alignment horizontal="center"/>
    </xf>
    <xf numFmtId="0" fontId="11" fillId="0" borderId="1" xfId="0" applyFont="1" applyBorder="1" applyAlignment="1">
      <alignment horizontal="center" wrapText="1"/>
    </xf>
    <xf numFmtId="0" fontId="1" fillId="0" borderId="0" xfId="0" applyFont="1" applyBorder="1" applyAlignment="1">
      <alignment horizontal="left" vertical="top" wrapText="1"/>
    </xf>
    <xf numFmtId="0" fontId="1" fillId="0" borderId="1" xfId="0" applyFont="1" applyBorder="1" applyAlignment="1">
      <alignment horizontal="center" vertical="top" wrapText="1"/>
    </xf>
    <xf numFmtId="1" fontId="1" fillId="0" borderId="2" xfId="0" applyNumberFormat="1" applyFont="1" applyBorder="1" applyAlignment="1">
      <alignment horizontal="center" vertical="center"/>
    </xf>
    <xf numFmtId="0" fontId="14" fillId="0" borderId="3" xfId="0" applyFont="1" applyBorder="1" applyAlignment="1">
      <alignment horizontal="left" vertical="center" wrapText="1"/>
    </xf>
    <xf numFmtId="0" fontId="14" fillId="0" borderId="7" xfId="0" applyFont="1" applyBorder="1" applyAlignment="1">
      <alignment horizontal="left" vertical="center" wrapText="1"/>
    </xf>
    <xf numFmtId="0" fontId="14" fillId="0" borderId="4" xfId="0" applyFont="1" applyBorder="1" applyAlignment="1">
      <alignment horizontal="left" vertical="center" wrapText="1"/>
    </xf>
    <xf numFmtId="0" fontId="1" fillId="0" borderId="3" xfId="0" applyFont="1" applyBorder="1" applyAlignment="1">
      <alignment horizontal="center"/>
    </xf>
    <xf numFmtId="0" fontId="1" fillId="0" borderId="4" xfId="0" applyFont="1" applyBorder="1" applyAlignment="1">
      <alignment horizontal="center"/>
    </xf>
    <xf numFmtId="0" fontId="1" fillId="0" borderId="3" xfId="0" applyFont="1" applyBorder="1" applyAlignment="1">
      <alignment wrapText="1"/>
    </xf>
    <xf numFmtId="0" fontId="1" fillId="0" borderId="4" xfId="0" applyFont="1" applyBorder="1" applyAlignment="1">
      <alignment wrapText="1"/>
    </xf>
    <xf numFmtId="0" fontId="1" fillId="0" borderId="3" xfId="0" applyFont="1" applyFill="1" applyBorder="1" applyAlignment="1">
      <alignment horizontal="center"/>
    </xf>
    <xf numFmtId="0" fontId="1" fillId="0" borderId="4" xfId="0" applyFont="1" applyFill="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1" fillId="0" borderId="2" xfId="0" applyFont="1" applyBorder="1" applyAlignment="1">
      <alignment horizontal="center"/>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1" fillId="0" borderId="9" xfId="0" applyFont="1" applyBorder="1" applyAlignment="1">
      <alignment horizontal="center" vertical="center"/>
    </xf>
    <xf numFmtId="0" fontId="1" fillId="0" borderId="10" xfId="0" applyFont="1" applyBorder="1" applyAlignment="1">
      <alignment horizontal="center" vertical="center"/>
    </xf>
    <xf numFmtId="49" fontId="12" fillId="0" borderId="1" xfId="2" applyNumberFormat="1" applyFont="1" applyFill="1" applyBorder="1" applyAlignment="1" applyProtection="1">
      <alignment horizontal="center"/>
      <protection locked="0"/>
    </xf>
    <xf numFmtId="0" fontId="5" fillId="0" borderId="12" xfId="2" applyFont="1" applyFill="1" applyBorder="1" applyAlignment="1">
      <alignment horizontal="center" vertical="top"/>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cellXfs>
  <cellStyles count="5">
    <cellStyle name="Įprastas 2" xfId="1"/>
    <cellStyle name="Įprastas 3" xfId="3"/>
    <cellStyle name="Įprastas 3 2" xfId="4"/>
    <cellStyle name="Normal" xfId="0" builtinId="0"/>
    <cellStyle name="Normal_TRECFORMantras2001333" xfId="2"/>
  </cellStyles>
  <dxfs count="0"/>
  <tableStyles count="0" defaultTableStyle="TableStyleMedium2" defaultPivotStyle="PivotStyleLight16"/>
  <colors>
    <mruColors>
      <color rgb="FFFFFF99"/>
      <color rgb="FFCCFF99"/>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95"/>
  <sheetViews>
    <sheetView tabSelected="1" zoomScale="96" zoomScaleNormal="96" workbookViewId="0">
      <selection activeCell="Q8" sqref="Q8"/>
    </sheetView>
  </sheetViews>
  <sheetFormatPr defaultColWidth="9.140625" defaultRowHeight="12.75"/>
  <cols>
    <col min="1" max="1" width="5.5703125" style="35" customWidth="1"/>
    <col min="2" max="2" width="44.28515625" style="1" customWidth="1"/>
    <col min="3" max="3" width="11.28515625" style="92" customWidth="1"/>
    <col min="4" max="4" width="9.42578125" style="92" customWidth="1"/>
    <col min="5" max="5" width="15.85546875" style="92" customWidth="1"/>
    <col min="6" max="6" width="10.140625" style="92" customWidth="1"/>
    <col min="7" max="7" width="11.85546875" style="92" customWidth="1"/>
    <col min="8" max="8" width="12" style="92" customWidth="1"/>
    <col min="9" max="9" width="13.28515625" style="92" customWidth="1"/>
    <col min="10" max="10" width="10.85546875" style="92" hidden="1" customWidth="1"/>
    <col min="11" max="11" width="34.5703125" style="205" customWidth="1"/>
    <col min="12" max="12" width="20.5703125" style="197" customWidth="1"/>
    <col min="13" max="16384" width="9.140625" style="1"/>
  </cols>
  <sheetData>
    <row r="1" spans="1:14" ht="39.75" customHeight="1">
      <c r="B1" s="228" t="s">
        <v>402</v>
      </c>
      <c r="C1" s="228"/>
      <c r="D1" s="228"/>
      <c r="E1" s="228"/>
      <c r="F1" s="228"/>
      <c r="G1" s="228"/>
      <c r="H1" s="228"/>
      <c r="I1" s="228"/>
      <c r="J1" s="228"/>
      <c r="K1" s="228"/>
    </row>
    <row r="3" spans="1:14">
      <c r="A3" s="229" t="s">
        <v>0</v>
      </c>
      <c r="B3" s="229" t="s">
        <v>1</v>
      </c>
      <c r="C3" s="230" t="s">
        <v>7</v>
      </c>
      <c r="D3" s="196" t="s">
        <v>14</v>
      </c>
      <c r="E3" s="196"/>
      <c r="F3" s="196"/>
      <c r="G3" s="196"/>
      <c r="H3" s="196"/>
      <c r="I3" s="196"/>
      <c r="J3" s="179"/>
      <c r="K3" s="231" t="s">
        <v>2</v>
      </c>
    </row>
    <row r="4" spans="1:14" ht="73.5" customHeight="1">
      <c r="A4" s="229"/>
      <c r="B4" s="229"/>
      <c r="C4" s="230"/>
      <c r="D4" s="231" t="s">
        <v>11</v>
      </c>
      <c r="E4" s="231"/>
      <c r="F4" s="231" t="s">
        <v>376</v>
      </c>
      <c r="G4" s="231"/>
      <c r="H4" s="231"/>
      <c r="I4" s="231" t="s">
        <v>5</v>
      </c>
      <c r="J4" s="231" t="s">
        <v>4</v>
      </c>
      <c r="K4" s="231"/>
    </row>
    <row r="5" spans="1:14" ht="119.25" customHeight="1">
      <c r="A5" s="229"/>
      <c r="B5" s="229"/>
      <c r="C5" s="230"/>
      <c r="D5" s="206" t="s">
        <v>3</v>
      </c>
      <c r="E5" s="206" t="s">
        <v>9</v>
      </c>
      <c r="F5" s="206" t="s">
        <v>3</v>
      </c>
      <c r="G5" s="206" t="s">
        <v>6</v>
      </c>
      <c r="H5" s="206" t="s">
        <v>8</v>
      </c>
      <c r="I5" s="231"/>
      <c r="J5" s="231"/>
      <c r="K5" s="231"/>
    </row>
    <row r="6" spans="1:14">
      <c r="A6" s="10">
        <v>1</v>
      </c>
      <c r="B6" s="10">
        <v>2</v>
      </c>
      <c r="C6" s="174">
        <v>3</v>
      </c>
      <c r="D6" s="173">
        <v>4</v>
      </c>
      <c r="E6" s="173">
        <v>5</v>
      </c>
      <c r="F6" s="174">
        <v>6</v>
      </c>
      <c r="G6" s="173">
        <v>7</v>
      </c>
      <c r="H6" s="173">
        <v>8</v>
      </c>
      <c r="I6" s="174">
        <v>9</v>
      </c>
      <c r="J6" s="173">
        <v>10</v>
      </c>
      <c r="K6" s="173">
        <v>10</v>
      </c>
      <c r="L6" s="211"/>
    </row>
    <row r="7" spans="1:14">
      <c r="A7" s="10"/>
      <c r="B7" s="10"/>
      <c r="C7" s="174" t="s">
        <v>13</v>
      </c>
      <c r="D7" s="173"/>
      <c r="E7" s="173"/>
      <c r="F7" s="173"/>
      <c r="G7" s="173"/>
      <c r="H7" s="173"/>
      <c r="I7" s="173" t="s">
        <v>15</v>
      </c>
      <c r="J7" s="173"/>
      <c r="K7" s="219"/>
      <c r="L7" s="212" t="s">
        <v>13</v>
      </c>
    </row>
    <row r="8" spans="1:14" s="19" customFormat="1" ht="20.25" customHeight="1">
      <c r="A8" s="17" t="s">
        <v>129</v>
      </c>
      <c r="B8" s="175" t="s">
        <v>130</v>
      </c>
      <c r="C8" s="176">
        <f>C9+C58</f>
        <v>29332</v>
      </c>
      <c r="D8" s="176">
        <f t="shared" ref="D8:F8" si="0">D9+D58</f>
        <v>6806.9000000000005</v>
      </c>
      <c r="E8" s="176">
        <f t="shared" si="0"/>
        <v>11015.599999999999</v>
      </c>
      <c r="F8" s="217">
        <f t="shared" si="0"/>
        <v>21767.200000000001</v>
      </c>
      <c r="G8" s="217"/>
      <c r="H8" s="217"/>
      <c r="I8" s="218">
        <f t="shared" ref="I8" si="1">I9+I58</f>
        <v>757.9</v>
      </c>
      <c r="J8" s="176"/>
      <c r="K8" s="220"/>
      <c r="L8" s="211">
        <f t="shared" ref="L8:L57" si="2">+D8+F8+I8</f>
        <v>29332.000000000004</v>
      </c>
    </row>
    <row r="9" spans="1:14" s="189" customFormat="1" ht="30.75" customHeight="1">
      <c r="A9" s="187"/>
      <c r="B9" s="188" t="s">
        <v>400</v>
      </c>
      <c r="C9" s="49">
        <f>SUM(C10:C43,C45:C57)</f>
        <v>3250</v>
      </c>
      <c r="D9" s="49">
        <f t="shared" ref="D9:I9" si="3">SUM(D10:D43,D45:D57)</f>
        <v>1306.1000000000001</v>
      </c>
      <c r="E9" s="49">
        <f t="shared" si="3"/>
        <v>1271.8000000000002</v>
      </c>
      <c r="F9" s="49">
        <f t="shared" si="3"/>
        <v>1943.8999999999999</v>
      </c>
      <c r="G9" s="49"/>
      <c r="H9" s="49"/>
      <c r="I9" s="49">
        <f t="shared" si="3"/>
        <v>0</v>
      </c>
      <c r="J9" s="49"/>
      <c r="K9" s="221"/>
      <c r="L9" s="211">
        <f t="shared" si="2"/>
        <v>3250</v>
      </c>
      <c r="N9" s="190"/>
    </row>
    <row r="10" spans="1:14" s="92" customFormat="1" ht="48.75" customHeight="1">
      <c r="A10" s="191" t="s">
        <v>143</v>
      </c>
      <c r="B10" s="88" t="s">
        <v>144</v>
      </c>
      <c r="C10" s="80">
        <v>50</v>
      </c>
      <c r="D10" s="80">
        <v>50</v>
      </c>
      <c r="E10" s="80">
        <v>50</v>
      </c>
      <c r="F10" s="80">
        <v>0</v>
      </c>
      <c r="G10" s="80"/>
      <c r="H10" s="80"/>
      <c r="I10" s="80"/>
      <c r="J10" s="80"/>
      <c r="K10" s="222"/>
      <c r="L10" s="211">
        <f t="shared" si="2"/>
        <v>50</v>
      </c>
    </row>
    <row r="11" spans="1:14" s="92" customFormat="1" ht="35.25" customHeight="1">
      <c r="A11" s="80" t="s">
        <v>145</v>
      </c>
      <c r="B11" s="81" t="s">
        <v>146</v>
      </c>
      <c r="C11" s="80">
        <v>88</v>
      </c>
      <c r="D11" s="94">
        <v>51.7</v>
      </c>
      <c r="E11" s="80">
        <v>51.7</v>
      </c>
      <c r="F11" s="80">
        <v>36.299999999999997</v>
      </c>
      <c r="G11" s="102"/>
      <c r="H11" s="102">
        <v>44155</v>
      </c>
      <c r="I11" s="80"/>
      <c r="J11" s="179"/>
      <c r="K11" s="81" t="s">
        <v>367</v>
      </c>
      <c r="L11" s="211">
        <f t="shared" si="2"/>
        <v>88</v>
      </c>
    </row>
    <row r="12" spans="1:14" s="92" customFormat="1" ht="77.25" customHeight="1">
      <c r="A12" s="206" t="s">
        <v>148</v>
      </c>
      <c r="B12" s="88" t="s">
        <v>149</v>
      </c>
      <c r="C12" s="192">
        <f>+D12+F12+I12</f>
        <v>180</v>
      </c>
      <c r="D12" s="133">
        <v>45</v>
      </c>
      <c r="E12" s="133">
        <v>45</v>
      </c>
      <c r="F12" s="133">
        <v>135</v>
      </c>
      <c r="G12" s="102">
        <v>44196</v>
      </c>
      <c r="H12" s="102">
        <v>44196</v>
      </c>
      <c r="I12" s="80"/>
      <c r="J12" s="173"/>
      <c r="K12" s="81" t="s">
        <v>391</v>
      </c>
      <c r="L12" s="211">
        <f t="shared" si="2"/>
        <v>180</v>
      </c>
    </row>
    <row r="13" spans="1:14" s="92" customFormat="1" ht="42" customHeight="1">
      <c r="A13" s="213" t="s">
        <v>151</v>
      </c>
      <c r="B13" s="214" t="s">
        <v>152</v>
      </c>
      <c r="C13" s="213">
        <v>460</v>
      </c>
      <c r="D13" s="213">
        <v>30</v>
      </c>
      <c r="E13" s="213">
        <v>30</v>
      </c>
      <c r="F13" s="213">
        <v>430</v>
      </c>
      <c r="G13" s="213"/>
      <c r="H13" s="216">
        <v>44196</v>
      </c>
      <c r="I13" s="215"/>
      <c r="J13" s="213"/>
      <c r="K13" s="223"/>
      <c r="L13" s="211">
        <f t="shared" si="2"/>
        <v>460</v>
      </c>
    </row>
    <row r="14" spans="1:14" s="184" customFormat="1" ht="253.5" customHeight="1">
      <c r="A14" s="87" t="s">
        <v>161</v>
      </c>
      <c r="B14" s="88" t="s">
        <v>162</v>
      </c>
      <c r="C14" s="80">
        <v>79</v>
      </c>
      <c r="D14" s="198">
        <v>23.9</v>
      </c>
      <c r="E14" s="198">
        <v>23.9</v>
      </c>
      <c r="F14" s="198">
        <v>55.1</v>
      </c>
      <c r="G14" s="80" t="s">
        <v>369</v>
      </c>
      <c r="H14" s="80" t="s">
        <v>370</v>
      </c>
      <c r="I14" s="80"/>
      <c r="J14" s="80"/>
      <c r="K14" s="81" t="s">
        <v>371</v>
      </c>
      <c r="L14" s="211">
        <f t="shared" si="2"/>
        <v>79</v>
      </c>
    </row>
    <row r="15" spans="1:14" s="92" customFormat="1" ht="32.25" customHeight="1">
      <c r="A15" s="80" t="s">
        <v>164</v>
      </c>
      <c r="B15" s="81" t="s">
        <v>165</v>
      </c>
      <c r="C15" s="80">
        <v>30</v>
      </c>
      <c r="D15" s="80">
        <v>30</v>
      </c>
      <c r="E15" s="80">
        <v>30</v>
      </c>
      <c r="F15" s="80">
        <v>0</v>
      </c>
      <c r="G15" s="80"/>
      <c r="H15" s="80"/>
      <c r="I15" s="80"/>
      <c r="J15" s="80"/>
      <c r="K15" s="183"/>
      <c r="L15" s="211">
        <f t="shared" si="2"/>
        <v>30</v>
      </c>
    </row>
    <row r="16" spans="1:14" s="92" customFormat="1" ht="57.75" customHeight="1">
      <c r="A16" s="80" t="s">
        <v>166</v>
      </c>
      <c r="B16" s="81" t="s">
        <v>167</v>
      </c>
      <c r="C16" s="80">
        <v>135</v>
      </c>
      <c r="D16" s="80">
        <v>40</v>
      </c>
      <c r="E16" s="80">
        <v>40</v>
      </c>
      <c r="F16" s="80">
        <v>95</v>
      </c>
      <c r="G16" s="80" t="s">
        <v>372</v>
      </c>
      <c r="H16" s="80" t="s">
        <v>373</v>
      </c>
      <c r="I16" s="80"/>
      <c r="J16" s="183"/>
      <c r="K16" s="81" t="s">
        <v>374</v>
      </c>
      <c r="L16" s="211">
        <f t="shared" si="2"/>
        <v>135</v>
      </c>
    </row>
    <row r="17" spans="1:12" s="92" customFormat="1" ht="43.5" customHeight="1">
      <c r="A17" s="80" t="s">
        <v>168</v>
      </c>
      <c r="B17" s="81" t="s">
        <v>169</v>
      </c>
      <c r="C17" s="80">
        <v>8</v>
      </c>
      <c r="D17" s="80">
        <v>8</v>
      </c>
      <c r="E17" s="80">
        <v>8</v>
      </c>
      <c r="F17" s="80">
        <v>0</v>
      </c>
      <c r="G17" s="80"/>
      <c r="H17" s="80"/>
      <c r="I17" s="80"/>
      <c r="J17" s="80"/>
      <c r="K17" s="183"/>
      <c r="L17" s="211">
        <f t="shared" si="2"/>
        <v>8</v>
      </c>
    </row>
    <row r="18" spans="1:12" s="92" customFormat="1" ht="33" customHeight="1">
      <c r="A18" s="80" t="s">
        <v>170</v>
      </c>
      <c r="B18" s="81" t="s">
        <v>389</v>
      </c>
      <c r="C18" s="80">
        <v>10</v>
      </c>
      <c r="D18" s="80">
        <v>10</v>
      </c>
      <c r="E18" s="80">
        <v>10</v>
      </c>
      <c r="F18" s="80">
        <v>0</v>
      </c>
      <c r="G18" s="80"/>
      <c r="H18" s="80"/>
      <c r="I18" s="80"/>
      <c r="J18" s="80"/>
      <c r="K18" s="183"/>
      <c r="L18" s="211">
        <f t="shared" si="2"/>
        <v>10</v>
      </c>
    </row>
    <row r="19" spans="1:12" s="92" customFormat="1" ht="32.25" customHeight="1">
      <c r="A19" s="80" t="s">
        <v>172</v>
      </c>
      <c r="B19" s="81" t="s">
        <v>173</v>
      </c>
      <c r="C19" s="80">
        <v>25</v>
      </c>
      <c r="D19" s="80">
        <v>25</v>
      </c>
      <c r="E19" s="100">
        <v>25</v>
      </c>
      <c r="F19" s="80">
        <v>0</v>
      </c>
      <c r="G19" s="193"/>
      <c r="H19" s="193"/>
      <c r="I19" s="80"/>
      <c r="J19" s="80"/>
      <c r="K19" s="183"/>
      <c r="L19" s="211">
        <f t="shared" si="2"/>
        <v>25</v>
      </c>
    </row>
    <row r="20" spans="1:12" s="92" customFormat="1" ht="28.5" customHeight="1">
      <c r="A20" s="80" t="s">
        <v>174</v>
      </c>
      <c r="B20" s="81" t="s">
        <v>175</v>
      </c>
      <c r="C20" s="94">
        <v>55</v>
      </c>
      <c r="D20" s="94">
        <v>55</v>
      </c>
      <c r="E20" s="94">
        <v>55</v>
      </c>
      <c r="F20" s="94">
        <v>0</v>
      </c>
      <c r="G20" s="80"/>
      <c r="H20" s="102"/>
      <c r="I20" s="94"/>
      <c r="J20" s="173"/>
      <c r="K20" s="81"/>
      <c r="L20" s="211">
        <f t="shared" si="2"/>
        <v>55</v>
      </c>
    </row>
    <row r="21" spans="1:12" s="92" customFormat="1" ht="42.75" customHeight="1">
      <c r="A21" s="191" t="s">
        <v>177</v>
      </c>
      <c r="B21" s="81" t="s">
        <v>397</v>
      </c>
      <c r="C21" s="80">
        <v>52</v>
      </c>
      <c r="D21" s="80">
        <v>35.1</v>
      </c>
      <c r="E21" s="80">
        <v>35.1</v>
      </c>
      <c r="F21" s="80">
        <v>16.899999999999999</v>
      </c>
      <c r="G21" s="80" t="s">
        <v>375</v>
      </c>
      <c r="H21" s="102">
        <v>44165</v>
      </c>
      <c r="I21" s="80"/>
      <c r="J21" s="80"/>
      <c r="K21" s="183"/>
      <c r="L21" s="211">
        <f t="shared" si="2"/>
        <v>52</v>
      </c>
    </row>
    <row r="22" spans="1:12" s="184" customFormat="1" ht="41.25" customHeight="1">
      <c r="A22" s="100" t="s">
        <v>180</v>
      </c>
      <c r="B22" s="199" t="s">
        <v>181</v>
      </c>
      <c r="C22" s="100">
        <v>20</v>
      </c>
      <c r="D22" s="100">
        <v>19.399999999999999</v>
      </c>
      <c r="E22" s="100">
        <v>19.399999999999999</v>
      </c>
      <c r="F22" s="100">
        <v>0.6</v>
      </c>
      <c r="G22" s="100"/>
      <c r="H22" s="186">
        <v>44196</v>
      </c>
      <c r="I22" s="100"/>
      <c r="J22" s="186">
        <v>44027</v>
      </c>
      <c r="K22" s="81" t="s">
        <v>390</v>
      </c>
      <c r="L22" s="211">
        <f t="shared" si="2"/>
        <v>20</v>
      </c>
    </row>
    <row r="23" spans="1:12" s="92" customFormat="1" ht="33.75" customHeight="1">
      <c r="A23" s="94" t="s">
        <v>182</v>
      </c>
      <c r="B23" s="81" t="s">
        <v>183</v>
      </c>
      <c r="C23" s="80">
        <v>15</v>
      </c>
      <c r="D23" s="80">
        <v>15</v>
      </c>
      <c r="E23" s="80">
        <v>15</v>
      </c>
      <c r="F23" s="80">
        <v>0</v>
      </c>
      <c r="G23" s="80"/>
      <c r="H23" s="102"/>
      <c r="I23" s="80"/>
      <c r="J23" s="80"/>
      <c r="K23" s="95"/>
      <c r="L23" s="211">
        <f t="shared" si="2"/>
        <v>15</v>
      </c>
    </row>
    <row r="24" spans="1:12" s="92" customFormat="1" ht="33" customHeight="1">
      <c r="A24" s="80" t="s">
        <v>184</v>
      </c>
      <c r="B24" s="81" t="s">
        <v>185</v>
      </c>
      <c r="C24" s="80">
        <f>D24+F24+I24</f>
        <v>106</v>
      </c>
      <c r="D24" s="80">
        <f>E24</f>
        <v>81.7</v>
      </c>
      <c r="E24" s="80">
        <v>81.7</v>
      </c>
      <c r="F24" s="80">
        <v>24.3</v>
      </c>
      <c r="G24" s="80"/>
      <c r="H24" s="102">
        <v>44165</v>
      </c>
      <c r="I24" s="80"/>
      <c r="J24" s="80"/>
      <c r="K24" s="183"/>
      <c r="L24" s="211">
        <f t="shared" si="2"/>
        <v>106</v>
      </c>
    </row>
    <row r="25" spans="1:12" s="92" customFormat="1" ht="34.5" customHeight="1">
      <c r="A25" s="80" t="s">
        <v>187</v>
      </c>
      <c r="B25" s="81" t="s">
        <v>188</v>
      </c>
      <c r="C25" s="133">
        <v>68</v>
      </c>
      <c r="D25" s="133">
        <v>68</v>
      </c>
      <c r="E25" s="80">
        <v>68</v>
      </c>
      <c r="F25" s="80">
        <v>0</v>
      </c>
      <c r="G25" s="80"/>
      <c r="H25" s="80"/>
      <c r="I25" s="80"/>
      <c r="J25" s="80"/>
      <c r="K25" s="183"/>
      <c r="L25" s="211">
        <f t="shared" si="2"/>
        <v>68</v>
      </c>
    </row>
    <row r="26" spans="1:12" s="92" customFormat="1" ht="29.25" customHeight="1">
      <c r="A26" s="80" t="s">
        <v>190</v>
      </c>
      <c r="B26" s="81" t="s">
        <v>191</v>
      </c>
      <c r="C26" s="80">
        <v>37</v>
      </c>
      <c r="D26" s="80">
        <v>6.8</v>
      </c>
      <c r="E26" s="80">
        <v>6.8</v>
      </c>
      <c r="F26" s="80">
        <v>30.2</v>
      </c>
      <c r="G26" s="80"/>
      <c r="H26" s="102">
        <v>44165</v>
      </c>
      <c r="I26" s="87"/>
      <c r="J26" s="89">
        <v>44057</v>
      </c>
      <c r="K26" s="224"/>
      <c r="L26" s="211">
        <f t="shared" si="2"/>
        <v>37</v>
      </c>
    </row>
    <row r="27" spans="1:12" s="92" customFormat="1" ht="31.5" customHeight="1">
      <c r="A27" s="80" t="s">
        <v>193</v>
      </c>
      <c r="B27" s="81" t="s">
        <v>194</v>
      </c>
      <c r="C27" s="133">
        <v>5</v>
      </c>
      <c r="D27" s="133">
        <v>5</v>
      </c>
      <c r="E27" s="133">
        <v>5</v>
      </c>
      <c r="F27" s="133">
        <v>0</v>
      </c>
      <c r="G27" s="80"/>
      <c r="H27" s="80"/>
      <c r="I27" s="80"/>
      <c r="J27" s="80"/>
      <c r="K27" s="183"/>
      <c r="L27" s="211">
        <f t="shared" si="2"/>
        <v>5</v>
      </c>
    </row>
    <row r="28" spans="1:12" s="92" customFormat="1" ht="73.5" customHeight="1">
      <c r="A28" s="80" t="s">
        <v>195</v>
      </c>
      <c r="B28" s="81" t="s">
        <v>196</v>
      </c>
      <c r="C28" s="80">
        <v>17</v>
      </c>
      <c r="D28" s="80">
        <v>17</v>
      </c>
      <c r="E28" s="80">
        <v>17</v>
      </c>
      <c r="F28" s="80">
        <v>0</v>
      </c>
      <c r="G28" s="80"/>
      <c r="H28" s="80"/>
      <c r="I28" s="80"/>
      <c r="J28" s="80"/>
      <c r="K28" s="183"/>
      <c r="L28" s="211">
        <f t="shared" si="2"/>
        <v>17</v>
      </c>
    </row>
    <row r="29" spans="1:12" s="92" customFormat="1" ht="84.75" customHeight="1">
      <c r="A29" s="80" t="s">
        <v>197</v>
      </c>
      <c r="B29" s="81" t="s">
        <v>198</v>
      </c>
      <c r="C29" s="80">
        <v>79</v>
      </c>
      <c r="D29" s="80">
        <v>4.7</v>
      </c>
      <c r="E29" s="80">
        <v>4.7</v>
      </c>
      <c r="F29" s="80">
        <v>74.3</v>
      </c>
      <c r="G29" s="102">
        <v>44117</v>
      </c>
      <c r="H29" s="102">
        <v>44180</v>
      </c>
      <c r="I29" s="80"/>
      <c r="J29" s="80"/>
      <c r="K29" s="81" t="s">
        <v>398</v>
      </c>
      <c r="L29" s="211">
        <f t="shared" si="2"/>
        <v>79</v>
      </c>
    </row>
    <row r="30" spans="1:12" s="92" customFormat="1" ht="36" customHeight="1">
      <c r="A30" s="80" t="s">
        <v>200</v>
      </c>
      <c r="B30" s="81" t="s">
        <v>201</v>
      </c>
      <c r="C30" s="133">
        <v>30</v>
      </c>
      <c r="D30" s="133">
        <v>30</v>
      </c>
      <c r="E30" s="133">
        <v>30</v>
      </c>
      <c r="F30" s="133">
        <v>0</v>
      </c>
      <c r="G30" s="80"/>
      <c r="H30" s="80"/>
      <c r="I30" s="80"/>
      <c r="J30" s="80"/>
      <c r="K30" s="183"/>
      <c r="L30" s="211">
        <f t="shared" si="2"/>
        <v>30</v>
      </c>
    </row>
    <row r="31" spans="1:12" s="92" customFormat="1" ht="33.75" customHeight="1">
      <c r="A31" s="80" t="s">
        <v>202</v>
      </c>
      <c r="B31" s="81" t="s">
        <v>203</v>
      </c>
      <c r="C31" s="181">
        <v>47</v>
      </c>
      <c r="D31" s="80">
        <v>45.5</v>
      </c>
      <c r="E31" s="181">
        <v>39</v>
      </c>
      <c r="F31" s="80">
        <v>1.5</v>
      </c>
      <c r="G31" s="102">
        <v>44150</v>
      </c>
      <c r="H31" s="102">
        <v>44180</v>
      </c>
      <c r="I31" s="80"/>
      <c r="J31" s="80"/>
      <c r="K31" s="183"/>
      <c r="L31" s="211">
        <f t="shared" si="2"/>
        <v>47</v>
      </c>
    </row>
    <row r="32" spans="1:12" s="92" customFormat="1" ht="45" customHeight="1">
      <c r="A32" s="80" t="s">
        <v>204</v>
      </c>
      <c r="B32" s="178" t="s">
        <v>205</v>
      </c>
      <c r="C32" s="80">
        <v>42</v>
      </c>
      <c r="D32" s="80">
        <v>42</v>
      </c>
      <c r="E32" s="80">
        <v>42</v>
      </c>
      <c r="F32" s="80">
        <v>0</v>
      </c>
      <c r="G32" s="80"/>
      <c r="H32" s="80"/>
      <c r="I32" s="80"/>
      <c r="J32" s="80"/>
      <c r="K32" s="183"/>
      <c r="L32" s="211">
        <f t="shared" si="2"/>
        <v>42</v>
      </c>
    </row>
    <row r="33" spans="1:12" s="92" customFormat="1" ht="33.75" customHeight="1">
      <c r="A33" s="80" t="s">
        <v>206</v>
      </c>
      <c r="B33" s="81" t="s">
        <v>207</v>
      </c>
      <c r="C33" s="80">
        <v>17</v>
      </c>
      <c r="D33" s="80">
        <v>17</v>
      </c>
      <c r="E33" s="80">
        <v>17</v>
      </c>
      <c r="F33" s="80">
        <v>0</v>
      </c>
      <c r="G33" s="80"/>
      <c r="H33" s="80"/>
      <c r="I33" s="80"/>
      <c r="J33" s="80"/>
      <c r="K33" s="183"/>
      <c r="L33" s="211">
        <f t="shared" si="2"/>
        <v>17</v>
      </c>
    </row>
    <row r="34" spans="1:12" s="208" customFormat="1" ht="45" customHeight="1">
      <c r="A34" s="210" t="s">
        <v>208</v>
      </c>
      <c r="B34" s="199" t="s">
        <v>209</v>
      </c>
      <c r="C34" s="209">
        <v>95</v>
      </c>
      <c r="D34" s="100">
        <v>57.4</v>
      </c>
      <c r="E34" s="100">
        <v>57.4</v>
      </c>
      <c r="F34" s="209">
        <v>37.6</v>
      </c>
      <c r="G34" s="100"/>
      <c r="H34" s="186">
        <v>44183</v>
      </c>
      <c r="I34" s="209"/>
      <c r="J34" s="100"/>
      <c r="K34" s="199" t="s">
        <v>401</v>
      </c>
      <c r="L34" s="211">
        <f t="shared" si="2"/>
        <v>95</v>
      </c>
    </row>
    <row r="35" spans="1:12" s="92" customFormat="1" ht="69" customHeight="1">
      <c r="A35" s="80" t="s">
        <v>211</v>
      </c>
      <c r="B35" s="81" t="s">
        <v>212</v>
      </c>
      <c r="C35" s="194">
        <f>+D35+F35+I35</f>
        <v>23</v>
      </c>
      <c r="D35" s="181">
        <f>+E35</f>
        <v>20.8</v>
      </c>
      <c r="E35" s="181">
        <f>15.8+5</f>
        <v>20.8</v>
      </c>
      <c r="F35" s="181">
        <v>2.2000000000000002</v>
      </c>
      <c r="G35" s="80"/>
      <c r="H35" s="102">
        <v>44196</v>
      </c>
      <c r="I35" s="179"/>
      <c r="J35" s="179"/>
      <c r="K35" s="81" t="s">
        <v>390</v>
      </c>
      <c r="L35" s="211">
        <f t="shared" si="2"/>
        <v>23</v>
      </c>
    </row>
    <row r="36" spans="1:12" s="195" customFormat="1" ht="59.25" customHeight="1">
      <c r="A36" s="80" t="s">
        <v>214</v>
      </c>
      <c r="B36" s="81" t="s">
        <v>215</v>
      </c>
      <c r="C36" s="80">
        <v>22</v>
      </c>
      <c r="D36" s="80">
        <v>22</v>
      </c>
      <c r="E36" s="80">
        <v>22</v>
      </c>
      <c r="F36" s="80">
        <v>0</v>
      </c>
      <c r="G36" s="80"/>
      <c r="H36" s="80"/>
      <c r="I36" s="80"/>
      <c r="J36" s="80"/>
      <c r="K36" s="225"/>
      <c r="L36" s="211">
        <f t="shared" si="2"/>
        <v>22</v>
      </c>
    </row>
    <row r="37" spans="1:12" s="92" customFormat="1" ht="33.75" customHeight="1">
      <c r="A37" s="80" t="s">
        <v>216</v>
      </c>
      <c r="B37" s="81" t="s">
        <v>217</v>
      </c>
      <c r="C37" s="100">
        <v>68</v>
      </c>
      <c r="D37" s="100">
        <v>67.5</v>
      </c>
      <c r="E37" s="100">
        <v>67.5</v>
      </c>
      <c r="F37" s="100">
        <v>0.5</v>
      </c>
      <c r="G37" s="102">
        <v>44135</v>
      </c>
      <c r="H37" s="102">
        <v>44150</v>
      </c>
      <c r="I37" s="80"/>
      <c r="J37" s="80"/>
      <c r="K37" s="183"/>
      <c r="L37" s="211">
        <f t="shared" si="2"/>
        <v>68</v>
      </c>
    </row>
    <row r="38" spans="1:12" s="92" customFormat="1" ht="36.75" customHeight="1">
      <c r="A38" s="80" t="s">
        <v>219</v>
      </c>
      <c r="B38" s="81" t="s">
        <v>220</v>
      </c>
      <c r="C38" s="80">
        <v>25</v>
      </c>
      <c r="D38" s="80">
        <v>25</v>
      </c>
      <c r="E38" s="80">
        <v>25</v>
      </c>
      <c r="F38" s="80">
        <v>0</v>
      </c>
      <c r="G38" s="80"/>
      <c r="H38" s="80"/>
      <c r="I38" s="80"/>
      <c r="J38" s="80"/>
      <c r="K38" s="183"/>
      <c r="L38" s="211">
        <f t="shared" si="2"/>
        <v>25</v>
      </c>
    </row>
    <row r="39" spans="1:12" s="208" customFormat="1" ht="48.75" customHeight="1">
      <c r="A39" s="100" t="s">
        <v>221</v>
      </c>
      <c r="B39" s="199" t="s">
        <v>222</v>
      </c>
      <c r="C39" s="209">
        <v>6</v>
      </c>
      <c r="D39" s="100">
        <v>6</v>
      </c>
      <c r="E39" s="100">
        <v>6</v>
      </c>
      <c r="F39" s="100">
        <v>0</v>
      </c>
      <c r="G39" s="100">
        <v>0</v>
      </c>
      <c r="H39" s="100">
        <v>6</v>
      </c>
      <c r="I39" s="100"/>
      <c r="J39" s="186">
        <v>44021</v>
      </c>
      <c r="K39" s="226"/>
      <c r="L39" s="211">
        <f t="shared" si="2"/>
        <v>6</v>
      </c>
    </row>
    <row r="40" spans="1:12" s="92" customFormat="1" ht="57.75" customHeight="1">
      <c r="A40" s="80" t="s">
        <v>224</v>
      </c>
      <c r="B40" s="81" t="s">
        <v>225</v>
      </c>
      <c r="C40" s="94">
        <v>194</v>
      </c>
      <c r="D40" s="80">
        <v>83.2</v>
      </c>
      <c r="E40" s="80">
        <v>55.4</v>
      </c>
      <c r="F40" s="80">
        <v>110.8</v>
      </c>
      <c r="G40" s="102">
        <v>44105</v>
      </c>
      <c r="H40" s="102">
        <v>44196</v>
      </c>
      <c r="I40" s="80"/>
      <c r="J40" s="102">
        <v>44027</v>
      </c>
      <c r="K40" s="81" t="s">
        <v>390</v>
      </c>
      <c r="L40" s="211">
        <f t="shared" si="2"/>
        <v>194</v>
      </c>
    </row>
    <row r="41" spans="1:12" s="92" customFormat="1" ht="33" customHeight="1">
      <c r="A41" s="80" t="s">
        <v>227</v>
      </c>
      <c r="B41" s="81" t="s">
        <v>228</v>
      </c>
      <c r="C41" s="80">
        <v>55</v>
      </c>
      <c r="D41" s="80">
        <v>55</v>
      </c>
      <c r="E41" s="80">
        <v>55</v>
      </c>
      <c r="F41" s="80">
        <v>0</v>
      </c>
      <c r="G41" s="80"/>
      <c r="H41" s="80"/>
      <c r="I41" s="80"/>
      <c r="J41" s="80"/>
      <c r="K41" s="81"/>
      <c r="L41" s="211">
        <f t="shared" si="2"/>
        <v>55</v>
      </c>
    </row>
    <row r="42" spans="1:12" s="92" customFormat="1" ht="36" customHeight="1">
      <c r="A42" s="80" t="s">
        <v>229</v>
      </c>
      <c r="B42" s="178" t="s">
        <v>230</v>
      </c>
      <c r="C42" s="80">
        <v>61</v>
      </c>
      <c r="D42" s="80">
        <v>55.2</v>
      </c>
      <c r="E42" s="80">
        <v>55.2</v>
      </c>
      <c r="F42" s="80">
        <v>5.8</v>
      </c>
      <c r="G42" s="80"/>
      <c r="H42" s="102">
        <v>44135</v>
      </c>
      <c r="I42" s="80"/>
      <c r="J42" s="179"/>
      <c r="K42" s="183" t="s">
        <v>396</v>
      </c>
      <c r="L42" s="211">
        <f t="shared" si="2"/>
        <v>61</v>
      </c>
    </row>
    <row r="43" spans="1:12" s="184" customFormat="1" ht="126" customHeight="1">
      <c r="A43" s="80" t="s">
        <v>232</v>
      </c>
      <c r="B43" s="81" t="s">
        <v>233</v>
      </c>
      <c r="C43" s="94">
        <v>50</v>
      </c>
      <c r="D43" s="80">
        <v>47</v>
      </c>
      <c r="E43" s="80">
        <v>47</v>
      </c>
      <c r="F43" s="80">
        <v>3</v>
      </c>
      <c r="G43" s="102">
        <v>44147</v>
      </c>
      <c r="H43" s="102">
        <v>44175</v>
      </c>
      <c r="I43" s="80">
        <v>0</v>
      </c>
      <c r="J43" s="173"/>
      <c r="K43" s="81" t="s">
        <v>392</v>
      </c>
      <c r="L43" s="211">
        <f t="shared" si="2"/>
        <v>50</v>
      </c>
    </row>
    <row r="44" spans="1:12" ht="38.25" customHeight="1">
      <c r="A44" s="47" t="s">
        <v>236</v>
      </c>
      <c r="B44" s="177" t="s">
        <v>237</v>
      </c>
      <c r="C44" s="80">
        <f>SUM(C45:C51)</f>
        <v>382</v>
      </c>
      <c r="D44" s="80">
        <f t="shared" ref="D44:F44" si="4">SUM(D45:D51)</f>
        <v>91.3</v>
      </c>
      <c r="E44" s="80">
        <f t="shared" si="4"/>
        <v>91.3</v>
      </c>
      <c r="F44" s="80">
        <f t="shared" si="4"/>
        <v>290.7</v>
      </c>
      <c r="G44" s="80"/>
      <c r="H44" s="80"/>
      <c r="I44" s="80"/>
      <c r="J44" s="80"/>
      <c r="K44" s="183"/>
      <c r="L44" s="211">
        <f t="shared" si="2"/>
        <v>382</v>
      </c>
    </row>
    <row r="45" spans="1:12" s="92" customFormat="1" ht="27.75" customHeight="1">
      <c r="A45" s="80"/>
      <c r="B45" s="178" t="s">
        <v>238</v>
      </c>
      <c r="C45" s="80">
        <v>9.4</v>
      </c>
      <c r="D45" s="80">
        <v>9.4</v>
      </c>
      <c r="E45" s="80">
        <v>9.4</v>
      </c>
      <c r="F45" s="80">
        <v>0</v>
      </c>
      <c r="G45" s="80"/>
      <c r="H45" s="80"/>
      <c r="I45" s="80"/>
      <c r="J45" s="80"/>
      <c r="K45" s="183"/>
      <c r="L45" s="211">
        <f t="shared" si="2"/>
        <v>9.4</v>
      </c>
    </row>
    <row r="46" spans="1:12" s="92" customFormat="1" ht="52.5" customHeight="1">
      <c r="A46" s="80"/>
      <c r="B46" s="178" t="s">
        <v>240</v>
      </c>
      <c r="C46" s="80">
        <v>185</v>
      </c>
      <c r="D46" s="80">
        <v>24.8</v>
      </c>
      <c r="E46" s="80">
        <v>24.8</v>
      </c>
      <c r="F46" s="80">
        <v>160.19999999999999</v>
      </c>
      <c r="G46" s="102">
        <v>44155</v>
      </c>
      <c r="H46" s="102">
        <v>44180</v>
      </c>
      <c r="I46" s="80"/>
      <c r="J46" s="80"/>
      <c r="K46" s="81" t="s">
        <v>368</v>
      </c>
      <c r="L46" s="211">
        <f t="shared" si="2"/>
        <v>185</v>
      </c>
    </row>
    <row r="47" spans="1:12" s="92" customFormat="1" ht="24.75" customHeight="1">
      <c r="A47" s="80"/>
      <c r="B47" s="178" t="s">
        <v>242</v>
      </c>
      <c r="C47" s="80">
        <v>30</v>
      </c>
      <c r="D47" s="80">
        <v>30</v>
      </c>
      <c r="E47" s="80">
        <v>30</v>
      </c>
      <c r="F47" s="80">
        <v>0</v>
      </c>
      <c r="G47" s="80"/>
      <c r="H47" s="80"/>
      <c r="I47" s="80"/>
      <c r="J47" s="80">
        <v>0</v>
      </c>
      <c r="K47" s="183"/>
      <c r="L47" s="211">
        <f t="shared" si="2"/>
        <v>30</v>
      </c>
    </row>
    <row r="48" spans="1:12" s="92" customFormat="1" ht="27.75" customHeight="1">
      <c r="A48" s="80"/>
      <c r="B48" s="178" t="s">
        <v>244</v>
      </c>
      <c r="C48" s="80">
        <v>96.6</v>
      </c>
      <c r="D48" s="80">
        <v>12.1</v>
      </c>
      <c r="E48" s="80">
        <v>12.1</v>
      </c>
      <c r="F48" s="80">
        <v>84.5</v>
      </c>
      <c r="G48" s="102">
        <v>44136</v>
      </c>
      <c r="H48" s="102">
        <v>44196</v>
      </c>
      <c r="I48" s="179"/>
      <c r="J48" s="179"/>
      <c r="K48" s="81" t="s">
        <v>390</v>
      </c>
      <c r="L48" s="211">
        <f t="shared" si="2"/>
        <v>96.6</v>
      </c>
    </row>
    <row r="49" spans="1:12" s="184" customFormat="1" ht="30.75" customHeight="1">
      <c r="A49" s="80"/>
      <c r="B49" s="178" t="s">
        <v>246</v>
      </c>
      <c r="C49" s="80">
        <v>12</v>
      </c>
      <c r="D49" s="80">
        <v>0</v>
      </c>
      <c r="E49" s="80">
        <v>0</v>
      </c>
      <c r="F49" s="181">
        <v>12</v>
      </c>
      <c r="G49" s="182" t="s">
        <v>393</v>
      </c>
      <c r="H49" s="80" t="s">
        <v>394</v>
      </c>
      <c r="I49" s="181"/>
      <c r="J49" s="80"/>
      <c r="K49" s="183" t="s">
        <v>395</v>
      </c>
      <c r="L49" s="211">
        <f t="shared" si="2"/>
        <v>12</v>
      </c>
    </row>
    <row r="50" spans="1:12" s="92" customFormat="1" ht="33.75" customHeight="1">
      <c r="A50" s="80"/>
      <c r="B50" s="178" t="s">
        <v>248</v>
      </c>
      <c r="C50" s="80">
        <v>34</v>
      </c>
      <c r="D50" s="80">
        <v>0</v>
      </c>
      <c r="E50" s="80">
        <v>0</v>
      </c>
      <c r="F50" s="80">
        <v>34</v>
      </c>
      <c r="G50" s="80"/>
      <c r="H50" s="102">
        <v>44196</v>
      </c>
      <c r="I50" s="80"/>
      <c r="J50" s="179"/>
      <c r="K50" s="81" t="s">
        <v>390</v>
      </c>
      <c r="L50" s="211">
        <f t="shared" si="2"/>
        <v>34</v>
      </c>
    </row>
    <row r="51" spans="1:12" s="92" customFormat="1" ht="21.75" customHeight="1">
      <c r="A51" s="80"/>
      <c r="B51" s="178" t="s">
        <v>249</v>
      </c>
      <c r="C51" s="80">
        <v>15</v>
      </c>
      <c r="D51" s="80">
        <v>15</v>
      </c>
      <c r="E51" s="80">
        <v>15</v>
      </c>
      <c r="F51" s="80">
        <v>0</v>
      </c>
      <c r="G51" s="80"/>
      <c r="H51" s="80"/>
      <c r="I51" s="80"/>
      <c r="J51" s="102">
        <v>44022</v>
      </c>
      <c r="K51" s="183"/>
      <c r="L51" s="211">
        <f t="shared" si="2"/>
        <v>15</v>
      </c>
    </row>
    <row r="52" spans="1:12" s="184" customFormat="1" ht="45" customHeight="1">
      <c r="A52" s="185" t="s">
        <v>377</v>
      </c>
      <c r="B52" s="180" t="s">
        <v>378</v>
      </c>
      <c r="C52" s="80">
        <v>26</v>
      </c>
      <c r="D52" s="80">
        <v>0</v>
      </c>
      <c r="E52" s="80">
        <v>0</v>
      </c>
      <c r="F52" s="80">
        <f>C52-E52</f>
        <v>26</v>
      </c>
      <c r="G52" s="80"/>
      <c r="H52" s="102">
        <v>44196</v>
      </c>
      <c r="I52" s="80"/>
      <c r="J52" s="80"/>
      <c r="K52" s="81" t="s">
        <v>399</v>
      </c>
      <c r="L52" s="211">
        <f t="shared" si="2"/>
        <v>26</v>
      </c>
    </row>
    <row r="53" spans="1:12" s="184" customFormat="1" ht="24.75" customHeight="1">
      <c r="A53" s="185" t="s">
        <v>379</v>
      </c>
      <c r="B53" s="180" t="s">
        <v>380</v>
      </c>
      <c r="C53" s="94">
        <v>350</v>
      </c>
      <c r="D53" s="100">
        <v>0</v>
      </c>
      <c r="E53" s="100">
        <v>0</v>
      </c>
      <c r="F53" s="100">
        <v>350</v>
      </c>
      <c r="G53" s="100"/>
      <c r="H53" s="102">
        <v>44196</v>
      </c>
      <c r="I53" s="80"/>
      <c r="J53" s="80"/>
      <c r="K53" s="81" t="s">
        <v>399</v>
      </c>
      <c r="L53" s="211">
        <f t="shared" si="2"/>
        <v>350</v>
      </c>
    </row>
    <row r="54" spans="1:12" s="184" customFormat="1" ht="39" customHeight="1">
      <c r="A54" s="185" t="s">
        <v>381</v>
      </c>
      <c r="B54" s="180" t="s">
        <v>382</v>
      </c>
      <c r="C54" s="94">
        <v>15</v>
      </c>
      <c r="D54" s="100">
        <v>0</v>
      </c>
      <c r="E54" s="100"/>
      <c r="F54" s="100">
        <v>15</v>
      </c>
      <c r="G54" s="100"/>
      <c r="H54" s="102">
        <v>44196</v>
      </c>
      <c r="I54" s="80"/>
      <c r="J54" s="80"/>
      <c r="K54" s="81" t="s">
        <v>399</v>
      </c>
      <c r="L54" s="211">
        <f t="shared" si="2"/>
        <v>15</v>
      </c>
    </row>
    <row r="55" spans="1:12" s="184" customFormat="1" ht="37.5" customHeight="1">
      <c r="A55" s="185" t="s">
        <v>383</v>
      </c>
      <c r="B55" s="180" t="s">
        <v>384</v>
      </c>
      <c r="C55" s="94">
        <v>121</v>
      </c>
      <c r="D55" s="100">
        <v>0</v>
      </c>
      <c r="E55" s="100">
        <v>0</v>
      </c>
      <c r="F55" s="100">
        <v>121</v>
      </c>
      <c r="G55" s="100"/>
      <c r="H55" s="102">
        <v>44196</v>
      </c>
      <c r="I55" s="80"/>
      <c r="J55" s="80"/>
      <c r="K55" s="81" t="s">
        <v>399</v>
      </c>
      <c r="L55" s="211">
        <f t="shared" si="2"/>
        <v>121</v>
      </c>
    </row>
    <row r="56" spans="1:12" s="184" customFormat="1" ht="63.75" customHeight="1">
      <c r="A56" s="185" t="s">
        <v>385</v>
      </c>
      <c r="B56" s="180" t="s">
        <v>386</v>
      </c>
      <c r="C56" s="80">
        <v>40</v>
      </c>
      <c r="D56" s="80">
        <v>19.899999999999999</v>
      </c>
      <c r="E56" s="80">
        <v>19.899999999999999</v>
      </c>
      <c r="F56" s="80">
        <v>20.100000000000001</v>
      </c>
      <c r="G56" s="200">
        <v>44104</v>
      </c>
      <c r="H56" s="200">
        <v>44196</v>
      </c>
      <c r="I56" s="196"/>
      <c r="J56" s="186"/>
      <c r="K56" s="81" t="s">
        <v>399</v>
      </c>
      <c r="L56" s="211">
        <f t="shared" si="2"/>
        <v>40</v>
      </c>
    </row>
    <row r="57" spans="1:12" s="184" customFormat="1" ht="42" customHeight="1">
      <c r="A57" s="185" t="s">
        <v>387</v>
      </c>
      <c r="B57" s="180" t="s">
        <v>388</v>
      </c>
      <c r="C57" s="94">
        <v>62</v>
      </c>
      <c r="D57" s="100">
        <v>0</v>
      </c>
      <c r="E57" s="100">
        <v>0</v>
      </c>
      <c r="F57" s="100">
        <v>62</v>
      </c>
      <c r="G57" s="100"/>
      <c r="H57" s="200">
        <v>44196</v>
      </c>
      <c r="I57" s="196"/>
      <c r="J57" s="186"/>
      <c r="K57" s="81" t="s">
        <v>399</v>
      </c>
      <c r="L57" s="211">
        <f t="shared" si="2"/>
        <v>62</v>
      </c>
    </row>
    <row r="58" spans="1:12" s="170" customFormat="1" ht="29.25" customHeight="1">
      <c r="A58" s="201"/>
      <c r="B58" s="202" t="s">
        <v>259</v>
      </c>
      <c r="C58" s="203">
        <f>SUM(C59:C95)</f>
        <v>26082</v>
      </c>
      <c r="D58" s="203">
        <f t="shared" ref="D58:L58" si="5">SUM(D59:D95)</f>
        <v>5500.8</v>
      </c>
      <c r="E58" s="203">
        <f t="shared" si="5"/>
        <v>9743.7999999999993</v>
      </c>
      <c r="F58" s="204">
        <f t="shared" si="5"/>
        <v>19823.3</v>
      </c>
      <c r="G58" s="203"/>
      <c r="H58" s="203"/>
      <c r="I58" s="203">
        <f t="shared" si="5"/>
        <v>757.9</v>
      </c>
      <c r="J58" s="187"/>
      <c r="K58" s="227"/>
      <c r="L58" s="211">
        <f t="shared" si="5"/>
        <v>26082</v>
      </c>
    </row>
    <row r="59" spans="1:12" ht="38.25">
      <c r="A59" s="207" t="s">
        <v>17</v>
      </c>
      <c r="B59" s="57" t="s">
        <v>16</v>
      </c>
      <c r="C59" s="80">
        <v>30</v>
      </c>
      <c r="D59" s="80">
        <v>3</v>
      </c>
      <c r="E59" s="80">
        <v>3</v>
      </c>
      <c r="F59" s="80">
        <v>27</v>
      </c>
      <c r="G59" s="102">
        <v>43958</v>
      </c>
      <c r="H59" s="102">
        <v>44150</v>
      </c>
      <c r="I59" s="80">
        <v>0</v>
      </c>
      <c r="J59" s="179"/>
      <c r="K59" s="183"/>
      <c r="L59" s="211">
        <f>SUM(D59,F59,I59)</f>
        <v>30</v>
      </c>
    </row>
    <row r="60" spans="1:12" ht="51">
      <c r="A60" s="207" t="s">
        <v>19</v>
      </c>
      <c r="B60" s="172" t="s">
        <v>18</v>
      </c>
      <c r="C60" s="80">
        <v>159</v>
      </c>
      <c r="D60" s="80">
        <v>29</v>
      </c>
      <c r="E60" s="80">
        <v>29</v>
      </c>
      <c r="F60" s="80">
        <v>130</v>
      </c>
      <c r="G60" s="94" t="s">
        <v>20</v>
      </c>
      <c r="H60" s="102">
        <v>44166</v>
      </c>
      <c r="I60" s="80">
        <v>0</v>
      </c>
      <c r="J60" s="179"/>
      <c r="K60" s="183"/>
      <c r="L60" s="211">
        <f t="shared" ref="L60:L95" si="6">SUM(D60,F60,I60)</f>
        <v>159</v>
      </c>
    </row>
    <row r="61" spans="1:12" ht="89.25">
      <c r="A61" s="207" t="s">
        <v>21</v>
      </c>
      <c r="B61" s="103" t="s">
        <v>22</v>
      </c>
      <c r="C61" s="80">
        <v>277</v>
      </c>
      <c r="D61" s="80">
        <v>0</v>
      </c>
      <c r="E61" s="80">
        <v>0</v>
      </c>
      <c r="F61" s="80">
        <v>277</v>
      </c>
      <c r="G61" s="94" t="s">
        <v>20</v>
      </c>
      <c r="H61" s="102">
        <v>44166</v>
      </c>
      <c r="I61" s="80">
        <v>0</v>
      </c>
      <c r="J61" s="179"/>
      <c r="K61" s="81" t="s">
        <v>23</v>
      </c>
      <c r="L61" s="211">
        <f t="shared" si="6"/>
        <v>277</v>
      </c>
    </row>
    <row r="62" spans="1:12" ht="153">
      <c r="A62" s="207" t="s">
        <v>24</v>
      </c>
      <c r="B62" s="103" t="s">
        <v>25</v>
      </c>
      <c r="C62" s="80">
        <v>9782</v>
      </c>
      <c r="D62" s="80">
        <v>1848</v>
      </c>
      <c r="E62" s="80">
        <v>1848</v>
      </c>
      <c r="F62" s="80">
        <v>7934</v>
      </c>
      <c r="G62" s="80"/>
      <c r="H62" s="102">
        <v>44196</v>
      </c>
      <c r="I62" s="80">
        <v>0</v>
      </c>
      <c r="J62" s="179"/>
      <c r="K62" s="81" t="s">
        <v>26</v>
      </c>
      <c r="L62" s="211">
        <f t="shared" si="6"/>
        <v>9782</v>
      </c>
    </row>
    <row r="63" spans="1:12" ht="204">
      <c r="A63" s="207" t="s">
        <v>27</v>
      </c>
      <c r="B63" s="103" t="s">
        <v>28</v>
      </c>
      <c r="C63" s="80">
        <v>200</v>
      </c>
      <c r="D63" s="80">
        <v>0</v>
      </c>
      <c r="E63" s="80">
        <v>0</v>
      </c>
      <c r="F63" s="80">
        <v>200</v>
      </c>
      <c r="G63" s="80"/>
      <c r="H63" s="102">
        <v>44196</v>
      </c>
      <c r="I63" s="80">
        <v>0</v>
      </c>
      <c r="J63" s="179"/>
      <c r="K63" s="81" t="s">
        <v>29</v>
      </c>
      <c r="L63" s="211">
        <f t="shared" si="6"/>
        <v>200</v>
      </c>
    </row>
    <row r="64" spans="1:12" ht="38.25">
      <c r="A64" s="207" t="s">
        <v>30</v>
      </c>
      <c r="B64" s="103" t="s">
        <v>31</v>
      </c>
      <c r="C64" s="182">
        <v>1200</v>
      </c>
      <c r="D64" s="80">
        <v>297</v>
      </c>
      <c r="E64" s="80">
        <v>297</v>
      </c>
      <c r="F64" s="80">
        <v>693</v>
      </c>
      <c r="G64" s="80"/>
      <c r="H64" s="102">
        <v>44166</v>
      </c>
      <c r="I64" s="171">
        <v>210</v>
      </c>
      <c r="J64" s="179"/>
      <c r="K64" s="183" t="s">
        <v>32</v>
      </c>
      <c r="L64" s="211">
        <f t="shared" si="6"/>
        <v>1200</v>
      </c>
    </row>
    <row r="65" spans="1:14" ht="39" customHeight="1">
      <c r="A65" s="207" t="s">
        <v>33</v>
      </c>
      <c r="B65" s="103" t="s">
        <v>34</v>
      </c>
      <c r="C65" s="80">
        <v>220</v>
      </c>
      <c r="D65" s="80">
        <v>0</v>
      </c>
      <c r="E65" s="80">
        <v>0</v>
      </c>
      <c r="F65" s="80">
        <v>220</v>
      </c>
      <c r="G65" s="80"/>
      <c r="H65" s="102">
        <v>44166</v>
      </c>
      <c r="I65" s="80">
        <v>0</v>
      </c>
      <c r="J65" s="179"/>
      <c r="K65" s="81" t="s">
        <v>35</v>
      </c>
      <c r="L65" s="211">
        <f t="shared" si="6"/>
        <v>220</v>
      </c>
    </row>
    <row r="66" spans="1:14" ht="25.5">
      <c r="A66" s="207" t="s">
        <v>36</v>
      </c>
      <c r="B66" s="103" t="s">
        <v>37</v>
      </c>
      <c r="C66" s="80">
        <v>397</v>
      </c>
      <c r="D66" s="80">
        <v>166</v>
      </c>
      <c r="E66" s="80">
        <v>166</v>
      </c>
      <c r="F66" s="80">
        <v>231</v>
      </c>
      <c r="G66" s="102">
        <v>44145</v>
      </c>
      <c r="H66" s="102">
        <v>44196</v>
      </c>
      <c r="I66" s="80">
        <v>0</v>
      </c>
      <c r="J66" s="179"/>
      <c r="K66" s="183"/>
      <c r="L66" s="211">
        <f t="shared" si="6"/>
        <v>397</v>
      </c>
    </row>
    <row r="67" spans="1:14" ht="51">
      <c r="A67" s="207" t="s">
        <v>38</v>
      </c>
      <c r="B67" s="103" t="s">
        <v>39</v>
      </c>
      <c r="C67" s="80">
        <v>325</v>
      </c>
      <c r="D67" s="80">
        <v>78</v>
      </c>
      <c r="E67" s="80">
        <v>78</v>
      </c>
      <c r="F67" s="80">
        <v>247</v>
      </c>
      <c r="G67" s="94" t="s">
        <v>40</v>
      </c>
      <c r="H67" s="102">
        <v>44196</v>
      </c>
      <c r="I67" s="80">
        <v>0</v>
      </c>
      <c r="J67" s="179"/>
      <c r="K67" s="183"/>
      <c r="L67" s="211">
        <f t="shared" si="6"/>
        <v>325</v>
      </c>
    </row>
    <row r="68" spans="1:14" ht="51">
      <c r="A68" s="207" t="s">
        <v>41</v>
      </c>
      <c r="B68" s="103" t="s">
        <v>42</v>
      </c>
      <c r="C68" s="80">
        <v>257</v>
      </c>
      <c r="D68" s="80">
        <v>0</v>
      </c>
      <c r="E68" s="80">
        <v>0</v>
      </c>
      <c r="F68" s="80">
        <v>80</v>
      </c>
      <c r="G68" s="94" t="s">
        <v>20</v>
      </c>
      <c r="H68" s="102">
        <v>44165</v>
      </c>
      <c r="I68" s="171">
        <v>177</v>
      </c>
      <c r="J68" s="179"/>
      <c r="K68" s="81" t="s">
        <v>43</v>
      </c>
      <c r="L68" s="211">
        <f t="shared" si="6"/>
        <v>257</v>
      </c>
    </row>
    <row r="69" spans="1:14" ht="51">
      <c r="A69" s="207" t="s">
        <v>44</v>
      </c>
      <c r="B69" s="103" t="s">
        <v>45</v>
      </c>
      <c r="C69" s="80">
        <v>200</v>
      </c>
      <c r="D69" s="80">
        <v>0</v>
      </c>
      <c r="E69" s="80">
        <v>0</v>
      </c>
      <c r="F69" s="80">
        <v>200</v>
      </c>
      <c r="G69" s="94" t="s">
        <v>46</v>
      </c>
      <c r="H69" s="102">
        <v>44196</v>
      </c>
      <c r="I69" s="80">
        <v>0</v>
      </c>
      <c r="J69" s="179"/>
      <c r="K69" s="81" t="s">
        <v>47</v>
      </c>
      <c r="L69" s="211">
        <f t="shared" si="6"/>
        <v>200</v>
      </c>
    </row>
    <row r="70" spans="1:14" ht="175.5" customHeight="1">
      <c r="A70" s="207" t="s">
        <v>48</v>
      </c>
      <c r="B70" s="103" t="s">
        <v>49</v>
      </c>
      <c r="C70" s="182">
        <v>1600</v>
      </c>
      <c r="D70" s="80">
        <v>126</v>
      </c>
      <c r="E70" s="80">
        <v>126</v>
      </c>
      <c r="F70" s="80">
        <v>1249</v>
      </c>
      <c r="G70" s="80"/>
      <c r="H70" s="102">
        <v>44185</v>
      </c>
      <c r="I70" s="171">
        <v>225</v>
      </c>
      <c r="J70" s="179"/>
      <c r="K70" s="81" t="s">
        <v>50</v>
      </c>
      <c r="L70" s="211">
        <f t="shared" si="6"/>
        <v>1600</v>
      </c>
      <c r="N70" s="169">
        <f>1474-225</f>
        <v>1249</v>
      </c>
    </row>
    <row r="71" spans="1:14" ht="60.75" customHeight="1">
      <c r="A71" s="207" t="s">
        <v>51</v>
      </c>
      <c r="B71" s="60" t="s">
        <v>52</v>
      </c>
      <c r="C71" s="80">
        <v>500</v>
      </c>
      <c r="D71" s="80">
        <v>83</v>
      </c>
      <c r="E71" s="80">
        <v>83</v>
      </c>
      <c r="F71" s="80">
        <v>417</v>
      </c>
      <c r="G71" s="80"/>
      <c r="H71" s="102">
        <v>44196</v>
      </c>
      <c r="I71" s="80">
        <v>0</v>
      </c>
      <c r="J71" s="179"/>
      <c r="K71" s="81" t="s">
        <v>53</v>
      </c>
      <c r="L71" s="211">
        <f t="shared" si="6"/>
        <v>500</v>
      </c>
    </row>
    <row r="72" spans="1:14" ht="40.5" customHeight="1">
      <c r="A72" s="207" t="s">
        <v>54</v>
      </c>
      <c r="B72" s="103" t="s">
        <v>55</v>
      </c>
      <c r="C72" s="80">
        <v>119</v>
      </c>
      <c r="D72" s="80">
        <v>112</v>
      </c>
      <c r="E72" s="80">
        <v>112</v>
      </c>
      <c r="F72" s="80">
        <v>7</v>
      </c>
      <c r="G72" s="80"/>
      <c r="H72" s="102">
        <v>44136</v>
      </c>
      <c r="I72" s="80">
        <v>0</v>
      </c>
      <c r="J72" s="179"/>
      <c r="K72" s="183"/>
      <c r="L72" s="211">
        <f t="shared" si="6"/>
        <v>119</v>
      </c>
    </row>
    <row r="73" spans="1:14" ht="78" customHeight="1">
      <c r="A73" s="207" t="s">
        <v>56</v>
      </c>
      <c r="B73" s="103" t="s">
        <v>57</v>
      </c>
      <c r="C73" s="80">
        <v>480</v>
      </c>
      <c r="D73" s="80">
        <v>50</v>
      </c>
      <c r="E73" s="80">
        <v>50</v>
      </c>
      <c r="F73" s="80">
        <v>430</v>
      </c>
      <c r="G73" s="94" t="s">
        <v>58</v>
      </c>
      <c r="H73" s="102">
        <v>44196</v>
      </c>
      <c r="I73" s="80">
        <v>0</v>
      </c>
      <c r="J73" s="179"/>
      <c r="K73" s="183"/>
      <c r="L73" s="211">
        <f t="shared" si="6"/>
        <v>480</v>
      </c>
    </row>
    <row r="74" spans="1:14" ht="78" customHeight="1">
      <c r="A74" s="207" t="s">
        <v>59</v>
      </c>
      <c r="B74" s="57" t="s">
        <v>60</v>
      </c>
      <c r="C74" s="80">
        <v>214</v>
      </c>
      <c r="D74" s="80">
        <v>24</v>
      </c>
      <c r="E74" s="80">
        <v>24</v>
      </c>
      <c r="F74" s="80">
        <v>190</v>
      </c>
      <c r="G74" s="102">
        <v>44133</v>
      </c>
      <c r="H74" s="102">
        <v>44168</v>
      </c>
      <c r="I74" s="80">
        <v>0</v>
      </c>
      <c r="J74" s="179"/>
      <c r="K74" s="81" t="s">
        <v>61</v>
      </c>
      <c r="L74" s="211">
        <f t="shared" si="6"/>
        <v>214</v>
      </c>
    </row>
    <row r="75" spans="1:14" ht="51">
      <c r="A75" s="207" t="s">
        <v>62</v>
      </c>
      <c r="B75" s="60" t="s">
        <v>63</v>
      </c>
      <c r="C75" s="80">
        <v>330</v>
      </c>
      <c r="D75" s="80">
        <v>130.5</v>
      </c>
      <c r="E75" s="80">
        <v>130.5</v>
      </c>
      <c r="F75" s="80">
        <v>199.5</v>
      </c>
      <c r="G75" s="80"/>
      <c r="H75" s="102">
        <v>44166</v>
      </c>
      <c r="I75" s="80">
        <v>0</v>
      </c>
      <c r="J75" s="179"/>
      <c r="K75" s="81" t="s">
        <v>64</v>
      </c>
      <c r="L75" s="211">
        <f t="shared" si="6"/>
        <v>330</v>
      </c>
    </row>
    <row r="76" spans="1:14" ht="51">
      <c r="A76" s="207" t="s">
        <v>65</v>
      </c>
      <c r="B76" s="57" t="s">
        <v>66</v>
      </c>
      <c r="C76" s="80">
        <v>500</v>
      </c>
      <c r="D76" s="80">
        <v>115</v>
      </c>
      <c r="E76" s="80">
        <v>115</v>
      </c>
      <c r="F76" s="80">
        <v>385</v>
      </c>
      <c r="G76" s="80"/>
      <c r="H76" s="102">
        <v>44196</v>
      </c>
      <c r="I76" s="80">
        <v>0</v>
      </c>
      <c r="J76" s="179"/>
      <c r="K76" s="81" t="s">
        <v>67</v>
      </c>
      <c r="L76" s="211">
        <f t="shared" si="6"/>
        <v>500</v>
      </c>
    </row>
    <row r="77" spans="1:14" ht="76.5">
      <c r="A77" s="207" t="s">
        <v>68</v>
      </c>
      <c r="B77" s="103" t="s">
        <v>69</v>
      </c>
      <c r="C77" s="80">
        <v>550</v>
      </c>
      <c r="D77" s="80">
        <v>0</v>
      </c>
      <c r="E77" s="80">
        <v>0</v>
      </c>
      <c r="F77" s="80">
        <v>550</v>
      </c>
      <c r="G77" s="102">
        <v>44136</v>
      </c>
      <c r="H77" s="102">
        <v>44166</v>
      </c>
      <c r="I77" s="80">
        <v>0</v>
      </c>
      <c r="J77" s="179"/>
      <c r="K77" s="81" t="s">
        <v>70</v>
      </c>
      <c r="L77" s="211">
        <f t="shared" si="6"/>
        <v>550</v>
      </c>
    </row>
    <row r="78" spans="1:14" ht="38.25">
      <c r="A78" s="207" t="s">
        <v>71</v>
      </c>
      <c r="B78" s="103" t="s">
        <v>72</v>
      </c>
      <c r="C78" s="80">
        <v>987</v>
      </c>
      <c r="D78" s="80">
        <v>0</v>
      </c>
      <c r="E78" s="80">
        <v>0</v>
      </c>
      <c r="F78" s="80">
        <v>987</v>
      </c>
      <c r="G78" s="80"/>
      <c r="H78" s="102">
        <v>44196</v>
      </c>
      <c r="I78" s="80">
        <v>0</v>
      </c>
      <c r="J78" s="179"/>
      <c r="K78" s="183"/>
      <c r="L78" s="211">
        <f t="shared" si="6"/>
        <v>987</v>
      </c>
    </row>
    <row r="79" spans="1:14" ht="89.25">
      <c r="A79" s="207" t="s">
        <v>73</v>
      </c>
      <c r="B79" s="103" t="s">
        <v>74</v>
      </c>
      <c r="C79" s="80">
        <v>150</v>
      </c>
      <c r="D79" s="80">
        <v>0</v>
      </c>
      <c r="E79" s="80">
        <v>0</v>
      </c>
      <c r="F79" s="80">
        <v>150</v>
      </c>
      <c r="G79" s="94" t="s">
        <v>20</v>
      </c>
      <c r="H79" s="102">
        <v>44195</v>
      </c>
      <c r="I79" s="80">
        <v>0</v>
      </c>
      <c r="J79" s="179"/>
      <c r="K79" s="81" t="s">
        <v>75</v>
      </c>
      <c r="L79" s="211">
        <f t="shared" si="6"/>
        <v>150</v>
      </c>
    </row>
    <row r="80" spans="1:14" ht="63.75">
      <c r="A80" s="207" t="s">
        <v>76</v>
      </c>
      <c r="B80" s="103" t="s">
        <v>77</v>
      </c>
      <c r="C80" s="80">
        <v>100</v>
      </c>
      <c r="D80" s="80">
        <v>0</v>
      </c>
      <c r="E80" s="80">
        <v>0</v>
      </c>
      <c r="F80" s="80">
        <v>100</v>
      </c>
      <c r="G80" s="94" t="s">
        <v>20</v>
      </c>
      <c r="H80" s="102">
        <v>44196</v>
      </c>
      <c r="I80" s="80">
        <v>0</v>
      </c>
      <c r="J80" s="179"/>
      <c r="K80" s="81" t="s">
        <v>78</v>
      </c>
      <c r="L80" s="211">
        <f t="shared" si="6"/>
        <v>100</v>
      </c>
    </row>
    <row r="81" spans="1:12" ht="38.25">
      <c r="A81" s="207" t="s">
        <v>79</v>
      </c>
      <c r="B81" s="57" t="s">
        <v>80</v>
      </c>
      <c r="C81" s="80">
        <v>600</v>
      </c>
      <c r="D81" s="80">
        <v>471</v>
      </c>
      <c r="E81" s="80">
        <v>4714</v>
      </c>
      <c r="F81" s="80">
        <v>129</v>
      </c>
      <c r="G81" s="80"/>
      <c r="H81" s="102">
        <v>44165</v>
      </c>
      <c r="I81" s="80">
        <v>0</v>
      </c>
      <c r="J81" s="179"/>
      <c r="K81" s="183"/>
      <c r="L81" s="211">
        <f t="shared" si="6"/>
        <v>600</v>
      </c>
    </row>
    <row r="82" spans="1:12" ht="64.5" customHeight="1">
      <c r="A82" s="207" t="s">
        <v>81</v>
      </c>
      <c r="B82" s="57" t="s">
        <v>82</v>
      </c>
      <c r="C82" s="182">
        <v>1200</v>
      </c>
      <c r="D82" s="80">
        <v>0</v>
      </c>
      <c r="E82" s="80">
        <v>0</v>
      </c>
      <c r="F82" s="182">
        <v>1200</v>
      </c>
      <c r="G82" s="94" t="s">
        <v>20</v>
      </c>
      <c r="H82" s="102">
        <v>44196</v>
      </c>
      <c r="I82" s="80">
        <v>0</v>
      </c>
      <c r="J82" s="179"/>
      <c r="K82" s="81" t="s">
        <v>83</v>
      </c>
      <c r="L82" s="211">
        <f t="shared" si="6"/>
        <v>1200</v>
      </c>
    </row>
    <row r="83" spans="1:12" ht="52.5" customHeight="1">
      <c r="A83" s="207" t="s">
        <v>84</v>
      </c>
      <c r="B83" s="103" t="s">
        <v>85</v>
      </c>
      <c r="C83" s="182">
        <v>2300</v>
      </c>
      <c r="D83" s="80">
        <v>852</v>
      </c>
      <c r="E83" s="80">
        <v>852</v>
      </c>
      <c r="F83" s="80">
        <v>1448</v>
      </c>
      <c r="G83" s="80"/>
      <c r="H83" s="102">
        <v>44196</v>
      </c>
      <c r="I83" s="80">
        <v>0</v>
      </c>
      <c r="J83" s="179"/>
      <c r="K83" s="81" t="s">
        <v>86</v>
      </c>
      <c r="L83" s="211">
        <f t="shared" si="6"/>
        <v>2300</v>
      </c>
    </row>
    <row r="84" spans="1:12" ht="127.5">
      <c r="A84" s="207" t="s">
        <v>87</v>
      </c>
      <c r="B84" s="103" t="s">
        <v>88</v>
      </c>
      <c r="C84" s="80">
        <v>200</v>
      </c>
      <c r="D84" s="80">
        <v>0</v>
      </c>
      <c r="E84" s="80">
        <v>0</v>
      </c>
      <c r="F84" s="80">
        <v>72.599999999999994</v>
      </c>
      <c r="G84" s="94" t="s">
        <v>89</v>
      </c>
      <c r="H84" s="102">
        <v>44196</v>
      </c>
      <c r="I84" s="171">
        <v>127.4</v>
      </c>
      <c r="J84" s="179"/>
      <c r="K84" s="81" t="s">
        <v>90</v>
      </c>
      <c r="L84" s="211">
        <f t="shared" si="6"/>
        <v>200</v>
      </c>
    </row>
    <row r="85" spans="1:12" ht="52.5" customHeight="1">
      <c r="A85" s="207" t="s">
        <v>91</v>
      </c>
      <c r="B85" s="103" t="s">
        <v>92</v>
      </c>
      <c r="C85" s="80">
        <v>300</v>
      </c>
      <c r="D85" s="80">
        <v>141</v>
      </c>
      <c r="E85" s="80">
        <v>141</v>
      </c>
      <c r="F85" s="80">
        <v>159</v>
      </c>
      <c r="G85" s="80"/>
      <c r="H85" s="102">
        <v>44183</v>
      </c>
      <c r="I85" s="80">
        <v>0</v>
      </c>
      <c r="J85" s="179"/>
      <c r="K85" s="183"/>
      <c r="L85" s="211">
        <f t="shared" si="6"/>
        <v>300</v>
      </c>
    </row>
    <row r="86" spans="1:12" ht="25.5">
      <c r="A86" s="207" t="s">
        <v>93</v>
      </c>
      <c r="B86" s="103" t="s">
        <v>94</v>
      </c>
      <c r="C86" s="80">
        <v>150</v>
      </c>
      <c r="D86" s="80">
        <v>63</v>
      </c>
      <c r="E86" s="80">
        <v>63</v>
      </c>
      <c r="F86" s="80">
        <v>87</v>
      </c>
      <c r="G86" s="80"/>
      <c r="H86" s="102">
        <v>44183</v>
      </c>
      <c r="I86" s="80">
        <v>0</v>
      </c>
      <c r="J86" s="179"/>
      <c r="K86" s="183"/>
      <c r="L86" s="211">
        <f t="shared" si="6"/>
        <v>150</v>
      </c>
    </row>
    <row r="87" spans="1:12" ht="51">
      <c r="A87" s="207" t="s">
        <v>95</v>
      </c>
      <c r="B87" s="103" t="s">
        <v>96</v>
      </c>
      <c r="C87" s="80">
        <v>35</v>
      </c>
      <c r="D87" s="80">
        <v>0</v>
      </c>
      <c r="E87" s="80">
        <v>0</v>
      </c>
      <c r="F87" s="80">
        <v>35</v>
      </c>
      <c r="G87" s="94" t="s">
        <v>20</v>
      </c>
      <c r="H87" s="102">
        <v>44196</v>
      </c>
      <c r="I87" s="80">
        <v>0</v>
      </c>
      <c r="J87" s="179"/>
      <c r="K87" s="81" t="s">
        <v>97</v>
      </c>
      <c r="L87" s="211">
        <f t="shared" si="6"/>
        <v>35</v>
      </c>
    </row>
    <row r="88" spans="1:12" ht="25.5">
      <c r="A88" s="207" t="s">
        <v>98</v>
      </c>
      <c r="B88" s="57" t="s">
        <v>99</v>
      </c>
      <c r="C88" s="80">
        <v>30</v>
      </c>
      <c r="D88" s="80">
        <v>0</v>
      </c>
      <c r="E88" s="80">
        <v>0</v>
      </c>
      <c r="F88" s="80">
        <v>30</v>
      </c>
      <c r="G88" s="102">
        <v>44134</v>
      </c>
      <c r="H88" s="102">
        <v>44166</v>
      </c>
      <c r="I88" s="80">
        <v>0</v>
      </c>
      <c r="J88" s="179"/>
      <c r="K88" s="183"/>
      <c r="L88" s="211">
        <f t="shared" si="6"/>
        <v>30</v>
      </c>
    </row>
    <row r="89" spans="1:12" ht="25.5">
      <c r="A89" s="207" t="s">
        <v>100</v>
      </c>
      <c r="B89" s="172" t="s">
        <v>101</v>
      </c>
      <c r="C89" s="80">
        <v>300</v>
      </c>
      <c r="D89" s="80">
        <v>8</v>
      </c>
      <c r="E89" s="80">
        <v>8</v>
      </c>
      <c r="F89" s="80">
        <v>292</v>
      </c>
      <c r="G89" s="80"/>
      <c r="H89" s="102">
        <v>44196</v>
      </c>
      <c r="I89" s="80">
        <v>0</v>
      </c>
      <c r="J89" s="179"/>
      <c r="K89" s="81" t="s">
        <v>102</v>
      </c>
      <c r="L89" s="211">
        <f t="shared" si="6"/>
        <v>300</v>
      </c>
    </row>
    <row r="90" spans="1:12" ht="38.25">
      <c r="A90" s="207" t="s">
        <v>103</v>
      </c>
      <c r="B90" s="103" t="s">
        <v>104</v>
      </c>
      <c r="C90" s="80">
        <v>1000</v>
      </c>
      <c r="D90" s="80">
        <v>359</v>
      </c>
      <c r="E90" s="80">
        <v>359</v>
      </c>
      <c r="F90" s="80">
        <v>641</v>
      </c>
      <c r="G90" s="80"/>
      <c r="H90" s="102">
        <v>44196</v>
      </c>
      <c r="I90" s="80">
        <v>0</v>
      </c>
      <c r="J90" s="179"/>
      <c r="K90" s="81" t="s">
        <v>105</v>
      </c>
      <c r="L90" s="211">
        <f t="shared" si="6"/>
        <v>1000</v>
      </c>
    </row>
    <row r="91" spans="1:12" ht="102">
      <c r="A91" s="207" t="s">
        <v>106</v>
      </c>
      <c r="B91" s="57" t="s">
        <v>107</v>
      </c>
      <c r="C91" s="80">
        <v>500</v>
      </c>
      <c r="D91" s="80">
        <v>397</v>
      </c>
      <c r="E91" s="80">
        <v>397</v>
      </c>
      <c r="F91" s="80">
        <v>103</v>
      </c>
      <c r="G91" s="80"/>
      <c r="H91" s="102">
        <v>44166</v>
      </c>
      <c r="I91" s="80">
        <v>0</v>
      </c>
      <c r="J91" s="179"/>
      <c r="K91" s="81" t="s">
        <v>108</v>
      </c>
      <c r="L91" s="211">
        <f t="shared" si="6"/>
        <v>500</v>
      </c>
    </row>
    <row r="92" spans="1:12" ht="36" customHeight="1">
      <c r="A92" s="207" t="s">
        <v>109</v>
      </c>
      <c r="B92" s="57" t="s">
        <v>110</v>
      </c>
      <c r="C92" s="80">
        <v>544</v>
      </c>
      <c r="D92" s="80">
        <v>92</v>
      </c>
      <c r="E92" s="80">
        <v>92</v>
      </c>
      <c r="F92" s="80">
        <v>452</v>
      </c>
      <c r="G92" s="102">
        <v>44135</v>
      </c>
      <c r="H92" s="102">
        <v>44165</v>
      </c>
      <c r="I92" s="80">
        <v>0</v>
      </c>
      <c r="J92" s="179"/>
      <c r="K92" s="81" t="s">
        <v>111</v>
      </c>
      <c r="L92" s="211">
        <f t="shared" si="6"/>
        <v>544</v>
      </c>
    </row>
    <row r="93" spans="1:12" ht="33" customHeight="1">
      <c r="A93" s="207" t="s">
        <v>112</v>
      </c>
      <c r="B93" s="103" t="s">
        <v>113</v>
      </c>
      <c r="C93" s="80">
        <v>73</v>
      </c>
      <c r="D93" s="80">
        <v>56.3</v>
      </c>
      <c r="E93" s="80">
        <v>56.3</v>
      </c>
      <c r="F93" s="80">
        <v>16.2</v>
      </c>
      <c r="G93" s="80"/>
      <c r="H93" s="102">
        <v>44166</v>
      </c>
      <c r="I93" s="171">
        <v>0.5</v>
      </c>
      <c r="J93" s="179"/>
      <c r="K93" s="183"/>
      <c r="L93" s="211">
        <f t="shared" si="6"/>
        <v>73</v>
      </c>
    </row>
    <row r="94" spans="1:12" ht="45" customHeight="1">
      <c r="A94" s="207" t="s">
        <v>114</v>
      </c>
      <c r="B94" s="103" t="s">
        <v>115</v>
      </c>
      <c r="C94" s="80">
        <v>255</v>
      </c>
      <c r="D94" s="80">
        <v>0</v>
      </c>
      <c r="E94" s="80">
        <v>0</v>
      </c>
      <c r="F94" s="80">
        <v>255</v>
      </c>
      <c r="G94" s="80"/>
      <c r="H94" s="102">
        <v>44196</v>
      </c>
      <c r="I94" s="80"/>
      <c r="J94" s="179"/>
      <c r="K94" s="183"/>
      <c r="L94" s="211">
        <f t="shared" si="6"/>
        <v>255</v>
      </c>
    </row>
    <row r="95" spans="1:12" ht="30" customHeight="1">
      <c r="A95" s="207" t="s">
        <v>116</v>
      </c>
      <c r="B95" s="103" t="s">
        <v>117</v>
      </c>
      <c r="C95" s="80">
        <v>18</v>
      </c>
      <c r="D95" s="80">
        <v>0</v>
      </c>
      <c r="E95" s="80">
        <v>0</v>
      </c>
      <c r="F95" s="80">
        <v>0</v>
      </c>
      <c r="G95" s="80"/>
      <c r="H95" s="80"/>
      <c r="I95" s="171">
        <v>18</v>
      </c>
      <c r="J95" s="179"/>
      <c r="K95" s="183"/>
      <c r="L95" s="211">
        <f t="shared" si="6"/>
        <v>18</v>
      </c>
    </row>
  </sheetData>
  <mergeCells count="9">
    <mergeCell ref="B1:K1"/>
    <mergeCell ref="A3:A5"/>
    <mergeCell ref="B3:B5"/>
    <mergeCell ref="C3:C5"/>
    <mergeCell ref="K3:K5"/>
    <mergeCell ref="D4:E4"/>
    <mergeCell ref="F4:H4"/>
    <mergeCell ref="I4:I5"/>
    <mergeCell ref="J4:J5"/>
  </mergeCells>
  <pageMargins left="0.23622047244094491" right="0.23622047244094491" top="0.55118110236220474" bottom="0.35433070866141736" header="0.11811023622047245" footer="0.11811023622047245"/>
  <pageSetup paperSize="9" scale="85" fitToHeight="2"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47"/>
  <sheetViews>
    <sheetView zoomScale="110" zoomScaleNormal="110" workbookViewId="0">
      <pane xSplit="2" ySplit="7" topLeftCell="C8" activePane="bottomRight" state="frozen"/>
      <selection pane="topRight" activeCell="C1" sqref="C1"/>
      <selection pane="bottomLeft" activeCell="A8" sqref="A8"/>
      <selection pane="bottomRight" activeCell="E14" sqref="E14"/>
    </sheetView>
  </sheetViews>
  <sheetFormatPr defaultColWidth="9.140625" defaultRowHeight="12.75"/>
  <cols>
    <col min="1" max="1" width="5.5703125" style="1" customWidth="1"/>
    <col min="2" max="2" width="44.28515625" style="1" customWidth="1"/>
    <col min="3" max="3" width="11.28515625" style="21" customWidth="1"/>
    <col min="4" max="4" width="9.42578125" style="1" customWidth="1"/>
    <col min="5" max="5" width="15.85546875" style="1" customWidth="1"/>
    <col min="6" max="6" width="9.5703125" style="1" customWidth="1"/>
    <col min="7" max="7" width="11.85546875" style="1" customWidth="1"/>
    <col min="8" max="8" width="12" style="1" customWidth="1"/>
    <col min="9" max="9" width="14.85546875" style="1" customWidth="1"/>
    <col min="10" max="10" width="10.85546875" style="1" hidden="1" customWidth="1"/>
    <col min="11" max="11" width="34.5703125" style="1" customWidth="1"/>
    <col min="12" max="12" width="26.7109375" style="30" customWidth="1"/>
    <col min="13" max="16384" width="9.140625" style="1"/>
  </cols>
  <sheetData>
    <row r="1" spans="1:12" ht="25.5" customHeight="1">
      <c r="B1" s="235" t="s">
        <v>10</v>
      </c>
      <c r="C1" s="235"/>
      <c r="D1" s="235"/>
      <c r="E1" s="235"/>
      <c r="F1" s="235"/>
      <c r="G1" s="235"/>
      <c r="H1" s="235"/>
      <c r="I1" s="235"/>
      <c r="J1" s="235"/>
      <c r="K1" s="235"/>
    </row>
    <row r="2" spans="1:12">
      <c r="D2" s="236"/>
      <c r="E2" s="236"/>
      <c r="F2" s="236"/>
      <c r="G2" s="236"/>
      <c r="H2" s="236"/>
      <c r="I2" s="5"/>
    </row>
    <row r="3" spans="1:12">
      <c r="D3" s="6"/>
      <c r="E3" s="6"/>
      <c r="F3" s="6"/>
      <c r="G3" s="6"/>
      <c r="H3" s="6"/>
      <c r="I3" s="3"/>
    </row>
    <row r="5" spans="1:12">
      <c r="A5" s="232" t="s">
        <v>0</v>
      </c>
      <c r="B5" s="232" t="s">
        <v>1</v>
      </c>
      <c r="C5" s="242" t="s">
        <v>7</v>
      </c>
      <c r="D5" s="7" t="s">
        <v>14</v>
      </c>
      <c r="E5" s="8"/>
      <c r="F5" s="8"/>
      <c r="G5" s="8"/>
      <c r="H5" s="8"/>
      <c r="I5" s="9"/>
      <c r="K5" s="237" t="s">
        <v>2</v>
      </c>
    </row>
    <row r="6" spans="1:12" ht="73.5" customHeight="1">
      <c r="A6" s="233"/>
      <c r="B6" s="233"/>
      <c r="C6" s="243"/>
      <c r="D6" s="240" t="s">
        <v>11</v>
      </c>
      <c r="E6" s="241"/>
      <c r="F6" s="240" t="s">
        <v>12</v>
      </c>
      <c r="G6" s="241"/>
      <c r="H6" s="241"/>
      <c r="I6" s="233" t="s">
        <v>5</v>
      </c>
      <c r="J6" s="237" t="s">
        <v>4</v>
      </c>
      <c r="K6" s="238"/>
    </row>
    <row r="7" spans="1:12" ht="102">
      <c r="A7" s="234"/>
      <c r="B7" s="234"/>
      <c r="C7" s="244"/>
      <c r="D7" s="2" t="s">
        <v>3</v>
      </c>
      <c r="E7" s="2" t="s">
        <v>9</v>
      </c>
      <c r="F7" s="2" t="s">
        <v>3</v>
      </c>
      <c r="G7" s="2" t="s">
        <v>6</v>
      </c>
      <c r="H7" s="2" t="s">
        <v>8</v>
      </c>
      <c r="I7" s="234"/>
      <c r="J7" s="239"/>
      <c r="K7" s="239"/>
    </row>
    <row r="8" spans="1:12">
      <c r="A8" s="10">
        <v>1</v>
      </c>
      <c r="B8" s="10">
        <v>2</v>
      </c>
      <c r="C8" s="22">
        <v>3</v>
      </c>
      <c r="D8" s="10">
        <v>4</v>
      </c>
      <c r="E8" s="10">
        <v>5</v>
      </c>
      <c r="F8" s="11">
        <v>6</v>
      </c>
      <c r="G8" s="10">
        <v>7</v>
      </c>
      <c r="H8" s="10">
        <v>8</v>
      </c>
      <c r="I8" s="11">
        <v>9</v>
      </c>
      <c r="J8" s="10">
        <v>10</v>
      </c>
      <c r="K8" s="26">
        <v>10</v>
      </c>
      <c r="L8" s="31"/>
    </row>
    <row r="9" spans="1:12">
      <c r="A9" s="10"/>
      <c r="B9" s="10"/>
      <c r="C9" s="22" t="s">
        <v>13</v>
      </c>
      <c r="D9" s="10"/>
      <c r="E9" s="10"/>
      <c r="F9" s="10"/>
      <c r="G9" s="10"/>
      <c r="H9" s="10"/>
      <c r="I9" s="10" t="s">
        <v>15</v>
      </c>
      <c r="J9" s="10"/>
      <c r="K9" s="26"/>
      <c r="L9" s="22" t="s">
        <v>13</v>
      </c>
    </row>
    <row r="10" spans="1:12" s="19" customFormat="1" ht="24" customHeight="1">
      <c r="A10" s="17"/>
      <c r="B10" s="17" t="s">
        <v>118</v>
      </c>
      <c r="C10" s="23">
        <f>SUM(C11:C47)</f>
        <v>26082</v>
      </c>
      <c r="D10" s="20">
        <f t="shared" ref="D10:I10" si="0">SUM(D11:D47)</f>
        <v>5500.8</v>
      </c>
      <c r="E10" s="18">
        <f t="shared" si="0"/>
        <v>9743.7999999999993</v>
      </c>
      <c r="F10" s="20">
        <f t="shared" si="0"/>
        <v>20242.3</v>
      </c>
      <c r="G10" s="18">
        <f t="shared" si="0"/>
        <v>264641</v>
      </c>
      <c r="H10" s="18">
        <f t="shared" si="0"/>
        <v>1590521</v>
      </c>
      <c r="I10" s="20">
        <f t="shared" si="0"/>
        <v>580.9</v>
      </c>
      <c r="J10" s="17"/>
      <c r="K10" s="27"/>
      <c r="L10" s="32">
        <f>+D10+F10+I10</f>
        <v>26324</v>
      </c>
    </row>
    <row r="11" spans="1:12" ht="38.25">
      <c r="A11" s="12" t="s">
        <v>17</v>
      </c>
      <c r="B11" s="2" t="s">
        <v>16</v>
      </c>
      <c r="C11" s="24">
        <v>30</v>
      </c>
      <c r="D11" s="12">
        <v>3</v>
      </c>
      <c r="E11" s="12">
        <v>3</v>
      </c>
      <c r="F11" s="12">
        <v>27</v>
      </c>
      <c r="G11" s="15">
        <v>43958</v>
      </c>
      <c r="H11" s="15">
        <v>44150</v>
      </c>
      <c r="I11" s="12">
        <v>0</v>
      </c>
      <c r="J11" s="4"/>
      <c r="K11" s="28"/>
      <c r="L11" s="24">
        <f>SUM(D11,F11,I11)</f>
        <v>30</v>
      </c>
    </row>
    <row r="12" spans="1:12" ht="51">
      <c r="A12" s="12" t="s">
        <v>19</v>
      </c>
      <c r="B12" s="13" t="s">
        <v>18</v>
      </c>
      <c r="C12" s="24">
        <v>159</v>
      </c>
      <c r="D12" s="12">
        <v>29</v>
      </c>
      <c r="E12" s="12">
        <v>29</v>
      </c>
      <c r="F12" s="12">
        <v>130</v>
      </c>
      <c r="G12" s="2" t="s">
        <v>20</v>
      </c>
      <c r="H12" s="15">
        <v>44166</v>
      </c>
      <c r="I12" s="12">
        <v>0</v>
      </c>
      <c r="J12" s="4"/>
      <c r="K12" s="28"/>
      <c r="L12" s="24">
        <f t="shared" ref="L12:L47" si="1">SUM(D12,F12,I12)</f>
        <v>159</v>
      </c>
    </row>
    <row r="13" spans="1:12" ht="89.25">
      <c r="A13" s="12" t="s">
        <v>21</v>
      </c>
      <c r="B13" s="14" t="s">
        <v>22</v>
      </c>
      <c r="C13" s="24">
        <v>277</v>
      </c>
      <c r="D13" s="12">
        <v>0</v>
      </c>
      <c r="E13" s="12">
        <v>0</v>
      </c>
      <c r="F13" s="12">
        <v>277</v>
      </c>
      <c r="G13" s="2" t="s">
        <v>20</v>
      </c>
      <c r="H13" s="15">
        <v>44166</v>
      </c>
      <c r="I13" s="12">
        <v>0</v>
      </c>
      <c r="J13" s="4"/>
      <c r="K13" s="29" t="s">
        <v>23</v>
      </c>
      <c r="L13" s="24">
        <f t="shared" si="1"/>
        <v>277</v>
      </c>
    </row>
    <row r="14" spans="1:12" ht="153">
      <c r="A14" s="12" t="s">
        <v>24</v>
      </c>
      <c r="B14" s="14" t="s">
        <v>25</v>
      </c>
      <c r="C14" s="24">
        <v>9782</v>
      </c>
      <c r="D14" s="12">
        <v>1848</v>
      </c>
      <c r="E14" s="12">
        <v>1848</v>
      </c>
      <c r="F14" s="12">
        <v>7934</v>
      </c>
      <c r="G14" s="12"/>
      <c r="H14" s="15">
        <v>44196</v>
      </c>
      <c r="I14" s="12">
        <v>0</v>
      </c>
      <c r="J14" s="4"/>
      <c r="K14" s="29" t="s">
        <v>26</v>
      </c>
      <c r="L14" s="24">
        <f t="shared" si="1"/>
        <v>9782</v>
      </c>
    </row>
    <row r="15" spans="1:12" ht="204">
      <c r="A15" s="12" t="s">
        <v>27</v>
      </c>
      <c r="B15" s="14" t="s">
        <v>28</v>
      </c>
      <c r="C15" s="24">
        <v>200</v>
      </c>
      <c r="D15" s="12">
        <v>0</v>
      </c>
      <c r="E15" s="12">
        <v>0</v>
      </c>
      <c r="F15" s="12">
        <v>200</v>
      </c>
      <c r="G15" s="12"/>
      <c r="H15" s="15">
        <v>44196</v>
      </c>
      <c r="I15" s="12">
        <v>0</v>
      </c>
      <c r="J15" s="4"/>
      <c r="K15" s="29" t="s">
        <v>29</v>
      </c>
      <c r="L15" s="24">
        <f t="shared" si="1"/>
        <v>200</v>
      </c>
    </row>
    <row r="16" spans="1:12" ht="38.25">
      <c r="A16" s="12" t="s">
        <v>30</v>
      </c>
      <c r="B16" s="14" t="s">
        <v>31</v>
      </c>
      <c r="C16" s="25">
        <v>1200</v>
      </c>
      <c r="D16" s="12">
        <v>297</v>
      </c>
      <c r="E16" s="12">
        <v>297</v>
      </c>
      <c r="F16" s="12">
        <v>693</v>
      </c>
      <c r="G16" s="12"/>
      <c r="H16" s="15">
        <v>44166</v>
      </c>
      <c r="I16" s="12">
        <v>210</v>
      </c>
      <c r="J16" s="4"/>
      <c r="K16" s="28" t="s">
        <v>32</v>
      </c>
      <c r="L16" s="24">
        <f t="shared" si="1"/>
        <v>1200</v>
      </c>
    </row>
    <row r="17" spans="1:12" ht="39" customHeight="1">
      <c r="A17" s="12" t="s">
        <v>33</v>
      </c>
      <c r="B17" s="14" t="s">
        <v>34</v>
      </c>
      <c r="C17" s="24">
        <v>220</v>
      </c>
      <c r="D17" s="12">
        <v>0</v>
      </c>
      <c r="E17" s="12">
        <v>0</v>
      </c>
      <c r="F17" s="12">
        <v>220</v>
      </c>
      <c r="G17" s="12"/>
      <c r="H17" s="15">
        <v>44166</v>
      </c>
      <c r="I17" s="12">
        <v>0</v>
      </c>
      <c r="J17" s="4"/>
      <c r="K17" s="29" t="s">
        <v>35</v>
      </c>
      <c r="L17" s="24">
        <f t="shared" si="1"/>
        <v>220</v>
      </c>
    </row>
    <row r="18" spans="1:12" ht="25.5">
      <c r="A18" s="12" t="s">
        <v>36</v>
      </c>
      <c r="B18" s="14" t="s">
        <v>37</v>
      </c>
      <c r="C18" s="24">
        <v>397</v>
      </c>
      <c r="D18" s="12">
        <v>166</v>
      </c>
      <c r="E18" s="12">
        <v>166</v>
      </c>
      <c r="F18" s="12">
        <v>231</v>
      </c>
      <c r="G18" s="15">
        <v>44145</v>
      </c>
      <c r="H18" s="15">
        <v>44196</v>
      </c>
      <c r="I18" s="12">
        <v>0</v>
      </c>
      <c r="J18" s="4"/>
      <c r="K18" s="28"/>
      <c r="L18" s="24">
        <f t="shared" si="1"/>
        <v>397</v>
      </c>
    </row>
    <row r="19" spans="1:12" ht="51">
      <c r="A19" s="12" t="s">
        <v>38</v>
      </c>
      <c r="B19" s="14" t="s">
        <v>39</v>
      </c>
      <c r="C19" s="24">
        <v>325</v>
      </c>
      <c r="D19" s="12">
        <v>78</v>
      </c>
      <c r="E19" s="12">
        <v>78</v>
      </c>
      <c r="F19" s="12">
        <v>247</v>
      </c>
      <c r="G19" s="2" t="s">
        <v>40</v>
      </c>
      <c r="H19" s="15">
        <v>44196</v>
      </c>
      <c r="I19" s="12">
        <v>0</v>
      </c>
      <c r="J19" s="4"/>
      <c r="K19" s="28"/>
      <c r="L19" s="24">
        <f t="shared" si="1"/>
        <v>325</v>
      </c>
    </row>
    <row r="20" spans="1:12" ht="51">
      <c r="A20" s="12" t="s">
        <v>41</v>
      </c>
      <c r="B20" s="14" t="s">
        <v>42</v>
      </c>
      <c r="C20" s="24">
        <v>257</v>
      </c>
      <c r="D20" s="12">
        <v>0</v>
      </c>
      <c r="E20" s="12">
        <v>0</v>
      </c>
      <c r="F20" s="12">
        <v>257</v>
      </c>
      <c r="G20" s="2" t="s">
        <v>20</v>
      </c>
      <c r="H20" s="15">
        <v>44165</v>
      </c>
      <c r="I20" s="12">
        <v>0</v>
      </c>
      <c r="J20" s="4"/>
      <c r="K20" s="29" t="s">
        <v>43</v>
      </c>
      <c r="L20" s="24">
        <f t="shared" si="1"/>
        <v>257</v>
      </c>
    </row>
    <row r="21" spans="1:12" ht="51">
      <c r="A21" s="12" t="s">
        <v>44</v>
      </c>
      <c r="B21" s="14" t="s">
        <v>45</v>
      </c>
      <c r="C21" s="24">
        <v>200</v>
      </c>
      <c r="D21" s="12">
        <v>0</v>
      </c>
      <c r="E21" s="12">
        <v>0</v>
      </c>
      <c r="F21" s="12">
        <v>200</v>
      </c>
      <c r="G21" s="2" t="s">
        <v>46</v>
      </c>
      <c r="H21" s="15">
        <v>44196</v>
      </c>
      <c r="I21" s="12">
        <v>0</v>
      </c>
      <c r="J21" s="4"/>
      <c r="K21" s="29" t="s">
        <v>47</v>
      </c>
      <c r="L21" s="24">
        <f t="shared" si="1"/>
        <v>200</v>
      </c>
    </row>
    <row r="22" spans="1:12" ht="175.5" customHeight="1">
      <c r="A22" s="12" t="s">
        <v>48</v>
      </c>
      <c r="B22" s="14" t="s">
        <v>49</v>
      </c>
      <c r="C22" s="34">
        <v>1600</v>
      </c>
      <c r="D22" s="12">
        <v>126</v>
      </c>
      <c r="E22" s="12">
        <v>126</v>
      </c>
      <c r="F22" s="12">
        <v>1474</v>
      </c>
      <c r="G22" s="12"/>
      <c r="H22" s="15">
        <v>44185</v>
      </c>
      <c r="I22" s="12">
        <v>225</v>
      </c>
      <c r="J22" s="4"/>
      <c r="K22" s="29" t="s">
        <v>50</v>
      </c>
      <c r="L22" s="33">
        <f t="shared" si="1"/>
        <v>1825</v>
      </c>
    </row>
    <row r="23" spans="1:12" ht="60.75" customHeight="1">
      <c r="A23" s="12" t="s">
        <v>51</v>
      </c>
      <c r="B23" s="12" t="s">
        <v>52</v>
      </c>
      <c r="C23" s="33">
        <v>500</v>
      </c>
      <c r="D23" s="12">
        <v>83</v>
      </c>
      <c r="E23" s="12">
        <v>83</v>
      </c>
      <c r="F23" s="12">
        <v>416</v>
      </c>
      <c r="G23" s="12"/>
      <c r="H23" s="15">
        <v>44196</v>
      </c>
      <c r="I23" s="12">
        <v>0</v>
      </c>
      <c r="J23" s="4"/>
      <c r="K23" s="29" t="s">
        <v>53</v>
      </c>
      <c r="L23" s="33">
        <f t="shared" si="1"/>
        <v>499</v>
      </c>
    </row>
    <row r="24" spans="1:12" ht="40.5" customHeight="1">
      <c r="A24" s="12" t="s">
        <v>54</v>
      </c>
      <c r="B24" s="14" t="s">
        <v>55</v>
      </c>
      <c r="C24" s="24">
        <v>119</v>
      </c>
      <c r="D24" s="12">
        <v>112</v>
      </c>
      <c r="E24" s="12">
        <v>112</v>
      </c>
      <c r="F24" s="12">
        <v>7</v>
      </c>
      <c r="G24" s="12"/>
      <c r="H24" s="15">
        <v>44136</v>
      </c>
      <c r="I24" s="12">
        <v>0</v>
      </c>
      <c r="J24" s="4"/>
      <c r="K24" s="28"/>
      <c r="L24" s="24">
        <f t="shared" si="1"/>
        <v>119</v>
      </c>
    </row>
    <row r="25" spans="1:12" ht="78" customHeight="1">
      <c r="A25" s="12" t="s">
        <v>56</v>
      </c>
      <c r="B25" s="14" t="s">
        <v>57</v>
      </c>
      <c r="C25" s="24">
        <v>480</v>
      </c>
      <c r="D25" s="12">
        <v>50</v>
      </c>
      <c r="E25" s="12">
        <v>50</v>
      </c>
      <c r="F25" s="12">
        <v>430</v>
      </c>
      <c r="G25" s="2" t="s">
        <v>58</v>
      </c>
      <c r="H25" s="15">
        <v>44196</v>
      </c>
      <c r="I25" s="12">
        <v>0</v>
      </c>
      <c r="J25" s="4"/>
      <c r="K25" s="28"/>
      <c r="L25" s="24">
        <f t="shared" si="1"/>
        <v>480</v>
      </c>
    </row>
    <row r="26" spans="1:12" ht="78" customHeight="1">
      <c r="A26" s="12" t="s">
        <v>59</v>
      </c>
      <c r="B26" s="2" t="s">
        <v>60</v>
      </c>
      <c r="C26" s="24">
        <v>214</v>
      </c>
      <c r="D26" s="12">
        <v>24</v>
      </c>
      <c r="E26" s="12">
        <v>24</v>
      </c>
      <c r="F26" s="12">
        <v>190</v>
      </c>
      <c r="G26" s="15">
        <v>44133</v>
      </c>
      <c r="H26" s="15">
        <v>44168</v>
      </c>
      <c r="I26" s="12">
        <v>0</v>
      </c>
      <c r="J26" s="4"/>
      <c r="K26" s="29" t="s">
        <v>61</v>
      </c>
      <c r="L26" s="24">
        <f t="shared" si="1"/>
        <v>214</v>
      </c>
    </row>
    <row r="27" spans="1:12" ht="51">
      <c r="A27" s="12" t="s">
        <v>62</v>
      </c>
      <c r="B27" s="12" t="s">
        <v>63</v>
      </c>
      <c r="C27" s="24">
        <v>330</v>
      </c>
      <c r="D27" s="12">
        <v>130.5</v>
      </c>
      <c r="E27" s="12">
        <v>130.5</v>
      </c>
      <c r="F27" s="12">
        <v>199.5</v>
      </c>
      <c r="G27" s="12"/>
      <c r="H27" s="15">
        <v>44166</v>
      </c>
      <c r="I27" s="12">
        <v>0</v>
      </c>
      <c r="J27" s="4"/>
      <c r="K27" s="29" t="s">
        <v>64</v>
      </c>
      <c r="L27" s="24">
        <f t="shared" si="1"/>
        <v>330</v>
      </c>
    </row>
    <row r="28" spans="1:12" ht="51">
      <c r="A28" s="12" t="s">
        <v>65</v>
      </c>
      <c r="B28" s="2" t="s">
        <v>66</v>
      </c>
      <c r="C28" s="24">
        <v>500</v>
      </c>
      <c r="D28" s="12">
        <v>115</v>
      </c>
      <c r="E28" s="12">
        <v>115</v>
      </c>
      <c r="F28" s="12">
        <v>385</v>
      </c>
      <c r="G28" s="12"/>
      <c r="H28" s="15">
        <v>44196</v>
      </c>
      <c r="I28" s="12">
        <v>0</v>
      </c>
      <c r="J28" s="4"/>
      <c r="K28" s="29" t="s">
        <v>67</v>
      </c>
      <c r="L28" s="24">
        <f t="shared" si="1"/>
        <v>500</v>
      </c>
    </row>
    <row r="29" spans="1:12" ht="76.5">
      <c r="A29" s="12" t="s">
        <v>68</v>
      </c>
      <c r="B29" s="14" t="s">
        <v>69</v>
      </c>
      <c r="C29" s="24">
        <v>550</v>
      </c>
      <c r="D29" s="12">
        <v>0</v>
      </c>
      <c r="E29" s="12">
        <v>0</v>
      </c>
      <c r="F29" s="12">
        <v>550</v>
      </c>
      <c r="G29" s="15">
        <v>44136</v>
      </c>
      <c r="H29" s="15">
        <v>44166</v>
      </c>
      <c r="I29" s="12">
        <v>0</v>
      </c>
      <c r="J29" s="4"/>
      <c r="K29" s="29" t="s">
        <v>70</v>
      </c>
      <c r="L29" s="24">
        <f t="shared" si="1"/>
        <v>550</v>
      </c>
    </row>
    <row r="30" spans="1:12" ht="38.25">
      <c r="A30" s="12" t="s">
        <v>71</v>
      </c>
      <c r="B30" s="14" t="s">
        <v>72</v>
      </c>
      <c r="C30" s="24">
        <v>987</v>
      </c>
      <c r="D30" s="12">
        <v>0</v>
      </c>
      <c r="E30" s="12">
        <v>0</v>
      </c>
      <c r="F30" s="12">
        <v>987</v>
      </c>
      <c r="G30" s="12"/>
      <c r="H30" s="15">
        <v>44196</v>
      </c>
      <c r="I30" s="12">
        <v>0</v>
      </c>
      <c r="J30" s="4"/>
      <c r="K30" s="28"/>
      <c r="L30" s="24">
        <f t="shared" si="1"/>
        <v>987</v>
      </c>
    </row>
    <row r="31" spans="1:12" ht="89.25">
      <c r="A31" s="12" t="s">
        <v>73</v>
      </c>
      <c r="B31" s="14" t="s">
        <v>74</v>
      </c>
      <c r="C31" s="24">
        <v>150</v>
      </c>
      <c r="D31" s="12">
        <v>0</v>
      </c>
      <c r="E31" s="12">
        <v>0</v>
      </c>
      <c r="F31" s="12">
        <v>150</v>
      </c>
      <c r="G31" s="2" t="s">
        <v>20</v>
      </c>
      <c r="H31" s="15">
        <v>44195</v>
      </c>
      <c r="I31" s="12">
        <v>0</v>
      </c>
      <c r="J31" s="4"/>
      <c r="K31" s="29" t="s">
        <v>75</v>
      </c>
      <c r="L31" s="24">
        <f t="shared" si="1"/>
        <v>150</v>
      </c>
    </row>
    <row r="32" spans="1:12" ht="63.75">
      <c r="A32" s="12" t="s">
        <v>76</v>
      </c>
      <c r="B32" s="14" t="s">
        <v>77</v>
      </c>
      <c r="C32" s="24">
        <v>100</v>
      </c>
      <c r="D32" s="12">
        <v>0</v>
      </c>
      <c r="E32" s="12">
        <v>0</v>
      </c>
      <c r="F32" s="12">
        <v>100</v>
      </c>
      <c r="G32" s="2" t="s">
        <v>20</v>
      </c>
      <c r="H32" s="15">
        <v>44196</v>
      </c>
      <c r="I32" s="12">
        <v>0</v>
      </c>
      <c r="J32" s="4"/>
      <c r="K32" s="29" t="s">
        <v>78</v>
      </c>
      <c r="L32" s="24">
        <f t="shared" si="1"/>
        <v>100</v>
      </c>
    </row>
    <row r="33" spans="1:12" ht="38.25">
      <c r="A33" s="12" t="s">
        <v>79</v>
      </c>
      <c r="B33" s="2" t="s">
        <v>80</v>
      </c>
      <c r="C33" s="24">
        <v>600</v>
      </c>
      <c r="D33" s="12">
        <v>471</v>
      </c>
      <c r="E33" s="12">
        <v>4714</v>
      </c>
      <c r="F33" s="12">
        <v>129</v>
      </c>
      <c r="G33" s="12"/>
      <c r="H33" s="15">
        <v>44165</v>
      </c>
      <c r="I33" s="12">
        <v>0</v>
      </c>
      <c r="J33" s="4"/>
      <c r="K33" s="28"/>
      <c r="L33" s="24">
        <f t="shared" si="1"/>
        <v>600</v>
      </c>
    </row>
    <row r="34" spans="1:12" ht="64.5" customHeight="1">
      <c r="A34" s="12" t="s">
        <v>81</v>
      </c>
      <c r="B34" s="2" t="s">
        <v>82</v>
      </c>
      <c r="C34" s="25">
        <v>1200</v>
      </c>
      <c r="D34" s="12">
        <v>0</v>
      </c>
      <c r="E34" s="12">
        <v>0</v>
      </c>
      <c r="F34" s="16">
        <v>1200</v>
      </c>
      <c r="G34" s="2" t="s">
        <v>20</v>
      </c>
      <c r="H34" s="15">
        <v>44196</v>
      </c>
      <c r="I34" s="12">
        <v>0</v>
      </c>
      <c r="J34" s="4"/>
      <c r="K34" s="29" t="s">
        <v>83</v>
      </c>
      <c r="L34" s="24">
        <f t="shared" si="1"/>
        <v>1200</v>
      </c>
    </row>
    <row r="35" spans="1:12" ht="52.5" customHeight="1">
      <c r="A35" s="12" t="s">
        <v>84</v>
      </c>
      <c r="B35" s="14" t="s">
        <v>85</v>
      </c>
      <c r="C35" s="25">
        <v>2300</v>
      </c>
      <c r="D35" s="12">
        <v>852</v>
      </c>
      <c r="E35" s="12">
        <v>852</v>
      </c>
      <c r="F35" s="12">
        <v>1448</v>
      </c>
      <c r="G35" s="12"/>
      <c r="H35" s="15">
        <v>44196</v>
      </c>
      <c r="I35" s="12">
        <v>0</v>
      </c>
      <c r="J35" s="4"/>
      <c r="K35" s="29" t="s">
        <v>86</v>
      </c>
      <c r="L35" s="24">
        <f t="shared" si="1"/>
        <v>2300</v>
      </c>
    </row>
    <row r="36" spans="1:12" ht="127.5">
      <c r="A36" s="12" t="s">
        <v>87</v>
      </c>
      <c r="B36" s="14" t="s">
        <v>88</v>
      </c>
      <c r="C36" s="24">
        <v>200</v>
      </c>
      <c r="D36" s="12">
        <v>0</v>
      </c>
      <c r="E36" s="12">
        <v>0</v>
      </c>
      <c r="F36" s="12">
        <v>72.599999999999994</v>
      </c>
      <c r="G36" s="2" t="s">
        <v>89</v>
      </c>
      <c r="H36" s="15">
        <v>44196</v>
      </c>
      <c r="I36" s="12">
        <v>127.4</v>
      </c>
      <c r="J36" s="4"/>
      <c r="K36" s="29" t="s">
        <v>90</v>
      </c>
      <c r="L36" s="24">
        <f t="shared" si="1"/>
        <v>200</v>
      </c>
    </row>
    <row r="37" spans="1:12" ht="52.5" customHeight="1">
      <c r="A37" s="12" t="s">
        <v>91</v>
      </c>
      <c r="B37" s="14" t="s">
        <v>92</v>
      </c>
      <c r="C37" s="24">
        <v>300</v>
      </c>
      <c r="D37" s="12">
        <v>141</v>
      </c>
      <c r="E37" s="12">
        <v>141</v>
      </c>
      <c r="F37" s="12">
        <v>159</v>
      </c>
      <c r="G37" s="12"/>
      <c r="H37" s="15">
        <v>44183</v>
      </c>
      <c r="I37" s="12">
        <v>0</v>
      </c>
      <c r="J37" s="4"/>
      <c r="K37" s="28"/>
      <c r="L37" s="24">
        <f t="shared" si="1"/>
        <v>300</v>
      </c>
    </row>
    <row r="38" spans="1:12" ht="25.5">
      <c r="A38" s="12" t="s">
        <v>93</v>
      </c>
      <c r="B38" s="14" t="s">
        <v>94</v>
      </c>
      <c r="C38" s="24">
        <v>150</v>
      </c>
      <c r="D38" s="12">
        <v>63</v>
      </c>
      <c r="E38" s="12">
        <v>63</v>
      </c>
      <c r="F38" s="12">
        <v>87</v>
      </c>
      <c r="G38" s="12"/>
      <c r="H38" s="15">
        <v>44183</v>
      </c>
      <c r="I38" s="12">
        <v>0</v>
      </c>
      <c r="J38" s="4"/>
      <c r="K38" s="28"/>
      <c r="L38" s="24">
        <f t="shared" si="1"/>
        <v>150</v>
      </c>
    </row>
    <row r="39" spans="1:12" ht="51">
      <c r="A39" s="12" t="s">
        <v>95</v>
      </c>
      <c r="B39" s="14" t="s">
        <v>96</v>
      </c>
      <c r="C39" s="24">
        <v>35</v>
      </c>
      <c r="D39" s="12">
        <v>0</v>
      </c>
      <c r="E39" s="12">
        <v>0</v>
      </c>
      <c r="F39" s="12">
        <v>35</v>
      </c>
      <c r="G39" s="2" t="s">
        <v>20</v>
      </c>
      <c r="H39" s="15">
        <v>44196</v>
      </c>
      <c r="I39" s="12">
        <v>0</v>
      </c>
      <c r="J39" s="4"/>
      <c r="K39" s="29" t="s">
        <v>97</v>
      </c>
      <c r="L39" s="24">
        <f t="shared" si="1"/>
        <v>35</v>
      </c>
    </row>
    <row r="40" spans="1:12" ht="25.5">
      <c r="A40" s="12" t="s">
        <v>98</v>
      </c>
      <c r="B40" s="2" t="s">
        <v>99</v>
      </c>
      <c r="C40" s="24">
        <v>30</v>
      </c>
      <c r="D40" s="12">
        <v>0</v>
      </c>
      <c r="E40" s="12">
        <v>0</v>
      </c>
      <c r="F40" s="12">
        <v>30</v>
      </c>
      <c r="G40" s="15">
        <v>44134</v>
      </c>
      <c r="H40" s="15">
        <v>44166</v>
      </c>
      <c r="I40" s="12">
        <v>0</v>
      </c>
      <c r="J40" s="4"/>
      <c r="K40" s="28"/>
      <c r="L40" s="24">
        <f t="shared" si="1"/>
        <v>30</v>
      </c>
    </row>
    <row r="41" spans="1:12" ht="25.5">
      <c r="A41" s="12" t="s">
        <v>100</v>
      </c>
      <c r="B41" s="13" t="s">
        <v>101</v>
      </c>
      <c r="C41" s="24">
        <v>300</v>
      </c>
      <c r="D41" s="12">
        <v>8</v>
      </c>
      <c r="E41" s="12">
        <v>8</v>
      </c>
      <c r="F41" s="12">
        <v>292</v>
      </c>
      <c r="G41" s="12"/>
      <c r="H41" s="15">
        <v>44196</v>
      </c>
      <c r="I41" s="12">
        <v>0</v>
      </c>
      <c r="J41" s="4"/>
      <c r="K41" s="29" t="s">
        <v>102</v>
      </c>
      <c r="L41" s="24">
        <f t="shared" si="1"/>
        <v>300</v>
      </c>
    </row>
    <row r="42" spans="1:12" ht="38.25">
      <c r="A42" s="12" t="s">
        <v>103</v>
      </c>
      <c r="B42" s="14" t="s">
        <v>104</v>
      </c>
      <c r="C42" s="24">
        <v>1000</v>
      </c>
      <c r="D42" s="12">
        <v>359</v>
      </c>
      <c r="E42" s="12">
        <v>359</v>
      </c>
      <c r="F42" s="12">
        <v>641</v>
      </c>
      <c r="G42" s="12"/>
      <c r="H42" s="15">
        <v>44196</v>
      </c>
      <c r="I42" s="12">
        <v>0</v>
      </c>
      <c r="J42" s="4"/>
      <c r="K42" s="29" t="s">
        <v>105</v>
      </c>
      <c r="L42" s="24">
        <f t="shared" si="1"/>
        <v>1000</v>
      </c>
    </row>
    <row r="43" spans="1:12" ht="102">
      <c r="A43" s="12" t="s">
        <v>106</v>
      </c>
      <c r="B43" s="2" t="s">
        <v>107</v>
      </c>
      <c r="C43" s="24">
        <v>500</v>
      </c>
      <c r="D43" s="12">
        <v>397</v>
      </c>
      <c r="E43" s="12">
        <v>397</v>
      </c>
      <c r="F43" s="12">
        <v>103</v>
      </c>
      <c r="G43" s="12"/>
      <c r="H43" s="15">
        <v>44166</v>
      </c>
      <c r="I43" s="12">
        <v>0</v>
      </c>
      <c r="J43" s="4"/>
      <c r="K43" s="29" t="s">
        <v>108</v>
      </c>
      <c r="L43" s="24">
        <f t="shared" si="1"/>
        <v>500</v>
      </c>
    </row>
    <row r="44" spans="1:12" ht="25.5">
      <c r="A44" s="12" t="s">
        <v>109</v>
      </c>
      <c r="B44" s="2" t="s">
        <v>110</v>
      </c>
      <c r="C44" s="24">
        <v>544</v>
      </c>
      <c r="D44" s="12">
        <v>92</v>
      </c>
      <c r="E44" s="12">
        <v>92</v>
      </c>
      <c r="F44" s="12">
        <v>452</v>
      </c>
      <c r="G44" s="15">
        <v>44135</v>
      </c>
      <c r="H44" s="15">
        <v>44165</v>
      </c>
      <c r="I44" s="12">
        <v>0</v>
      </c>
      <c r="J44" s="4"/>
      <c r="K44" s="29" t="s">
        <v>111</v>
      </c>
      <c r="L44" s="24">
        <f t="shared" si="1"/>
        <v>544</v>
      </c>
    </row>
    <row r="45" spans="1:12" ht="25.5">
      <c r="A45" s="12" t="s">
        <v>112</v>
      </c>
      <c r="B45" s="14" t="s">
        <v>113</v>
      </c>
      <c r="C45" s="24">
        <v>73</v>
      </c>
      <c r="D45" s="12">
        <v>56.3</v>
      </c>
      <c r="E45" s="12">
        <v>56.3</v>
      </c>
      <c r="F45" s="12">
        <v>16.2</v>
      </c>
      <c r="G45" s="12"/>
      <c r="H45" s="15">
        <v>44166</v>
      </c>
      <c r="I45" s="12">
        <v>0.5</v>
      </c>
      <c r="J45" s="4"/>
      <c r="K45" s="28"/>
      <c r="L45" s="24">
        <f t="shared" si="1"/>
        <v>73</v>
      </c>
    </row>
    <row r="46" spans="1:12" ht="38.25">
      <c r="A46" s="12" t="s">
        <v>114</v>
      </c>
      <c r="B46" s="14" t="s">
        <v>115</v>
      </c>
      <c r="C46" s="24">
        <v>255</v>
      </c>
      <c r="D46" s="12">
        <v>0</v>
      </c>
      <c r="E46" s="12">
        <v>0</v>
      </c>
      <c r="F46" s="12">
        <v>255</v>
      </c>
      <c r="G46" s="12"/>
      <c r="H46" s="15">
        <v>44196</v>
      </c>
      <c r="I46" s="12"/>
      <c r="J46" s="4"/>
      <c r="K46" s="28"/>
      <c r="L46" s="24">
        <f t="shared" si="1"/>
        <v>255</v>
      </c>
    </row>
    <row r="47" spans="1:12" ht="25.5">
      <c r="A47" s="12" t="s">
        <v>116</v>
      </c>
      <c r="B47" s="14" t="s">
        <v>117</v>
      </c>
      <c r="C47" s="33">
        <v>18</v>
      </c>
      <c r="D47" s="12">
        <v>0</v>
      </c>
      <c r="E47" s="12">
        <v>0</v>
      </c>
      <c r="F47" s="12">
        <v>18</v>
      </c>
      <c r="G47" s="12"/>
      <c r="H47" s="12"/>
      <c r="I47" s="12">
        <v>18</v>
      </c>
      <c r="J47" s="4"/>
      <c r="K47" s="28"/>
      <c r="L47" s="33">
        <f t="shared" si="1"/>
        <v>36</v>
      </c>
    </row>
  </sheetData>
  <mergeCells count="10">
    <mergeCell ref="A5:A7"/>
    <mergeCell ref="B1:K1"/>
    <mergeCell ref="D2:H2"/>
    <mergeCell ref="K5:K7"/>
    <mergeCell ref="F6:H6"/>
    <mergeCell ref="J6:J7"/>
    <mergeCell ref="I6:I7"/>
    <mergeCell ref="D6:E6"/>
    <mergeCell ref="C5:C7"/>
    <mergeCell ref="B5:B7"/>
  </mergeCells>
  <printOptions horizontalCentered="1"/>
  <pageMargins left="0.23622047244094491" right="0.23622047244094491" top="0.74803149606299213" bottom="0.74803149606299213" header="0.11811023622047245" footer="0.11811023622047245"/>
  <pageSetup paperSize="9" scale="74" fitToHeight="2" orientation="landscape" r:id="rId1"/>
  <headerFooter>
    <oddFooter>&amp;C&amp;N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3"/>
  <sheetViews>
    <sheetView zoomScale="96" zoomScaleNormal="96" workbookViewId="0">
      <selection activeCell="G10" sqref="G10"/>
    </sheetView>
  </sheetViews>
  <sheetFormatPr defaultColWidth="9.140625" defaultRowHeight="12.75"/>
  <cols>
    <col min="1" max="1" width="5.5703125" style="35" customWidth="1"/>
    <col min="2" max="2" width="31.7109375" style="37" customWidth="1"/>
    <col min="3" max="3" width="9.5703125" style="42" customWidth="1"/>
    <col min="4" max="4" width="10.85546875" style="42" customWidth="1"/>
    <col min="5" max="5" width="9.42578125" style="42" customWidth="1"/>
    <col min="6" max="6" width="11" style="42" customWidth="1"/>
    <col min="7" max="7" width="11.85546875" style="42" customWidth="1"/>
    <col min="8" max="8" width="9.5703125" style="35" customWidth="1"/>
    <col min="9" max="9" width="11.85546875" style="35" customWidth="1"/>
    <col min="10" max="10" width="12" style="35" customWidth="1"/>
    <col min="11" max="11" width="10.140625" style="35" customWidth="1"/>
    <col min="12" max="12" width="10.85546875" style="35" customWidth="1"/>
    <col min="13" max="13" width="34.5703125" style="40" customWidth="1"/>
    <col min="14" max="16384" width="9.140625" style="1"/>
  </cols>
  <sheetData>
    <row r="1" spans="1:13" ht="25.5" customHeight="1">
      <c r="B1" s="235" t="s">
        <v>119</v>
      </c>
      <c r="C1" s="235"/>
      <c r="D1" s="235"/>
      <c r="E1" s="235"/>
      <c r="F1" s="235"/>
      <c r="G1" s="235"/>
      <c r="H1" s="235"/>
      <c r="I1" s="235"/>
      <c r="J1" s="235"/>
      <c r="K1" s="235"/>
      <c r="L1" s="235"/>
      <c r="M1" s="235"/>
    </row>
    <row r="2" spans="1:13" s="41" customFormat="1" ht="15.75">
      <c r="A2" s="36"/>
      <c r="B2" s="37"/>
      <c r="C2" s="38"/>
      <c r="D2" s="273" t="s">
        <v>120</v>
      </c>
      <c r="E2" s="273"/>
      <c r="F2" s="273"/>
      <c r="G2" s="273"/>
      <c r="H2" s="273"/>
      <c r="I2" s="273"/>
      <c r="J2" s="273"/>
      <c r="K2" s="39"/>
      <c r="L2" s="36"/>
      <c r="M2" s="40"/>
    </row>
    <row r="3" spans="1:13">
      <c r="D3" s="274" t="s">
        <v>121</v>
      </c>
      <c r="E3" s="274"/>
      <c r="F3" s="274"/>
      <c r="G3" s="274"/>
      <c r="H3" s="274"/>
      <c r="I3" s="274"/>
      <c r="J3" s="274"/>
      <c r="K3" s="43"/>
    </row>
    <row r="5" spans="1:13" ht="39.6" customHeight="1">
      <c r="A5" s="275" t="s">
        <v>0</v>
      </c>
      <c r="B5" s="249" t="s">
        <v>1</v>
      </c>
      <c r="C5" s="232" t="s">
        <v>122</v>
      </c>
      <c r="D5" s="232" t="s">
        <v>123</v>
      </c>
      <c r="E5" s="277" t="s">
        <v>124</v>
      </c>
      <c r="F5" s="278"/>
      <c r="G5" s="279"/>
      <c r="H5" s="277" t="s">
        <v>125</v>
      </c>
      <c r="I5" s="278"/>
      <c r="J5" s="278"/>
      <c r="K5" s="232" t="s">
        <v>5</v>
      </c>
      <c r="L5" s="280" t="s">
        <v>4</v>
      </c>
      <c r="M5" s="280" t="s">
        <v>2</v>
      </c>
    </row>
    <row r="6" spans="1:13" ht="102">
      <c r="A6" s="276"/>
      <c r="B6" s="250"/>
      <c r="C6" s="234"/>
      <c r="D6" s="234"/>
      <c r="E6" s="2" t="s">
        <v>3</v>
      </c>
      <c r="F6" s="2" t="s">
        <v>126</v>
      </c>
      <c r="G6" s="2" t="s">
        <v>127</v>
      </c>
      <c r="H6" s="2" t="s">
        <v>3</v>
      </c>
      <c r="I6" s="2" t="s">
        <v>128</v>
      </c>
      <c r="J6" s="2" t="s">
        <v>6</v>
      </c>
      <c r="K6" s="234"/>
      <c r="L6" s="281"/>
      <c r="M6" s="281"/>
    </row>
    <row r="7" spans="1:13" s="35" customFormat="1">
      <c r="A7" s="44">
        <v>1</v>
      </c>
      <c r="B7" s="45">
        <v>2</v>
      </c>
      <c r="C7" s="44">
        <v>3</v>
      </c>
      <c r="D7" s="44">
        <v>4</v>
      </c>
      <c r="E7" s="44">
        <v>5</v>
      </c>
      <c r="F7" s="44">
        <v>6</v>
      </c>
      <c r="G7" s="44">
        <v>7</v>
      </c>
      <c r="H7" s="44">
        <v>8</v>
      </c>
      <c r="I7" s="44">
        <v>9</v>
      </c>
      <c r="J7" s="44">
        <v>10</v>
      </c>
      <c r="K7" s="44">
        <v>11</v>
      </c>
      <c r="L7" s="44">
        <v>12</v>
      </c>
      <c r="M7" s="46">
        <v>13</v>
      </c>
    </row>
    <row r="8" spans="1:13" s="54" customFormat="1" ht="14.25">
      <c r="A8" s="47" t="s">
        <v>129</v>
      </c>
      <c r="B8" s="48" t="s">
        <v>130</v>
      </c>
      <c r="C8" s="49">
        <f>SUM(C9:C64,C66:C102)</f>
        <v>44978</v>
      </c>
      <c r="D8" s="50">
        <f t="shared" ref="D8:L8" si="0">SUM(D9:D64,D66:D102)</f>
        <v>8072</v>
      </c>
      <c r="E8" s="50">
        <f>SUM(E9:E64,E66:E102)-SUM(E16:E21)</f>
        <v>24526.409</v>
      </c>
      <c r="F8" s="50">
        <f t="shared" si="0"/>
        <v>3615.1010000000001</v>
      </c>
      <c r="G8" s="50">
        <f t="shared" si="0"/>
        <v>20794.507999999998</v>
      </c>
      <c r="H8" s="50">
        <f>SUM(H9:H64,H66:H102)-SUM(H16:H21)</f>
        <v>20451.591</v>
      </c>
      <c r="I8" s="50"/>
      <c r="J8" s="50"/>
      <c r="K8" s="51">
        <f t="shared" si="0"/>
        <v>0.5</v>
      </c>
      <c r="L8" s="52">
        <f t="shared" si="0"/>
        <v>0</v>
      </c>
      <c r="M8" s="53"/>
    </row>
    <row r="9" spans="1:13" ht="31.5" customHeight="1">
      <c r="A9" s="44" t="s">
        <v>131</v>
      </c>
      <c r="B9" s="37" t="s">
        <v>132</v>
      </c>
      <c r="C9" s="44">
        <v>1700</v>
      </c>
      <c r="D9" s="44">
        <v>1700</v>
      </c>
      <c r="E9" s="44">
        <v>1700</v>
      </c>
      <c r="F9" s="44">
        <v>1700</v>
      </c>
      <c r="G9" s="44"/>
      <c r="H9" s="44"/>
      <c r="I9" s="55"/>
      <c r="J9" s="44"/>
      <c r="K9" s="44">
        <v>0</v>
      </c>
      <c r="L9" s="44"/>
      <c r="M9" s="56" t="s">
        <v>133</v>
      </c>
    </row>
    <row r="10" spans="1:13" s="59" customFormat="1" ht="64.5" customHeight="1">
      <c r="A10" s="44" t="s">
        <v>134</v>
      </c>
      <c r="B10" s="57" t="s">
        <v>135</v>
      </c>
      <c r="C10" s="44">
        <v>13600</v>
      </c>
      <c r="D10" s="44">
        <v>0</v>
      </c>
      <c r="E10" s="44">
        <v>295.2</v>
      </c>
      <c r="F10" s="44">
        <v>0</v>
      </c>
      <c r="G10" s="44">
        <v>295.2</v>
      </c>
      <c r="H10" s="44">
        <v>13304.8</v>
      </c>
      <c r="I10" s="44" t="s">
        <v>136</v>
      </c>
      <c r="J10" s="58">
        <v>44034</v>
      </c>
      <c r="K10" s="44">
        <v>0</v>
      </c>
      <c r="L10" s="44"/>
      <c r="M10" s="56" t="s">
        <v>137</v>
      </c>
    </row>
    <row r="11" spans="1:13" s="59" customFormat="1" ht="80.25" customHeight="1">
      <c r="A11" s="44" t="s">
        <v>138</v>
      </c>
      <c r="B11" s="60" t="s">
        <v>139</v>
      </c>
      <c r="C11" s="44">
        <v>1400</v>
      </c>
      <c r="D11" s="44">
        <v>0</v>
      </c>
      <c r="E11" s="44">
        <v>206</v>
      </c>
      <c r="F11" s="44">
        <v>88</v>
      </c>
      <c r="G11" s="44">
        <v>118</v>
      </c>
      <c r="H11" s="44">
        <v>1194</v>
      </c>
      <c r="I11" s="44" t="s">
        <v>140</v>
      </c>
      <c r="J11" s="45" t="s">
        <v>141</v>
      </c>
      <c r="K11" s="44">
        <v>0</v>
      </c>
      <c r="L11" s="44"/>
      <c r="M11" s="56" t="s">
        <v>142</v>
      </c>
    </row>
    <row r="12" spans="1:13" ht="57" customHeight="1">
      <c r="A12" s="61" t="s">
        <v>143</v>
      </c>
      <c r="B12" s="62" t="s">
        <v>144</v>
      </c>
      <c r="C12" s="44">
        <v>50</v>
      </c>
      <c r="D12" s="44">
        <v>50</v>
      </c>
      <c r="E12" s="44">
        <v>50</v>
      </c>
      <c r="F12" s="44">
        <v>50</v>
      </c>
      <c r="G12" s="44"/>
      <c r="H12" s="44"/>
      <c r="I12" s="44"/>
      <c r="J12" s="44"/>
      <c r="K12" s="55">
        <v>0</v>
      </c>
      <c r="L12" s="44"/>
      <c r="M12" s="63"/>
    </row>
    <row r="13" spans="1:13" ht="187.5" customHeight="1">
      <c r="A13" s="44" t="s">
        <v>145</v>
      </c>
      <c r="B13" s="62" t="s">
        <v>146</v>
      </c>
      <c r="C13" s="12">
        <v>88</v>
      </c>
      <c r="D13" s="12">
        <v>28</v>
      </c>
      <c r="E13" s="12">
        <v>74</v>
      </c>
      <c r="F13" s="12">
        <v>28</v>
      </c>
      <c r="G13" s="12">
        <v>46</v>
      </c>
      <c r="H13" s="12">
        <v>14</v>
      </c>
      <c r="I13" s="12" t="s">
        <v>140</v>
      </c>
      <c r="J13" s="15">
        <v>44105</v>
      </c>
      <c r="K13" s="16">
        <v>0</v>
      </c>
      <c r="L13" s="12"/>
      <c r="M13" s="64" t="s">
        <v>147</v>
      </c>
    </row>
    <row r="14" spans="1:13" ht="33.75" customHeight="1">
      <c r="A14" s="45" t="s">
        <v>148</v>
      </c>
      <c r="B14" s="57" t="s">
        <v>149</v>
      </c>
      <c r="C14" s="45">
        <v>180</v>
      </c>
      <c r="D14" s="45">
        <v>50</v>
      </c>
      <c r="E14" s="45">
        <v>45</v>
      </c>
      <c r="F14" s="45">
        <v>45</v>
      </c>
      <c r="G14" s="45"/>
      <c r="H14" s="45">
        <v>135</v>
      </c>
      <c r="I14" s="45" t="s">
        <v>136</v>
      </c>
      <c r="J14" s="65">
        <v>44043</v>
      </c>
      <c r="K14" s="44">
        <v>0</v>
      </c>
      <c r="L14" s="45"/>
      <c r="M14" s="56" t="s">
        <v>150</v>
      </c>
    </row>
    <row r="15" spans="1:13" ht="42" customHeight="1">
      <c r="A15" s="66" t="s">
        <v>151</v>
      </c>
      <c r="B15" s="67" t="s">
        <v>152</v>
      </c>
      <c r="C15" s="68">
        <v>460</v>
      </c>
      <c r="D15" s="44">
        <v>80</v>
      </c>
      <c r="E15" s="55">
        <f>+E16+E17+E18+E19+E20+E21</f>
        <v>31</v>
      </c>
      <c r="F15" s="55">
        <f t="shared" ref="F15:H15" si="1">+F16+F17+F18+F19+F20+F21</f>
        <v>0</v>
      </c>
      <c r="G15" s="55">
        <f t="shared" si="1"/>
        <v>31</v>
      </c>
      <c r="H15" s="55">
        <f t="shared" si="1"/>
        <v>429</v>
      </c>
      <c r="I15" s="44"/>
      <c r="J15" s="44"/>
      <c r="K15" s="55">
        <v>0</v>
      </c>
      <c r="L15" s="69"/>
      <c r="M15" s="63"/>
    </row>
    <row r="16" spans="1:13" ht="24">
      <c r="A16" s="70"/>
      <c r="B16" s="71" t="s">
        <v>153</v>
      </c>
      <c r="C16" s="68"/>
      <c r="D16" s="44"/>
      <c r="E16" s="55"/>
      <c r="F16" s="44"/>
      <c r="G16" s="44"/>
      <c r="H16" s="44">
        <v>278</v>
      </c>
      <c r="I16" s="44" t="s">
        <v>140</v>
      </c>
      <c r="J16" s="58">
        <v>44074</v>
      </c>
      <c r="K16" s="44"/>
      <c r="L16" s="69"/>
      <c r="M16" s="72" t="s">
        <v>154</v>
      </c>
    </row>
    <row r="17" spans="1:13">
      <c r="A17" s="70"/>
      <c r="B17" s="71" t="s">
        <v>155</v>
      </c>
      <c r="C17" s="68"/>
      <c r="D17" s="44"/>
      <c r="E17" s="55">
        <v>27</v>
      </c>
      <c r="F17" s="44"/>
      <c r="G17" s="44">
        <v>27</v>
      </c>
      <c r="H17" s="44"/>
      <c r="I17" s="44"/>
      <c r="J17" s="44"/>
      <c r="K17" s="55"/>
      <c r="L17" s="69"/>
      <c r="M17" s="63"/>
    </row>
    <row r="18" spans="1:13">
      <c r="A18" s="70"/>
      <c r="B18" s="71" t="s">
        <v>156</v>
      </c>
      <c r="C18" s="68"/>
      <c r="D18" s="44"/>
      <c r="E18" s="55">
        <v>2</v>
      </c>
      <c r="F18" s="44"/>
      <c r="G18" s="44">
        <v>2</v>
      </c>
      <c r="H18" s="44"/>
      <c r="I18" s="44"/>
      <c r="J18" s="44"/>
      <c r="K18" s="44"/>
      <c r="L18" s="69"/>
      <c r="M18" s="63"/>
    </row>
    <row r="19" spans="1:13" ht="26.25" customHeight="1">
      <c r="A19" s="70"/>
      <c r="B19" s="71" t="s">
        <v>157</v>
      </c>
      <c r="C19" s="68"/>
      <c r="D19" s="44"/>
      <c r="E19" s="55"/>
      <c r="F19" s="44"/>
      <c r="G19" s="44"/>
      <c r="H19" s="44">
        <v>5</v>
      </c>
      <c r="I19" s="44" t="s">
        <v>140</v>
      </c>
      <c r="J19" s="58">
        <v>44074</v>
      </c>
      <c r="K19" s="44"/>
      <c r="L19" s="69"/>
      <c r="M19" s="72" t="s">
        <v>158</v>
      </c>
    </row>
    <row r="20" spans="1:13">
      <c r="A20" s="70"/>
      <c r="B20" s="71" t="s">
        <v>159</v>
      </c>
      <c r="C20" s="68"/>
      <c r="D20" s="44"/>
      <c r="E20" s="55">
        <v>2</v>
      </c>
      <c r="F20" s="44"/>
      <c r="G20" s="44">
        <v>2</v>
      </c>
      <c r="H20" s="44"/>
      <c r="I20" s="44"/>
      <c r="J20" s="44"/>
      <c r="K20" s="44"/>
      <c r="L20" s="69"/>
      <c r="M20" s="63"/>
    </row>
    <row r="21" spans="1:13">
      <c r="A21" s="73"/>
      <c r="B21" s="74" t="s">
        <v>160</v>
      </c>
      <c r="C21" s="68"/>
      <c r="D21" s="44"/>
      <c r="E21" s="55"/>
      <c r="F21" s="44"/>
      <c r="G21" s="44"/>
      <c r="H21" s="55">
        <v>146</v>
      </c>
      <c r="I21" s="44" t="s">
        <v>136</v>
      </c>
      <c r="J21" s="58">
        <v>44043</v>
      </c>
      <c r="K21" s="44"/>
      <c r="L21" s="69"/>
      <c r="M21" s="63"/>
    </row>
    <row r="22" spans="1:13" ht="204" customHeight="1">
      <c r="A22" s="75" t="s">
        <v>161</v>
      </c>
      <c r="B22" s="76" t="s">
        <v>162</v>
      </c>
      <c r="C22" s="44">
        <v>79</v>
      </c>
      <c r="D22" s="44">
        <v>25</v>
      </c>
      <c r="E22" s="44">
        <v>21.809000000000001</v>
      </c>
      <c r="F22" s="44">
        <v>0</v>
      </c>
      <c r="G22" s="44">
        <v>21.809000000000001</v>
      </c>
      <c r="H22" s="44">
        <v>57.191000000000003</v>
      </c>
      <c r="I22" s="44" t="s">
        <v>140</v>
      </c>
      <c r="J22" s="58">
        <v>44074</v>
      </c>
      <c r="K22" s="44">
        <v>0</v>
      </c>
      <c r="L22" s="44"/>
      <c r="M22" s="77" t="s">
        <v>163</v>
      </c>
    </row>
    <row r="23" spans="1:13" ht="32.25" customHeight="1">
      <c r="A23" s="44" t="s">
        <v>164</v>
      </c>
      <c r="B23" s="57" t="s">
        <v>165</v>
      </c>
      <c r="C23" s="44">
        <v>30</v>
      </c>
      <c r="D23" s="44">
        <v>30</v>
      </c>
      <c r="E23" s="44">
        <v>30</v>
      </c>
      <c r="F23" s="44">
        <v>30</v>
      </c>
      <c r="G23" s="44"/>
      <c r="H23" s="44"/>
      <c r="I23" s="44"/>
      <c r="J23" s="44"/>
      <c r="K23" s="44">
        <v>0</v>
      </c>
      <c r="L23" s="44"/>
      <c r="M23" s="63"/>
    </row>
    <row r="24" spans="1:13" ht="82.5" customHeight="1">
      <c r="A24" s="44" t="s">
        <v>166</v>
      </c>
      <c r="B24" s="57" t="s">
        <v>167</v>
      </c>
      <c r="C24" s="44">
        <v>40</v>
      </c>
      <c r="D24" s="44">
        <v>40</v>
      </c>
      <c r="E24" s="44">
        <v>40</v>
      </c>
      <c r="F24" s="44">
        <v>40</v>
      </c>
      <c r="G24" s="44"/>
      <c r="H24" s="44"/>
      <c r="I24" s="44"/>
      <c r="J24" s="44"/>
      <c r="K24" s="44">
        <v>0</v>
      </c>
      <c r="L24" s="44"/>
      <c r="M24" s="63"/>
    </row>
    <row r="25" spans="1:13" ht="54.75" customHeight="1">
      <c r="A25" s="44" t="s">
        <v>168</v>
      </c>
      <c r="B25" s="57" t="s">
        <v>169</v>
      </c>
      <c r="C25" s="44">
        <v>8</v>
      </c>
      <c r="D25" s="44">
        <v>8</v>
      </c>
      <c r="E25" s="44">
        <v>8</v>
      </c>
      <c r="F25" s="44">
        <v>8</v>
      </c>
      <c r="G25" s="44"/>
      <c r="H25" s="44"/>
      <c r="I25" s="44"/>
      <c r="J25" s="44"/>
      <c r="K25" s="44">
        <v>0</v>
      </c>
      <c r="L25" s="44"/>
      <c r="M25" s="78"/>
    </row>
    <row r="26" spans="1:13" ht="41.25" customHeight="1">
      <c r="A26" s="44" t="s">
        <v>170</v>
      </c>
      <c r="B26" s="57" t="s">
        <v>171</v>
      </c>
      <c r="C26" s="44">
        <v>10</v>
      </c>
      <c r="D26" s="44">
        <v>10</v>
      </c>
      <c r="E26" s="44">
        <v>10</v>
      </c>
      <c r="F26" s="44">
        <v>10</v>
      </c>
      <c r="G26" s="44"/>
      <c r="H26" s="44"/>
      <c r="I26" s="44"/>
      <c r="J26" s="44"/>
      <c r="K26" s="44"/>
      <c r="L26" s="44"/>
      <c r="M26" s="63"/>
    </row>
    <row r="27" spans="1:13" ht="44.25" customHeight="1">
      <c r="A27" s="44" t="s">
        <v>172</v>
      </c>
      <c r="B27" s="57" t="s">
        <v>173</v>
      </c>
      <c r="C27" s="44">
        <v>25</v>
      </c>
      <c r="D27" s="44">
        <v>25</v>
      </c>
      <c r="E27" s="44">
        <v>25</v>
      </c>
      <c r="F27" s="79">
        <v>18.952999999999999</v>
      </c>
      <c r="G27" s="79">
        <f>+E27-F27</f>
        <v>6.0470000000000006</v>
      </c>
      <c r="H27" s="79"/>
      <c r="I27" s="44"/>
      <c r="J27" s="44"/>
      <c r="K27" s="44">
        <v>0</v>
      </c>
      <c r="L27" s="44"/>
      <c r="M27" s="63"/>
    </row>
    <row r="28" spans="1:13" ht="75" customHeight="1">
      <c r="A28" s="80" t="s">
        <v>174</v>
      </c>
      <c r="B28" s="81" t="s">
        <v>175</v>
      </c>
      <c r="C28" s="80">
        <v>55</v>
      </c>
      <c r="D28" s="80">
        <v>55</v>
      </c>
      <c r="E28" s="80">
        <v>51.8</v>
      </c>
      <c r="F28" s="80">
        <v>8.4</v>
      </c>
      <c r="G28" s="80">
        <v>46.6</v>
      </c>
      <c r="H28" s="80">
        <v>3.2</v>
      </c>
      <c r="I28" s="80" t="s">
        <v>140</v>
      </c>
      <c r="J28" s="58">
        <v>44067</v>
      </c>
      <c r="K28" s="82">
        <v>0</v>
      </c>
      <c r="L28" s="44"/>
      <c r="M28" s="56" t="s">
        <v>176</v>
      </c>
    </row>
    <row r="29" spans="1:13" ht="45.75" customHeight="1">
      <c r="A29" s="61" t="s">
        <v>177</v>
      </c>
      <c r="B29" s="57" t="s">
        <v>178</v>
      </c>
      <c r="C29" s="44">
        <v>52</v>
      </c>
      <c r="D29" s="44">
        <v>52</v>
      </c>
      <c r="E29" s="44">
        <v>52</v>
      </c>
      <c r="F29" s="44">
        <v>0</v>
      </c>
      <c r="G29" s="44">
        <v>52</v>
      </c>
      <c r="H29" s="44"/>
      <c r="I29" s="44"/>
      <c r="J29" s="44"/>
      <c r="K29" s="44">
        <v>0</v>
      </c>
      <c r="L29" s="44"/>
      <c r="M29" s="56" t="s">
        <v>179</v>
      </c>
    </row>
    <row r="30" spans="1:13" s="35" customFormat="1" ht="74.25" customHeight="1">
      <c r="A30" s="83" t="s">
        <v>180</v>
      </c>
      <c r="B30" s="67" t="s">
        <v>181</v>
      </c>
      <c r="C30" s="44">
        <v>20</v>
      </c>
      <c r="D30" s="44">
        <v>20</v>
      </c>
      <c r="E30" s="84">
        <v>16.03</v>
      </c>
      <c r="F30" s="84"/>
      <c r="G30" s="84">
        <v>16.03</v>
      </c>
      <c r="H30" s="84">
        <v>3.97</v>
      </c>
      <c r="I30" s="44" t="s">
        <v>136</v>
      </c>
      <c r="J30" s="58">
        <v>44027</v>
      </c>
      <c r="K30" s="44">
        <v>0</v>
      </c>
      <c r="L30" s="44"/>
      <c r="M30" s="63"/>
    </row>
    <row r="31" spans="1:13" ht="45" customHeight="1">
      <c r="A31" s="45" t="s">
        <v>182</v>
      </c>
      <c r="B31" s="57" t="s">
        <v>183</v>
      </c>
      <c r="C31" s="68">
        <v>15</v>
      </c>
      <c r="D31" s="44">
        <v>15</v>
      </c>
      <c r="E31" s="44">
        <v>15</v>
      </c>
      <c r="F31" s="44">
        <v>5.7</v>
      </c>
      <c r="G31" s="44">
        <v>9.3000000000000007</v>
      </c>
      <c r="H31" s="44"/>
      <c r="I31" s="44"/>
      <c r="J31" s="44"/>
      <c r="K31" s="44">
        <v>0</v>
      </c>
      <c r="L31" s="44"/>
      <c r="M31" s="63"/>
    </row>
    <row r="32" spans="1:13" ht="36.75" customHeight="1">
      <c r="A32" s="85" t="s">
        <v>184</v>
      </c>
      <c r="B32" s="74" t="s">
        <v>185</v>
      </c>
      <c r="C32" s="44">
        <v>106</v>
      </c>
      <c r="D32" s="44">
        <v>46</v>
      </c>
      <c r="E32" s="44">
        <v>106</v>
      </c>
      <c r="F32" s="44">
        <v>22</v>
      </c>
      <c r="G32" s="44">
        <v>84</v>
      </c>
      <c r="H32" s="44"/>
      <c r="I32" s="44"/>
      <c r="J32" s="44"/>
      <c r="K32" s="44">
        <v>0</v>
      </c>
      <c r="L32" s="44"/>
      <c r="M32" s="56" t="s">
        <v>186</v>
      </c>
    </row>
    <row r="33" spans="1:13" ht="45" customHeight="1">
      <c r="A33" s="80" t="s">
        <v>187</v>
      </c>
      <c r="B33" s="57" t="s">
        <v>188</v>
      </c>
      <c r="C33" s="86">
        <v>68</v>
      </c>
      <c r="D33" s="86">
        <v>68</v>
      </c>
      <c r="E33" s="44">
        <v>68</v>
      </c>
      <c r="F33" s="44">
        <v>68</v>
      </c>
      <c r="G33" s="44">
        <v>0</v>
      </c>
      <c r="H33" s="44"/>
      <c r="I33" s="44"/>
      <c r="J33" s="44"/>
      <c r="K33" s="44">
        <v>0</v>
      </c>
      <c r="L33" s="44"/>
      <c r="M33" s="56" t="s">
        <v>189</v>
      </c>
    </row>
    <row r="34" spans="1:13" s="92" customFormat="1" ht="238.5" customHeight="1">
      <c r="A34" s="87" t="s">
        <v>190</v>
      </c>
      <c r="B34" s="88" t="s">
        <v>191</v>
      </c>
      <c r="C34" s="87">
        <v>37</v>
      </c>
      <c r="D34" s="87">
        <v>37</v>
      </c>
      <c r="E34" s="87">
        <v>13.7</v>
      </c>
      <c r="F34" s="87"/>
      <c r="G34" s="87">
        <v>13.7</v>
      </c>
      <c r="H34" s="87">
        <v>23.3</v>
      </c>
      <c r="I34" s="87" t="s">
        <v>140</v>
      </c>
      <c r="J34" s="89">
        <v>44057</v>
      </c>
      <c r="K34" s="12">
        <v>0</v>
      </c>
      <c r="L34" s="90"/>
      <c r="M34" s="91" t="s">
        <v>192</v>
      </c>
    </row>
    <row r="35" spans="1:13" ht="39.75" customHeight="1">
      <c r="A35" s="44" t="s">
        <v>193</v>
      </c>
      <c r="B35" s="57" t="s">
        <v>194</v>
      </c>
      <c r="C35" s="86">
        <v>5</v>
      </c>
      <c r="D35" s="86">
        <v>5</v>
      </c>
      <c r="E35" s="86">
        <v>5</v>
      </c>
      <c r="F35" s="86">
        <v>5</v>
      </c>
      <c r="G35" s="44">
        <v>0</v>
      </c>
      <c r="H35" s="44"/>
      <c r="I35" s="44"/>
      <c r="J35" s="44"/>
      <c r="K35" s="44">
        <v>0</v>
      </c>
      <c r="L35" s="44"/>
      <c r="M35" s="63"/>
    </row>
    <row r="36" spans="1:13" ht="95.25" customHeight="1">
      <c r="A36" s="44" t="s">
        <v>195</v>
      </c>
      <c r="B36" s="57" t="s">
        <v>196</v>
      </c>
      <c r="C36" s="44">
        <v>17</v>
      </c>
      <c r="D36" s="44">
        <v>17</v>
      </c>
      <c r="E36" s="44">
        <v>17</v>
      </c>
      <c r="F36" s="44">
        <v>17</v>
      </c>
      <c r="G36" s="44">
        <v>0</v>
      </c>
      <c r="H36" s="44"/>
      <c r="I36" s="44"/>
      <c r="J36" s="44"/>
      <c r="K36" s="44">
        <v>0</v>
      </c>
      <c r="L36" s="44"/>
      <c r="M36" s="93"/>
    </row>
    <row r="37" spans="1:13" ht="111" customHeight="1">
      <c r="A37" s="44" t="s">
        <v>197</v>
      </c>
      <c r="B37" s="57" t="s">
        <v>198</v>
      </c>
      <c r="C37" s="44">
        <v>43</v>
      </c>
      <c r="D37" s="44">
        <v>43</v>
      </c>
      <c r="E37" s="44"/>
      <c r="F37" s="44">
        <v>0</v>
      </c>
      <c r="G37" s="44">
        <v>0</v>
      </c>
      <c r="H37" s="44">
        <v>43</v>
      </c>
      <c r="I37" s="44" t="s">
        <v>140</v>
      </c>
      <c r="J37" s="94" t="s">
        <v>199</v>
      </c>
      <c r="K37" s="44">
        <v>0</v>
      </c>
      <c r="L37" s="44"/>
      <c r="M37" s="95" t="s">
        <v>154</v>
      </c>
    </row>
    <row r="38" spans="1:13" ht="41.25" customHeight="1">
      <c r="A38" s="44" t="s">
        <v>200</v>
      </c>
      <c r="B38" s="57" t="s">
        <v>201</v>
      </c>
      <c r="C38" s="86">
        <v>30</v>
      </c>
      <c r="D38" s="86">
        <v>30</v>
      </c>
      <c r="E38" s="86">
        <v>30</v>
      </c>
      <c r="F38" s="86">
        <v>30</v>
      </c>
      <c r="G38" s="44"/>
      <c r="H38" s="44"/>
      <c r="I38" s="44"/>
      <c r="J38" s="44"/>
      <c r="K38" s="44">
        <v>0</v>
      </c>
      <c r="L38" s="44"/>
      <c r="M38" s="96"/>
    </row>
    <row r="39" spans="1:13" ht="41.25" customHeight="1">
      <c r="A39" s="44" t="s">
        <v>202</v>
      </c>
      <c r="B39" s="57" t="s">
        <v>203</v>
      </c>
      <c r="C39" s="86">
        <v>47</v>
      </c>
      <c r="D39" s="86">
        <v>47</v>
      </c>
      <c r="E39" s="86">
        <v>47</v>
      </c>
      <c r="F39" s="44">
        <v>0.3</v>
      </c>
      <c r="G39" s="44">
        <v>46.7</v>
      </c>
      <c r="H39" s="44"/>
      <c r="I39" s="44"/>
      <c r="J39" s="44"/>
      <c r="K39" s="44">
        <v>0</v>
      </c>
      <c r="L39" s="44"/>
      <c r="M39" s="63"/>
    </row>
    <row r="40" spans="1:13" ht="59.25" customHeight="1">
      <c r="A40" s="44" t="s">
        <v>204</v>
      </c>
      <c r="B40" s="97" t="s">
        <v>205</v>
      </c>
      <c r="C40" s="44">
        <v>42</v>
      </c>
      <c r="D40" s="44">
        <v>42</v>
      </c>
      <c r="E40" s="44">
        <v>42</v>
      </c>
      <c r="F40" s="44">
        <v>42</v>
      </c>
      <c r="G40" s="44"/>
      <c r="H40" s="44"/>
      <c r="I40" s="44"/>
      <c r="J40" s="44"/>
      <c r="K40" s="44">
        <v>0</v>
      </c>
      <c r="L40" s="44"/>
      <c r="M40" s="63"/>
    </row>
    <row r="41" spans="1:13" ht="42.75" customHeight="1">
      <c r="A41" s="44" t="s">
        <v>206</v>
      </c>
      <c r="B41" s="57" t="s">
        <v>207</v>
      </c>
      <c r="C41" s="44">
        <v>17</v>
      </c>
      <c r="D41" s="44">
        <v>17</v>
      </c>
      <c r="E41" s="44">
        <v>17</v>
      </c>
      <c r="F41" s="44">
        <v>17</v>
      </c>
      <c r="G41" s="44"/>
      <c r="H41" s="44"/>
      <c r="I41" s="44"/>
      <c r="J41" s="44"/>
      <c r="K41" s="44">
        <v>0</v>
      </c>
      <c r="L41" s="44"/>
      <c r="M41" s="63"/>
    </row>
    <row r="42" spans="1:13" ht="62.25" customHeight="1">
      <c r="A42" s="61" t="s">
        <v>208</v>
      </c>
      <c r="B42" s="57" t="s">
        <v>209</v>
      </c>
      <c r="C42" s="86">
        <v>63</v>
      </c>
      <c r="D42" s="86">
        <v>63</v>
      </c>
      <c r="E42" s="86">
        <v>63</v>
      </c>
      <c r="F42" s="44">
        <v>42.8</v>
      </c>
      <c r="G42" s="44">
        <v>20.2</v>
      </c>
      <c r="H42" s="44"/>
      <c r="I42" s="44"/>
      <c r="J42" s="44"/>
      <c r="K42" s="44">
        <v>0</v>
      </c>
      <c r="L42" s="98"/>
      <c r="M42" s="56" t="s">
        <v>210</v>
      </c>
    </row>
    <row r="43" spans="1:13" ht="99" customHeight="1">
      <c r="A43" s="44" t="s">
        <v>211</v>
      </c>
      <c r="B43" s="37" t="s">
        <v>212</v>
      </c>
      <c r="C43" s="86">
        <v>23</v>
      </c>
      <c r="D43" s="86">
        <v>23</v>
      </c>
      <c r="E43" s="86">
        <f>+F43+G43</f>
        <v>23</v>
      </c>
      <c r="F43" s="86">
        <v>23</v>
      </c>
      <c r="G43" s="44"/>
      <c r="H43" s="44"/>
      <c r="I43" s="44"/>
      <c r="J43" s="58"/>
      <c r="K43" s="44">
        <v>0</v>
      </c>
      <c r="L43" s="44"/>
      <c r="M43" s="56" t="s">
        <v>213</v>
      </c>
    </row>
    <row r="44" spans="1:13" s="42" customFormat="1" ht="67.5" customHeight="1">
      <c r="A44" s="44" t="s">
        <v>214</v>
      </c>
      <c r="B44" s="57" t="s">
        <v>215</v>
      </c>
      <c r="C44" s="44">
        <v>22</v>
      </c>
      <c r="D44" s="44">
        <v>22</v>
      </c>
      <c r="E44" s="44">
        <v>22</v>
      </c>
      <c r="F44" s="44">
        <v>22</v>
      </c>
      <c r="G44" s="44">
        <v>0</v>
      </c>
      <c r="H44" s="44"/>
      <c r="I44" s="44"/>
      <c r="J44" s="44"/>
      <c r="K44" s="99">
        <v>0</v>
      </c>
      <c r="L44" s="44"/>
      <c r="M44" s="56"/>
    </row>
    <row r="45" spans="1:13" s="92" customFormat="1" ht="76.5" customHeight="1">
      <c r="A45" s="80" t="s">
        <v>216</v>
      </c>
      <c r="B45" s="81" t="s">
        <v>217</v>
      </c>
      <c r="C45" s="80">
        <v>68</v>
      </c>
      <c r="D45" s="80">
        <v>48</v>
      </c>
      <c r="E45" s="80">
        <v>45</v>
      </c>
      <c r="F45" s="80">
        <v>45</v>
      </c>
      <c r="G45" s="100"/>
      <c r="H45" s="80">
        <v>23</v>
      </c>
      <c r="I45" s="80" t="s">
        <v>140</v>
      </c>
      <c r="J45" s="80"/>
      <c r="K45" s="44">
        <v>0</v>
      </c>
      <c r="L45" s="80"/>
      <c r="M45" s="95" t="s">
        <v>218</v>
      </c>
    </row>
    <row r="46" spans="1:13" ht="40.5" customHeight="1">
      <c r="A46" s="44" t="s">
        <v>219</v>
      </c>
      <c r="B46" s="57" t="s">
        <v>220</v>
      </c>
      <c r="C46" s="44">
        <v>25</v>
      </c>
      <c r="D46" s="44">
        <v>25</v>
      </c>
      <c r="E46" s="44">
        <v>25</v>
      </c>
      <c r="F46" s="44">
        <v>25</v>
      </c>
      <c r="G46" s="44">
        <v>0</v>
      </c>
      <c r="H46" s="44"/>
      <c r="I46" s="44"/>
      <c r="J46" s="44"/>
      <c r="K46" s="44">
        <v>0</v>
      </c>
      <c r="L46" s="44"/>
      <c r="M46" s="63"/>
    </row>
    <row r="47" spans="1:13" ht="57" customHeight="1">
      <c r="A47" s="44" t="s">
        <v>221</v>
      </c>
      <c r="B47" s="57" t="s">
        <v>222</v>
      </c>
      <c r="C47" s="45">
        <v>6</v>
      </c>
      <c r="D47" s="44">
        <v>6</v>
      </c>
      <c r="E47" s="44">
        <v>0</v>
      </c>
      <c r="F47" s="44">
        <v>0</v>
      </c>
      <c r="G47" s="44">
        <v>0</v>
      </c>
      <c r="H47" s="44">
        <v>6</v>
      </c>
      <c r="I47" s="44" t="s">
        <v>136</v>
      </c>
      <c r="J47" s="58">
        <v>44021</v>
      </c>
      <c r="K47" s="44">
        <v>0</v>
      </c>
      <c r="L47" s="44"/>
      <c r="M47" s="56" t="s">
        <v>223</v>
      </c>
    </row>
    <row r="48" spans="1:13" ht="102" customHeight="1">
      <c r="A48" s="44" t="s">
        <v>224</v>
      </c>
      <c r="B48" s="57" t="s">
        <v>225</v>
      </c>
      <c r="C48" s="86">
        <v>194</v>
      </c>
      <c r="D48" s="86">
        <v>48</v>
      </c>
      <c r="E48" s="101">
        <v>80.3</v>
      </c>
      <c r="F48" s="44">
        <v>48.1</v>
      </c>
      <c r="G48" s="44">
        <v>32.200000000000003</v>
      </c>
      <c r="H48" s="44">
        <v>113.7</v>
      </c>
      <c r="I48" s="44" t="s">
        <v>136</v>
      </c>
      <c r="J48" s="102">
        <v>44027</v>
      </c>
      <c r="K48" s="44">
        <v>0</v>
      </c>
      <c r="L48" s="44"/>
      <c r="M48" s="56" t="s">
        <v>226</v>
      </c>
    </row>
    <row r="49" spans="1:13" ht="33" customHeight="1">
      <c r="A49" s="44" t="s">
        <v>227</v>
      </c>
      <c r="B49" s="57" t="s">
        <v>228</v>
      </c>
      <c r="C49" s="44">
        <v>55</v>
      </c>
      <c r="D49" s="44">
        <v>55</v>
      </c>
      <c r="E49" s="44">
        <v>55</v>
      </c>
      <c r="F49" s="44">
        <v>55</v>
      </c>
      <c r="G49" s="44"/>
      <c r="H49" s="44"/>
      <c r="I49" s="44"/>
      <c r="J49" s="44"/>
      <c r="K49" s="45">
        <v>0</v>
      </c>
      <c r="L49" s="44"/>
      <c r="M49" s="63"/>
    </row>
    <row r="50" spans="1:13" ht="99" customHeight="1">
      <c r="A50" s="69" t="s">
        <v>229</v>
      </c>
      <c r="B50" s="103" t="s">
        <v>230</v>
      </c>
      <c r="C50" s="44">
        <v>61</v>
      </c>
      <c r="D50" s="68">
        <v>61</v>
      </c>
      <c r="E50" s="44">
        <v>43.4</v>
      </c>
      <c r="F50" s="44">
        <v>38.5</v>
      </c>
      <c r="G50" s="44">
        <v>4.9000000000000004</v>
      </c>
      <c r="H50" s="44">
        <v>17.600000000000001</v>
      </c>
      <c r="I50" s="44" t="s">
        <v>140</v>
      </c>
      <c r="J50" s="58">
        <v>44074</v>
      </c>
      <c r="K50" s="104">
        <v>0</v>
      </c>
      <c r="L50" s="44"/>
      <c r="M50" s="56" t="s">
        <v>231</v>
      </c>
    </row>
    <row r="51" spans="1:13" s="35" customFormat="1" ht="204" customHeight="1">
      <c r="A51" s="69" t="s">
        <v>232</v>
      </c>
      <c r="B51" s="57" t="s">
        <v>233</v>
      </c>
      <c r="C51" s="44">
        <v>50</v>
      </c>
      <c r="D51" s="68">
        <v>50</v>
      </c>
      <c r="E51" s="44">
        <v>0</v>
      </c>
      <c r="F51" s="44">
        <v>0</v>
      </c>
      <c r="G51" s="44"/>
      <c r="H51" s="44">
        <v>50</v>
      </c>
      <c r="I51" s="44" t="s">
        <v>136</v>
      </c>
      <c r="J51" s="45" t="s">
        <v>234</v>
      </c>
      <c r="K51" s="44">
        <v>0</v>
      </c>
      <c r="L51" s="44"/>
      <c r="M51" s="105" t="s">
        <v>235</v>
      </c>
    </row>
    <row r="52" spans="1:13" ht="46.5" customHeight="1">
      <c r="A52" s="106" t="s">
        <v>236</v>
      </c>
      <c r="B52" s="48" t="s">
        <v>237</v>
      </c>
      <c r="C52" s="44"/>
      <c r="D52" s="68"/>
      <c r="E52" s="44"/>
      <c r="F52" s="44"/>
      <c r="G52" s="44"/>
      <c r="H52" s="44"/>
      <c r="I52" s="44"/>
      <c r="J52" s="44"/>
      <c r="K52" s="44"/>
      <c r="L52" s="44"/>
      <c r="M52" s="63"/>
    </row>
    <row r="53" spans="1:13" ht="27.75" customHeight="1">
      <c r="A53" s="69"/>
      <c r="B53" s="103" t="s">
        <v>238</v>
      </c>
      <c r="C53" s="44">
        <v>9.4</v>
      </c>
      <c r="D53" s="44">
        <v>0</v>
      </c>
      <c r="E53" s="44">
        <v>9.4</v>
      </c>
      <c r="F53" s="44"/>
      <c r="G53" s="44">
        <v>9.4</v>
      </c>
      <c r="H53" s="44"/>
      <c r="I53" s="44"/>
      <c r="J53" s="44"/>
      <c r="K53" s="44">
        <v>0</v>
      </c>
      <c r="L53" s="44"/>
      <c r="M53" s="107" t="s">
        <v>239</v>
      </c>
    </row>
    <row r="54" spans="1:13" ht="204.75" customHeight="1">
      <c r="A54" s="69"/>
      <c r="B54" s="103" t="s">
        <v>240</v>
      </c>
      <c r="C54" s="44">
        <v>185</v>
      </c>
      <c r="D54" s="44">
        <v>0</v>
      </c>
      <c r="E54" s="44">
        <v>22</v>
      </c>
      <c r="F54" s="44">
        <v>12</v>
      </c>
      <c r="G54" s="44">
        <v>10</v>
      </c>
      <c r="H54" s="44">
        <v>163</v>
      </c>
      <c r="I54" s="44" t="s">
        <v>140</v>
      </c>
      <c r="J54" s="58">
        <v>44105</v>
      </c>
      <c r="K54" s="44">
        <v>0</v>
      </c>
      <c r="L54" s="44"/>
      <c r="M54" s="56" t="s">
        <v>241</v>
      </c>
    </row>
    <row r="55" spans="1:13" ht="46.5" customHeight="1">
      <c r="A55" s="69"/>
      <c r="B55" s="103" t="s">
        <v>242</v>
      </c>
      <c r="C55" s="44">
        <v>30</v>
      </c>
      <c r="D55" s="44">
        <v>0</v>
      </c>
      <c r="E55" s="83">
        <v>30</v>
      </c>
      <c r="F55" s="83">
        <v>30</v>
      </c>
      <c r="G55" s="83">
        <v>0</v>
      </c>
      <c r="H55" s="44">
        <v>0</v>
      </c>
      <c r="I55" s="44">
        <v>0</v>
      </c>
      <c r="J55" s="44">
        <v>0</v>
      </c>
      <c r="K55" s="44">
        <v>0</v>
      </c>
      <c r="L55" s="44"/>
      <c r="M55" s="56" t="s">
        <v>243</v>
      </c>
    </row>
    <row r="56" spans="1:13" ht="27.75" customHeight="1">
      <c r="A56" s="268"/>
      <c r="B56" s="269" t="s">
        <v>244</v>
      </c>
      <c r="C56" s="247">
        <v>96.6</v>
      </c>
      <c r="D56" s="271">
        <v>0</v>
      </c>
      <c r="E56" s="256">
        <v>0</v>
      </c>
      <c r="F56" s="256">
        <v>0</v>
      </c>
      <c r="G56" s="256">
        <v>0</v>
      </c>
      <c r="H56" s="68">
        <v>32</v>
      </c>
      <c r="I56" s="44" t="s">
        <v>136</v>
      </c>
      <c r="J56" s="58">
        <v>44027</v>
      </c>
      <c r="K56" s="44">
        <v>0</v>
      </c>
      <c r="L56" s="44"/>
      <c r="M56" s="63"/>
    </row>
    <row r="57" spans="1:13" ht="69" customHeight="1">
      <c r="A57" s="268"/>
      <c r="B57" s="270"/>
      <c r="C57" s="248"/>
      <c r="D57" s="272"/>
      <c r="E57" s="256"/>
      <c r="F57" s="256"/>
      <c r="G57" s="256"/>
      <c r="H57" s="68">
        <v>64.599999999999994</v>
      </c>
      <c r="I57" s="44" t="s">
        <v>140</v>
      </c>
      <c r="J57" s="65">
        <v>44074</v>
      </c>
      <c r="K57" s="44">
        <v>0</v>
      </c>
      <c r="L57" s="44"/>
      <c r="M57" s="56" t="s">
        <v>245</v>
      </c>
    </row>
    <row r="58" spans="1:13" ht="51.75" customHeight="1">
      <c r="A58" s="69"/>
      <c r="B58" s="103" t="s">
        <v>246</v>
      </c>
      <c r="C58" s="108">
        <v>12</v>
      </c>
      <c r="D58" s="86">
        <v>0</v>
      </c>
      <c r="E58" s="109">
        <v>0</v>
      </c>
      <c r="F58" s="109">
        <v>0</v>
      </c>
      <c r="G58" s="109">
        <v>0</v>
      </c>
      <c r="H58" s="86">
        <v>12</v>
      </c>
      <c r="I58" s="44" t="s">
        <v>140</v>
      </c>
      <c r="J58" s="58">
        <v>44081</v>
      </c>
      <c r="K58" s="44">
        <v>0</v>
      </c>
      <c r="L58" s="86"/>
      <c r="M58" s="95" t="s">
        <v>247</v>
      </c>
    </row>
    <row r="59" spans="1:13" ht="55.5" customHeight="1">
      <c r="A59" s="69"/>
      <c r="B59" s="103" t="s">
        <v>248</v>
      </c>
      <c r="C59" s="44">
        <v>34</v>
      </c>
      <c r="D59" s="44">
        <v>0</v>
      </c>
      <c r="E59" s="44">
        <v>0</v>
      </c>
      <c r="F59" s="44">
        <v>0</v>
      </c>
      <c r="G59" s="44">
        <v>0</v>
      </c>
      <c r="H59" s="44">
        <v>34</v>
      </c>
      <c r="I59" s="44" t="s">
        <v>136</v>
      </c>
      <c r="J59" s="58">
        <v>44044</v>
      </c>
      <c r="K59" s="44">
        <v>0</v>
      </c>
      <c r="L59" s="4"/>
      <c r="M59" s="110"/>
    </row>
    <row r="60" spans="1:13" ht="21.75" customHeight="1">
      <c r="A60" s="69"/>
      <c r="B60" s="103" t="s">
        <v>249</v>
      </c>
      <c r="C60" s="80">
        <v>15</v>
      </c>
      <c r="D60" s="80">
        <v>0</v>
      </c>
      <c r="E60" s="80">
        <v>0</v>
      </c>
      <c r="F60" s="80">
        <v>0</v>
      </c>
      <c r="G60" s="80">
        <v>15</v>
      </c>
      <c r="H60" s="80">
        <v>15</v>
      </c>
      <c r="I60" s="80" t="s">
        <v>136</v>
      </c>
      <c r="J60" s="58">
        <v>44022</v>
      </c>
      <c r="K60" s="44">
        <v>0</v>
      </c>
      <c r="L60" s="4"/>
      <c r="M60" s="110"/>
    </row>
    <row r="61" spans="1:13" ht="45.75" customHeight="1">
      <c r="A61" s="69"/>
      <c r="B61" s="111" t="s">
        <v>250</v>
      </c>
      <c r="C61" s="112"/>
      <c r="D61" s="9"/>
      <c r="E61" s="113"/>
      <c r="F61" s="113"/>
      <c r="G61" s="113"/>
      <c r="H61" s="44"/>
      <c r="I61" s="44"/>
      <c r="J61" s="44"/>
      <c r="K61" s="44"/>
      <c r="L61" s="44"/>
      <c r="M61" s="257" t="s">
        <v>251</v>
      </c>
    </row>
    <row r="62" spans="1:13" ht="36" customHeight="1">
      <c r="A62" s="69"/>
      <c r="B62" s="57" t="s">
        <v>252</v>
      </c>
      <c r="C62" s="114">
        <v>347</v>
      </c>
      <c r="D62" s="114">
        <v>0</v>
      </c>
      <c r="E62" s="114">
        <v>0</v>
      </c>
      <c r="F62" s="114">
        <v>0</v>
      </c>
      <c r="G62" s="114">
        <v>0</v>
      </c>
      <c r="H62" s="114">
        <v>347</v>
      </c>
      <c r="I62" s="114" t="s">
        <v>253</v>
      </c>
      <c r="J62" s="115">
        <v>44105</v>
      </c>
      <c r="K62" s="44">
        <v>0</v>
      </c>
      <c r="L62" s="116"/>
      <c r="M62" s="258"/>
    </row>
    <row r="63" spans="1:13" ht="23.25" customHeight="1">
      <c r="A63" s="66"/>
      <c r="B63" s="97" t="s">
        <v>254</v>
      </c>
      <c r="C63" s="44">
        <v>101</v>
      </c>
      <c r="D63" s="44">
        <v>0</v>
      </c>
      <c r="E63" s="44">
        <v>57</v>
      </c>
      <c r="F63" s="44">
        <v>4</v>
      </c>
      <c r="G63" s="44">
        <v>53</v>
      </c>
      <c r="H63" s="44">
        <v>44</v>
      </c>
      <c r="I63" s="44" t="s">
        <v>255</v>
      </c>
      <c r="J63" s="58">
        <v>44058</v>
      </c>
      <c r="K63" s="44">
        <v>0</v>
      </c>
      <c r="L63" s="83"/>
      <c r="M63" s="259"/>
    </row>
    <row r="64" spans="1:13" s="35" customFormat="1" ht="78" customHeight="1">
      <c r="A64" s="44" t="s">
        <v>256</v>
      </c>
      <c r="B64" s="103" t="s">
        <v>257</v>
      </c>
      <c r="C64" s="44">
        <v>218</v>
      </c>
      <c r="D64" s="44">
        <v>0</v>
      </c>
      <c r="E64" s="114">
        <v>0</v>
      </c>
      <c r="F64" s="114">
        <v>0</v>
      </c>
      <c r="G64" s="114">
        <v>0</v>
      </c>
      <c r="H64" s="44">
        <v>218</v>
      </c>
      <c r="I64" s="44" t="s">
        <v>136</v>
      </c>
      <c r="J64" s="58">
        <v>44011</v>
      </c>
      <c r="K64" s="44">
        <v>0</v>
      </c>
      <c r="L64" s="44"/>
      <c r="M64" s="56" t="s">
        <v>258</v>
      </c>
    </row>
    <row r="65" spans="1:13" ht="23.25" customHeight="1">
      <c r="A65" s="44"/>
      <c r="B65" s="117" t="s">
        <v>259</v>
      </c>
      <c r="C65" s="118">
        <f>SUM(C66:C102)</f>
        <v>25139</v>
      </c>
      <c r="D65" s="52">
        <f t="shared" ref="D65:L65" si="2">SUM(D66:D102)</f>
        <v>5131</v>
      </c>
      <c r="E65" s="52">
        <f t="shared" si="2"/>
        <v>21034.769999999997</v>
      </c>
      <c r="F65" s="119">
        <f t="shared" si="2"/>
        <v>1036.348</v>
      </c>
      <c r="G65" s="52">
        <f t="shared" si="2"/>
        <v>19832.421999999999</v>
      </c>
      <c r="H65" s="52">
        <f t="shared" si="2"/>
        <v>4104.2299999999996</v>
      </c>
      <c r="I65" s="52"/>
      <c r="J65" s="52"/>
      <c r="K65" s="120">
        <f t="shared" si="2"/>
        <v>0.5</v>
      </c>
      <c r="L65" s="52">
        <f t="shared" si="2"/>
        <v>0</v>
      </c>
      <c r="M65" s="110"/>
    </row>
    <row r="66" spans="1:13" s="42" customFormat="1" ht="58.5" customHeight="1">
      <c r="A66" s="44" t="s">
        <v>17</v>
      </c>
      <c r="B66" s="121" t="s">
        <v>16</v>
      </c>
      <c r="C66" s="55">
        <v>30</v>
      </c>
      <c r="D66" s="44">
        <v>0</v>
      </c>
      <c r="E66" s="44">
        <v>30</v>
      </c>
      <c r="F66" s="122">
        <v>0</v>
      </c>
      <c r="G66" s="44">
        <v>30</v>
      </c>
      <c r="H66" s="44"/>
      <c r="I66" s="44"/>
      <c r="J66" s="44"/>
      <c r="K66" s="44">
        <v>0</v>
      </c>
      <c r="L66" s="44"/>
      <c r="M66" s="72"/>
    </row>
    <row r="67" spans="1:13" s="42" customFormat="1" ht="39.75" customHeight="1">
      <c r="A67" s="44" t="s">
        <v>19</v>
      </c>
      <c r="B67" s="113" t="s">
        <v>18</v>
      </c>
      <c r="C67" s="44">
        <v>159</v>
      </c>
      <c r="D67" s="44">
        <v>29</v>
      </c>
      <c r="E67" s="44">
        <v>159</v>
      </c>
      <c r="F67" s="122">
        <v>0</v>
      </c>
      <c r="G67" s="44">
        <f>130.1+28.9</f>
        <v>159</v>
      </c>
      <c r="H67" s="44"/>
      <c r="I67" s="44"/>
      <c r="J67" s="44"/>
      <c r="K67" s="44">
        <v>0</v>
      </c>
      <c r="L67" s="44"/>
      <c r="M67" s="72" t="s">
        <v>260</v>
      </c>
    </row>
    <row r="68" spans="1:13" s="42" customFormat="1" ht="53.25" customHeight="1">
      <c r="A68" s="44" t="s">
        <v>261</v>
      </c>
      <c r="B68" s="121" t="s">
        <v>22</v>
      </c>
      <c r="C68" s="44">
        <v>277</v>
      </c>
      <c r="D68" s="44">
        <v>0</v>
      </c>
      <c r="E68" s="44">
        <v>277</v>
      </c>
      <c r="F68" s="122">
        <v>0</v>
      </c>
      <c r="G68" s="44">
        <v>277</v>
      </c>
      <c r="H68" s="44"/>
      <c r="I68" s="44"/>
      <c r="J68" s="44"/>
      <c r="K68" s="44">
        <v>0</v>
      </c>
      <c r="L68" s="44"/>
      <c r="M68" s="123"/>
    </row>
    <row r="69" spans="1:13" s="42" customFormat="1" ht="87.75" customHeight="1">
      <c r="A69" s="44" t="s">
        <v>24</v>
      </c>
      <c r="B69" s="121" t="s">
        <v>25</v>
      </c>
      <c r="C69" s="55">
        <v>9782</v>
      </c>
      <c r="D69" s="55">
        <v>2000</v>
      </c>
      <c r="E69" s="55">
        <v>9782</v>
      </c>
      <c r="F69" s="124">
        <v>0</v>
      </c>
      <c r="G69" s="55">
        <v>9782</v>
      </c>
      <c r="H69" s="55"/>
      <c r="I69" s="55"/>
      <c r="J69" s="55"/>
      <c r="K69" s="55">
        <v>0</v>
      </c>
      <c r="L69" s="44"/>
      <c r="M69" s="72" t="s">
        <v>262</v>
      </c>
    </row>
    <row r="70" spans="1:13" s="42" customFormat="1" ht="98.25" customHeight="1">
      <c r="A70" s="44" t="s">
        <v>263</v>
      </c>
      <c r="B70" s="121" t="s">
        <v>28</v>
      </c>
      <c r="C70" s="55">
        <v>200</v>
      </c>
      <c r="D70" s="55">
        <v>200</v>
      </c>
      <c r="E70" s="55">
        <v>200</v>
      </c>
      <c r="F70" s="124">
        <v>0</v>
      </c>
      <c r="G70" s="55">
        <v>200</v>
      </c>
      <c r="H70" s="55"/>
      <c r="I70" s="55"/>
      <c r="J70" s="108"/>
      <c r="K70" s="55">
        <v>0</v>
      </c>
      <c r="L70" s="44"/>
      <c r="M70" s="72" t="s">
        <v>264</v>
      </c>
    </row>
    <row r="71" spans="1:13" s="42" customFormat="1" ht="63.75">
      <c r="A71" s="44" t="s">
        <v>265</v>
      </c>
      <c r="B71" s="125" t="s">
        <v>31</v>
      </c>
      <c r="C71" s="44">
        <v>1200</v>
      </c>
      <c r="D71" s="44">
        <v>350</v>
      </c>
      <c r="E71" s="44">
        <v>0</v>
      </c>
      <c r="F71" s="101">
        <v>0</v>
      </c>
      <c r="G71" s="101">
        <v>0</v>
      </c>
      <c r="H71" s="86">
        <v>1200</v>
      </c>
      <c r="I71" s="79" t="s">
        <v>136</v>
      </c>
      <c r="J71" s="58">
        <v>44075</v>
      </c>
      <c r="K71" s="44">
        <v>0</v>
      </c>
      <c r="L71" s="44"/>
      <c r="M71" s="72" t="s">
        <v>266</v>
      </c>
    </row>
    <row r="72" spans="1:13" s="42" customFormat="1" ht="38.25">
      <c r="A72" s="44" t="s">
        <v>267</v>
      </c>
      <c r="B72" s="121" t="s">
        <v>34</v>
      </c>
      <c r="C72" s="44">
        <v>100</v>
      </c>
      <c r="D72" s="44">
        <v>0</v>
      </c>
      <c r="E72" s="44">
        <v>100</v>
      </c>
      <c r="F72" s="122">
        <v>0</v>
      </c>
      <c r="G72" s="44">
        <v>100</v>
      </c>
      <c r="H72" s="44"/>
      <c r="I72" s="44"/>
      <c r="J72" s="44"/>
      <c r="K72" s="55">
        <v>0</v>
      </c>
      <c r="L72" s="44"/>
      <c r="M72" s="123" t="s">
        <v>268</v>
      </c>
    </row>
    <row r="73" spans="1:13" s="42" customFormat="1" ht="38.25">
      <c r="A73" s="44" t="s">
        <v>269</v>
      </c>
      <c r="B73" s="125" t="s">
        <v>37</v>
      </c>
      <c r="C73" s="44">
        <v>397</v>
      </c>
      <c r="D73" s="44">
        <v>397</v>
      </c>
      <c r="E73" s="44">
        <v>397</v>
      </c>
      <c r="F73" s="122">
        <v>0</v>
      </c>
      <c r="G73" s="44">
        <v>231</v>
      </c>
      <c r="H73" s="44"/>
      <c r="I73" s="44"/>
      <c r="J73" s="44"/>
      <c r="K73" s="44">
        <v>0</v>
      </c>
      <c r="L73" s="44"/>
      <c r="M73" s="110" t="s">
        <v>270</v>
      </c>
    </row>
    <row r="74" spans="1:13" s="42" customFormat="1" ht="89.25">
      <c r="A74" s="44" t="s">
        <v>38</v>
      </c>
      <c r="B74" s="121" t="s">
        <v>271</v>
      </c>
      <c r="C74" s="44">
        <v>325</v>
      </c>
      <c r="D74" s="80">
        <v>0</v>
      </c>
      <c r="E74" s="80">
        <v>0</v>
      </c>
      <c r="F74" s="100">
        <v>0</v>
      </c>
      <c r="G74" s="80">
        <v>0</v>
      </c>
      <c r="H74" s="80">
        <v>325</v>
      </c>
      <c r="I74" s="80" t="s">
        <v>136</v>
      </c>
      <c r="J74" s="58">
        <v>44022</v>
      </c>
      <c r="K74" s="55">
        <v>0</v>
      </c>
      <c r="L74" s="44"/>
      <c r="M74" s="72" t="s">
        <v>272</v>
      </c>
    </row>
    <row r="75" spans="1:13" s="42" customFormat="1" ht="16.5" customHeight="1">
      <c r="A75" s="260" t="s">
        <v>273</v>
      </c>
      <c r="B75" s="262" t="s">
        <v>42</v>
      </c>
      <c r="C75" s="260">
        <v>257</v>
      </c>
      <c r="D75" s="260">
        <v>0</v>
      </c>
      <c r="E75" s="264">
        <v>238.1</v>
      </c>
      <c r="F75" s="266">
        <v>0</v>
      </c>
      <c r="G75" s="260">
        <v>238.1</v>
      </c>
      <c r="H75" s="80">
        <v>4.8</v>
      </c>
      <c r="I75" s="44" t="s">
        <v>136</v>
      </c>
      <c r="J75" s="58">
        <v>44036</v>
      </c>
      <c r="K75" s="44">
        <v>0</v>
      </c>
      <c r="L75" s="44"/>
      <c r="M75" s="123" t="s">
        <v>274</v>
      </c>
    </row>
    <row r="76" spans="1:13" s="42" customFormat="1" ht="27" customHeight="1">
      <c r="A76" s="261"/>
      <c r="B76" s="263"/>
      <c r="C76" s="261"/>
      <c r="D76" s="261"/>
      <c r="E76" s="265"/>
      <c r="F76" s="267"/>
      <c r="G76" s="261"/>
      <c r="H76" s="80">
        <v>14.1</v>
      </c>
      <c r="I76" s="44" t="s">
        <v>140</v>
      </c>
      <c r="J76" s="58">
        <v>44058</v>
      </c>
      <c r="K76" s="44">
        <v>0</v>
      </c>
      <c r="L76" s="44"/>
      <c r="M76" s="72" t="s">
        <v>275</v>
      </c>
    </row>
    <row r="77" spans="1:13" s="42" customFormat="1" ht="36">
      <c r="A77" s="44" t="s">
        <v>44</v>
      </c>
      <c r="B77" s="121" t="s">
        <v>45</v>
      </c>
      <c r="C77" s="44">
        <v>200</v>
      </c>
      <c r="D77" s="44">
        <v>0</v>
      </c>
      <c r="E77" s="44"/>
      <c r="F77" s="122"/>
      <c r="G77" s="44"/>
      <c r="H77" s="44">
        <v>200</v>
      </c>
      <c r="I77" s="44" t="s">
        <v>136</v>
      </c>
      <c r="J77" s="58">
        <v>44027</v>
      </c>
      <c r="K77" s="44"/>
      <c r="L77" s="44"/>
      <c r="M77" s="72" t="s">
        <v>276</v>
      </c>
    </row>
    <row r="78" spans="1:13" s="42" customFormat="1" ht="42" customHeight="1">
      <c r="A78" s="44" t="s">
        <v>277</v>
      </c>
      <c r="B78" s="121" t="s">
        <v>278</v>
      </c>
      <c r="C78" s="55">
        <v>1600</v>
      </c>
      <c r="D78" s="55">
        <v>0</v>
      </c>
      <c r="E78" s="55">
        <v>1600</v>
      </c>
      <c r="F78" s="122">
        <v>0</v>
      </c>
      <c r="G78" s="55">
        <v>1600</v>
      </c>
      <c r="H78" s="44"/>
      <c r="I78" s="44"/>
      <c r="J78" s="44"/>
      <c r="K78" s="44">
        <v>0</v>
      </c>
      <c r="L78" s="44"/>
      <c r="M78" s="123"/>
    </row>
    <row r="79" spans="1:13" s="42" customFormat="1" ht="25.5">
      <c r="A79" s="44" t="s">
        <v>279</v>
      </c>
      <c r="B79" s="121" t="s">
        <v>52</v>
      </c>
      <c r="C79" s="44">
        <v>150</v>
      </c>
      <c r="D79" s="44">
        <v>0</v>
      </c>
      <c r="E79" s="44">
        <v>150</v>
      </c>
      <c r="F79" s="122">
        <v>0</v>
      </c>
      <c r="G79" s="44">
        <v>150</v>
      </c>
      <c r="H79" s="44"/>
      <c r="I79" s="44"/>
      <c r="J79" s="44"/>
      <c r="K79" s="44">
        <v>0</v>
      </c>
      <c r="L79" s="44"/>
      <c r="M79" s="123"/>
    </row>
    <row r="80" spans="1:13" s="42" customFormat="1" ht="60">
      <c r="A80" s="44" t="s">
        <v>280</v>
      </c>
      <c r="B80" s="126" t="s">
        <v>55</v>
      </c>
      <c r="C80" s="44">
        <v>119</v>
      </c>
      <c r="D80" s="44">
        <v>119</v>
      </c>
      <c r="E80" s="44">
        <v>119</v>
      </c>
      <c r="F80" s="122">
        <v>0</v>
      </c>
      <c r="G80" s="44">
        <v>119</v>
      </c>
      <c r="H80" s="44">
        <v>0</v>
      </c>
      <c r="I80" s="44" t="s">
        <v>140</v>
      </c>
      <c r="J80" s="127"/>
      <c r="K80" s="44">
        <v>0</v>
      </c>
      <c r="L80" s="44"/>
      <c r="M80" s="72" t="s">
        <v>281</v>
      </c>
    </row>
    <row r="81" spans="1:13" s="42" customFormat="1" ht="53.25" customHeight="1">
      <c r="A81" s="44" t="s">
        <v>282</v>
      </c>
      <c r="B81" s="121" t="s">
        <v>57</v>
      </c>
      <c r="C81" s="44">
        <v>480</v>
      </c>
      <c r="D81" s="44">
        <v>50</v>
      </c>
      <c r="E81" s="44">
        <v>480</v>
      </c>
      <c r="F81" s="119">
        <v>50</v>
      </c>
      <c r="G81" s="44">
        <v>430</v>
      </c>
      <c r="H81" s="44">
        <v>0</v>
      </c>
      <c r="I81" s="44"/>
      <c r="J81" s="44"/>
      <c r="K81" s="44">
        <v>0</v>
      </c>
      <c r="L81" s="44"/>
      <c r="M81" s="123"/>
    </row>
    <row r="82" spans="1:13" s="42" customFormat="1" ht="109.5" customHeight="1">
      <c r="A82" s="44" t="s">
        <v>283</v>
      </c>
      <c r="B82" s="128" t="s">
        <v>60</v>
      </c>
      <c r="C82" s="44">
        <v>214</v>
      </c>
      <c r="D82" s="44">
        <v>14</v>
      </c>
      <c r="E82" s="80">
        <v>54</v>
      </c>
      <c r="F82" s="100">
        <v>14.648</v>
      </c>
      <c r="G82" s="80">
        <f>+E82-F82</f>
        <v>39.352000000000004</v>
      </c>
      <c r="H82" s="80">
        <v>160</v>
      </c>
      <c r="I82" s="44" t="s">
        <v>140</v>
      </c>
      <c r="J82" s="58">
        <v>44074</v>
      </c>
      <c r="K82" s="44">
        <v>0</v>
      </c>
      <c r="L82" s="44"/>
      <c r="M82" s="129" t="s">
        <v>284</v>
      </c>
    </row>
    <row r="83" spans="1:13" s="42" customFormat="1" ht="21" customHeight="1">
      <c r="A83" s="44" t="s">
        <v>285</v>
      </c>
      <c r="B83" s="121" t="s">
        <v>286</v>
      </c>
      <c r="C83" s="44">
        <v>330</v>
      </c>
      <c r="D83" s="122">
        <v>150</v>
      </c>
      <c r="E83" s="44">
        <v>330</v>
      </c>
      <c r="F83" s="122">
        <v>0</v>
      </c>
      <c r="G83" s="44">
        <v>330</v>
      </c>
      <c r="H83" s="44"/>
      <c r="I83" s="44"/>
      <c r="J83" s="44"/>
      <c r="K83" s="44"/>
      <c r="L83" s="44"/>
      <c r="M83" s="123"/>
    </row>
    <row r="84" spans="1:13" s="42" customFormat="1" ht="40.5" customHeight="1">
      <c r="A84" s="44" t="s">
        <v>287</v>
      </c>
      <c r="B84" s="121" t="s">
        <v>288</v>
      </c>
      <c r="C84" s="44">
        <v>300</v>
      </c>
      <c r="D84" s="44">
        <v>50</v>
      </c>
      <c r="E84" s="44">
        <f>F84+G84</f>
        <v>300</v>
      </c>
      <c r="F84" s="122">
        <v>50</v>
      </c>
      <c r="G84" s="44">
        <v>250</v>
      </c>
      <c r="H84" s="44"/>
      <c r="I84" s="44"/>
      <c r="J84" s="58"/>
      <c r="K84" s="44">
        <v>0</v>
      </c>
      <c r="L84" s="44"/>
      <c r="M84" s="130" t="s">
        <v>289</v>
      </c>
    </row>
    <row r="85" spans="1:13" s="42" customFormat="1" ht="42" customHeight="1">
      <c r="A85" s="44" t="s">
        <v>290</v>
      </c>
      <c r="B85" s="121" t="s">
        <v>291</v>
      </c>
      <c r="C85" s="44">
        <v>550</v>
      </c>
      <c r="D85" s="131">
        <v>200</v>
      </c>
      <c r="E85" s="44">
        <v>370</v>
      </c>
      <c r="F85" s="122">
        <v>0</v>
      </c>
      <c r="G85" s="44">
        <v>370</v>
      </c>
      <c r="H85" s="44">
        <v>180</v>
      </c>
      <c r="I85" s="44" t="s">
        <v>140</v>
      </c>
      <c r="J85" s="58">
        <v>44120</v>
      </c>
      <c r="K85" s="82">
        <v>0</v>
      </c>
      <c r="L85" s="44"/>
      <c r="M85" s="123"/>
    </row>
    <row r="86" spans="1:13" s="42" customFormat="1" ht="56.25" customHeight="1">
      <c r="A86" s="44" t="s">
        <v>292</v>
      </c>
      <c r="B86" s="121" t="s">
        <v>293</v>
      </c>
      <c r="C86" s="44">
        <v>987</v>
      </c>
      <c r="D86" s="44">
        <v>0</v>
      </c>
      <c r="E86" s="44">
        <v>987</v>
      </c>
      <c r="F86" s="122">
        <v>0</v>
      </c>
      <c r="G86" s="55">
        <v>987</v>
      </c>
      <c r="H86" s="44"/>
      <c r="I86" s="44"/>
      <c r="J86" s="58"/>
      <c r="K86" s="44">
        <v>0</v>
      </c>
      <c r="L86" s="44"/>
      <c r="M86" s="72" t="s">
        <v>294</v>
      </c>
    </row>
    <row r="87" spans="1:13" s="42" customFormat="1" ht="33" customHeight="1">
      <c r="A87" s="44" t="s">
        <v>295</v>
      </c>
      <c r="B87" s="121" t="s">
        <v>74</v>
      </c>
      <c r="C87" s="44">
        <v>150</v>
      </c>
      <c r="D87" s="44">
        <v>0</v>
      </c>
      <c r="E87" s="44">
        <v>150</v>
      </c>
      <c r="F87" s="122"/>
      <c r="G87" s="44">
        <v>150</v>
      </c>
      <c r="H87" s="44"/>
      <c r="I87" s="44"/>
      <c r="J87" s="58"/>
      <c r="K87" s="44">
        <v>0</v>
      </c>
      <c r="L87" s="44"/>
      <c r="M87" s="123" t="s">
        <v>296</v>
      </c>
    </row>
    <row r="88" spans="1:13" s="42" customFormat="1" ht="29.25" customHeight="1">
      <c r="A88" s="44" t="s">
        <v>297</v>
      </c>
      <c r="B88" s="121" t="s">
        <v>77</v>
      </c>
      <c r="C88" s="44">
        <v>100</v>
      </c>
      <c r="D88" s="44">
        <v>0</v>
      </c>
      <c r="E88" s="44"/>
      <c r="F88" s="122"/>
      <c r="G88" s="44"/>
      <c r="H88" s="44">
        <v>100</v>
      </c>
      <c r="I88" s="44" t="s">
        <v>136</v>
      </c>
      <c r="J88" s="58">
        <v>44083</v>
      </c>
      <c r="K88" s="44">
        <v>0</v>
      </c>
      <c r="L88" s="44"/>
      <c r="M88" s="123" t="s">
        <v>298</v>
      </c>
    </row>
    <row r="89" spans="1:13" s="42" customFormat="1" ht="52.5" customHeight="1">
      <c r="A89" s="44" t="s">
        <v>299</v>
      </c>
      <c r="B89" s="121" t="s">
        <v>300</v>
      </c>
      <c r="C89" s="44">
        <v>600</v>
      </c>
      <c r="D89" s="44">
        <v>600</v>
      </c>
      <c r="E89" s="44">
        <v>600</v>
      </c>
      <c r="F89" s="122">
        <v>106</v>
      </c>
      <c r="G89" s="44">
        <v>494</v>
      </c>
      <c r="H89" s="132"/>
      <c r="I89" s="132"/>
      <c r="J89" s="44"/>
      <c r="K89" s="44">
        <v>0</v>
      </c>
      <c r="L89" s="44"/>
      <c r="M89" s="72" t="s">
        <v>301</v>
      </c>
    </row>
    <row r="90" spans="1:13" s="42" customFormat="1" ht="54" customHeight="1">
      <c r="A90" s="44" t="s">
        <v>302</v>
      </c>
      <c r="B90" s="121" t="s">
        <v>303</v>
      </c>
      <c r="C90" s="86">
        <v>1200</v>
      </c>
      <c r="D90" s="86">
        <v>255</v>
      </c>
      <c r="E90" s="133">
        <v>0</v>
      </c>
      <c r="F90" s="134">
        <v>0</v>
      </c>
      <c r="G90" s="86">
        <v>0</v>
      </c>
      <c r="H90" s="133">
        <v>1200</v>
      </c>
      <c r="I90" s="44" t="s">
        <v>136</v>
      </c>
      <c r="J90" s="65">
        <v>44053</v>
      </c>
      <c r="K90" s="44">
        <v>0</v>
      </c>
      <c r="L90" s="44"/>
      <c r="M90" s="123" t="s">
        <v>304</v>
      </c>
    </row>
    <row r="91" spans="1:13" s="42" customFormat="1" ht="43.5" customHeight="1">
      <c r="A91" s="44" t="s">
        <v>305</v>
      </c>
      <c r="B91" s="121" t="s">
        <v>306</v>
      </c>
      <c r="C91" s="44">
        <v>2300</v>
      </c>
      <c r="D91" s="44">
        <v>0</v>
      </c>
      <c r="E91" s="44">
        <v>2300</v>
      </c>
      <c r="F91" s="122">
        <v>0</v>
      </c>
      <c r="G91" s="44">
        <v>2300</v>
      </c>
      <c r="H91" s="44"/>
      <c r="I91" s="44"/>
      <c r="J91" s="44"/>
      <c r="K91" s="44">
        <v>0</v>
      </c>
      <c r="L91" s="44"/>
      <c r="M91" s="123"/>
    </row>
    <row r="92" spans="1:13" s="42" customFormat="1" ht="51">
      <c r="A92" s="44" t="s">
        <v>307</v>
      </c>
      <c r="B92" s="135" t="s">
        <v>308</v>
      </c>
      <c r="C92" s="44">
        <v>200</v>
      </c>
      <c r="D92" s="44">
        <v>0</v>
      </c>
      <c r="E92" s="44">
        <v>0</v>
      </c>
      <c r="F92" s="122">
        <v>0</v>
      </c>
      <c r="G92" s="44">
        <v>0</v>
      </c>
      <c r="H92" s="44">
        <v>200</v>
      </c>
      <c r="I92" s="44" t="s">
        <v>136</v>
      </c>
      <c r="J92" s="65" t="s">
        <v>309</v>
      </c>
      <c r="K92" s="44">
        <v>0</v>
      </c>
      <c r="L92" s="44"/>
      <c r="M92" s="123" t="s">
        <v>296</v>
      </c>
    </row>
    <row r="93" spans="1:13" s="42" customFormat="1" ht="55.5" customHeight="1">
      <c r="A93" s="44" t="s">
        <v>310</v>
      </c>
      <c r="B93" s="135" t="s">
        <v>311</v>
      </c>
      <c r="C93" s="44">
        <v>300</v>
      </c>
      <c r="D93" s="44">
        <v>0</v>
      </c>
      <c r="E93" s="44">
        <v>300</v>
      </c>
      <c r="F93" s="122"/>
      <c r="G93" s="44">
        <v>300</v>
      </c>
      <c r="H93" s="44"/>
      <c r="I93" s="44"/>
      <c r="J93" s="44"/>
      <c r="K93" s="44">
        <v>0</v>
      </c>
      <c r="L93" s="44"/>
      <c r="M93" s="123" t="s">
        <v>312</v>
      </c>
    </row>
    <row r="94" spans="1:13" s="42" customFormat="1" ht="30.75" customHeight="1">
      <c r="A94" s="44" t="s">
        <v>313</v>
      </c>
      <c r="B94" s="136" t="s">
        <v>94</v>
      </c>
      <c r="C94" s="44">
        <v>150</v>
      </c>
      <c r="D94" s="44">
        <v>0</v>
      </c>
      <c r="E94" s="44">
        <v>150</v>
      </c>
      <c r="F94" s="122"/>
      <c r="G94" s="44">
        <v>150</v>
      </c>
      <c r="H94" s="44"/>
      <c r="I94" s="44" t="s">
        <v>136</v>
      </c>
      <c r="J94" s="44" t="s">
        <v>314</v>
      </c>
      <c r="K94" s="44">
        <v>0</v>
      </c>
      <c r="L94" s="44"/>
      <c r="M94" s="123"/>
    </row>
    <row r="95" spans="1:13" s="42" customFormat="1" ht="54" customHeight="1">
      <c r="A95" s="44" t="s">
        <v>315</v>
      </c>
      <c r="B95" s="121" t="s">
        <v>96</v>
      </c>
      <c r="C95" s="44">
        <v>35</v>
      </c>
      <c r="D95" s="44">
        <v>0</v>
      </c>
      <c r="E95" s="44">
        <v>35</v>
      </c>
      <c r="F95" s="122">
        <v>0</v>
      </c>
      <c r="G95" s="44">
        <v>35</v>
      </c>
      <c r="H95" s="44"/>
      <c r="I95" s="44" t="s">
        <v>136</v>
      </c>
      <c r="J95" s="44" t="s">
        <v>316</v>
      </c>
      <c r="K95" s="44">
        <v>0</v>
      </c>
      <c r="L95" s="44"/>
      <c r="M95" s="72" t="s">
        <v>97</v>
      </c>
    </row>
    <row r="96" spans="1:13" s="42" customFormat="1" ht="41.25" customHeight="1">
      <c r="A96" s="44" t="s">
        <v>317</v>
      </c>
      <c r="B96" s="121" t="s">
        <v>318</v>
      </c>
      <c r="C96" s="86">
        <v>30</v>
      </c>
      <c r="D96" s="44">
        <v>0</v>
      </c>
      <c r="E96" s="44">
        <v>0</v>
      </c>
      <c r="F96" s="122">
        <v>0</v>
      </c>
      <c r="G96" s="44">
        <v>0</v>
      </c>
      <c r="H96" s="86">
        <v>30</v>
      </c>
      <c r="I96" s="44" t="s">
        <v>140</v>
      </c>
      <c r="J96" s="58">
        <v>44075</v>
      </c>
      <c r="K96" s="44">
        <v>0</v>
      </c>
      <c r="L96" s="44"/>
      <c r="M96" s="123"/>
    </row>
    <row r="97" spans="1:17" s="42" customFormat="1" ht="36">
      <c r="A97" s="247" t="s">
        <v>319</v>
      </c>
      <c r="B97" s="249" t="s">
        <v>320</v>
      </c>
      <c r="C97" s="251">
        <v>300</v>
      </c>
      <c r="D97" s="44">
        <v>0</v>
      </c>
      <c r="E97" s="44">
        <v>7.867</v>
      </c>
      <c r="F97" s="122">
        <v>0</v>
      </c>
      <c r="G97" s="44">
        <v>7.867</v>
      </c>
      <c r="H97" s="44"/>
      <c r="I97" s="44"/>
      <c r="J97" s="44"/>
      <c r="K97" s="44">
        <v>0</v>
      </c>
      <c r="L97" s="44"/>
      <c r="M97" s="72" t="s">
        <v>321</v>
      </c>
    </row>
    <row r="98" spans="1:17" s="42" customFormat="1" ht="25.5" customHeight="1">
      <c r="A98" s="248"/>
      <c r="B98" s="250"/>
      <c r="C98" s="252"/>
      <c r="D98" s="101">
        <v>0</v>
      </c>
      <c r="E98" s="137">
        <v>292.13299999999998</v>
      </c>
      <c r="F98" s="122">
        <v>0</v>
      </c>
      <c r="G98" s="44">
        <v>292.13299999999998</v>
      </c>
      <c r="H98" s="44"/>
      <c r="I98" s="44"/>
      <c r="J98" s="44"/>
      <c r="K98" s="44">
        <v>0</v>
      </c>
      <c r="L98" s="44"/>
      <c r="M98" s="72" t="s">
        <v>322</v>
      </c>
    </row>
    <row r="99" spans="1:17" s="42" customFormat="1" ht="69" customHeight="1">
      <c r="A99" s="44" t="s">
        <v>323</v>
      </c>
      <c r="B99" s="138" t="s">
        <v>324</v>
      </c>
      <c r="C99" s="109">
        <v>1000</v>
      </c>
      <c r="D99" s="86">
        <v>100</v>
      </c>
      <c r="E99" s="86">
        <v>1000</v>
      </c>
      <c r="F99" s="122">
        <v>400</v>
      </c>
      <c r="G99" s="44">
        <v>600</v>
      </c>
      <c r="H99" s="44"/>
      <c r="I99" s="44"/>
      <c r="J99" s="44"/>
      <c r="K99" s="44">
        <v>0</v>
      </c>
      <c r="L99" s="44"/>
      <c r="M99" s="72" t="s">
        <v>325</v>
      </c>
    </row>
    <row r="100" spans="1:17" s="42" customFormat="1" ht="56.25" customHeight="1">
      <c r="A100" s="44" t="s">
        <v>326</v>
      </c>
      <c r="B100" s="121" t="s">
        <v>107</v>
      </c>
      <c r="C100" s="44">
        <v>500</v>
      </c>
      <c r="D100" s="44">
        <v>300</v>
      </c>
      <c r="E100" s="44">
        <v>500</v>
      </c>
      <c r="F100" s="122">
        <v>397</v>
      </c>
      <c r="G100" s="44">
        <v>103</v>
      </c>
      <c r="H100" s="44"/>
      <c r="I100" s="44"/>
      <c r="J100" s="44"/>
      <c r="K100" s="44">
        <v>0</v>
      </c>
      <c r="L100" s="44"/>
      <c r="M100" s="72" t="s">
        <v>327</v>
      </c>
    </row>
    <row r="101" spans="1:17" s="42" customFormat="1" ht="41.25" customHeight="1">
      <c r="A101" s="139" t="s">
        <v>328</v>
      </c>
      <c r="B101" s="121" t="s">
        <v>110</v>
      </c>
      <c r="C101" s="44">
        <v>544</v>
      </c>
      <c r="D101" s="99">
        <v>244</v>
      </c>
      <c r="E101" s="99">
        <v>54.17</v>
      </c>
      <c r="F101" s="140">
        <v>0</v>
      </c>
      <c r="G101" s="44">
        <v>54.17</v>
      </c>
      <c r="H101" s="99">
        <v>489.83</v>
      </c>
      <c r="I101" s="99" t="s">
        <v>136</v>
      </c>
      <c r="J101" s="141">
        <v>44043</v>
      </c>
      <c r="K101" s="99">
        <v>0</v>
      </c>
      <c r="L101" s="44"/>
      <c r="M101" s="72"/>
    </row>
    <row r="102" spans="1:17" s="42" customFormat="1" ht="43.5" customHeight="1">
      <c r="A102" s="44" t="s">
        <v>329</v>
      </c>
      <c r="B102" s="121" t="s">
        <v>113</v>
      </c>
      <c r="C102" s="44">
        <v>73</v>
      </c>
      <c r="D102" s="142">
        <v>73</v>
      </c>
      <c r="E102" s="143">
        <v>72.5</v>
      </c>
      <c r="F102" s="122">
        <v>18.7</v>
      </c>
      <c r="G102" s="44">
        <v>53.8</v>
      </c>
      <c r="H102" s="44">
        <v>0.5</v>
      </c>
      <c r="I102" s="44" t="s">
        <v>330</v>
      </c>
      <c r="J102" s="44" t="s">
        <v>331</v>
      </c>
      <c r="K102" s="44">
        <v>0.5</v>
      </c>
      <c r="L102" s="44"/>
      <c r="M102" s="72" t="s">
        <v>332</v>
      </c>
    </row>
    <row r="103" spans="1:17">
      <c r="B103" s="59"/>
      <c r="C103" s="35"/>
      <c r="D103" s="35"/>
      <c r="E103" s="35"/>
      <c r="F103" s="144"/>
      <c r="G103" s="35"/>
      <c r="M103" s="145"/>
    </row>
    <row r="104" spans="1:17" s="41" customFormat="1" ht="32.25" customHeight="1">
      <c r="A104" s="36"/>
      <c r="B104" s="253" t="s">
        <v>333</v>
      </c>
      <c r="C104" s="253"/>
      <c r="D104" s="253"/>
      <c r="E104" s="36"/>
      <c r="F104" s="36"/>
      <c r="G104" s="36"/>
      <c r="H104" s="36"/>
      <c r="I104" s="36"/>
      <c r="J104" s="146"/>
      <c r="K104" s="146"/>
      <c r="L104" s="36" t="s">
        <v>334</v>
      </c>
      <c r="M104" s="146"/>
      <c r="N104" s="146"/>
      <c r="O104" s="146"/>
      <c r="P104" s="146"/>
      <c r="Q104" s="146"/>
    </row>
    <row r="105" spans="1:17" s="145" customFormat="1" ht="25.5" customHeight="1">
      <c r="A105" s="147"/>
      <c r="B105" s="246" t="s">
        <v>335</v>
      </c>
      <c r="C105" s="246"/>
      <c r="D105" s="246"/>
      <c r="E105" s="148"/>
      <c r="F105" s="148"/>
      <c r="G105" s="149" t="s">
        <v>336</v>
      </c>
      <c r="H105" s="147"/>
      <c r="I105" s="147"/>
      <c r="J105" s="147"/>
      <c r="K105" s="147"/>
      <c r="L105" s="150" t="s">
        <v>337</v>
      </c>
    </row>
    <row r="106" spans="1:17" s="145" customFormat="1" ht="25.5" customHeight="1">
      <c r="A106" s="147"/>
      <c r="B106" s="151"/>
      <c r="C106" s="151"/>
      <c r="D106" s="151"/>
      <c r="E106" s="148"/>
      <c r="F106" s="148"/>
      <c r="G106" s="152"/>
      <c r="H106" s="147"/>
      <c r="I106" s="147"/>
      <c r="J106" s="147"/>
      <c r="K106" s="147"/>
      <c r="L106" s="153"/>
    </row>
    <row r="107" spans="1:17" s="145" customFormat="1" ht="12.75" customHeight="1">
      <c r="A107" s="147"/>
      <c r="B107" s="254" t="s">
        <v>338</v>
      </c>
      <c r="C107" s="254"/>
      <c r="D107" s="254"/>
      <c r="E107" s="254"/>
      <c r="F107" s="148"/>
      <c r="G107" s="152"/>
      <c r="H107" s="147"/>
      <c r="I107" s="147"/>
      <c r="J107" s="147"/>
      <c r="K107" s="147"/>
      <c r="L107" s="153"/>
    </row>
    <row r="108" spans="1:17" s="145" customFormat="1" ht="13.5" customHeight="1">
      <c r="A108" s="147"/>
      <c r="B108" s="254" t="s">
        <v>339</v>
      </c>
      <c r="C108" s="254"/>
      <c r="D108" s="254"/>
      <c r="E108" s="254"/>
      <c r="F108" s="148"/>
      <c r="G108" s="152"/>
      <c r="H108" s="147"/>
      <c r="I108" s="147"/>
      <c r="J108" s="147"/>
      <c r="K108" s="147"/>
      <c r="L108" s="153"/>
    </row>
    <row r="109" spans="1:17" s="145" customFormat="1" ht="13.5" customHeight="1">
      <c r="A109" s="147"/>
      <c r="B109" s="254" t="s">
        <v>340</v>
      </c>
      <c r="C109" s="254"/>
      <c r="D109" s="254"/>
      <c r="E109" s="254"/>
      <c r="F109" s="254"/>
      <c r="G109" s="152"/>
      <c r="H109" s="147"/>
      <c r="I109" s="147"/>
      <c r="J109" s="147"/>
      <c r="K109" s="147"/>
      <c r="L109" s="153"/>
    </row>
    <row r="110" spans="1:17" s="145" customFormat="1" ht="13.5" customHeight="1">
      <c r="A110" s="147"/>
      <c r="B110" s="254" t="s">
        <v>341</v>
      </c>
      <c r="C110" s="254"/>
      <c r="D110" s="254"/>
      <c r="E110" s="254"/>
      <c r="F110" s="148"/>
      <c r="G110" s="152"/>
      <c r="H110" s="147"/>
      <c r="I110" s="147"/>
      <c r="J110" s="147"/>
      <c r="K110" s="147"/>
      <c r="L110" s="153"/>
    </row>
    <row r="111" spans="1:17" s="145" customFormat="1" ht="13.5" customHeight="1">
      <c r="A111" s="147"/>
      <c r="B111" s="254" t="s">
        <v>342</v>
      </c>
      <c r="C111" s="254"/>
      <c r="D111" s="254"/>
      <c r="E111" s="254"/>
      <c r="F111" s="148"/>
      <c r="G111" s="152"/>
      <c r="H111" s="147"/>
      <c r="I111" s="147"/>
      <c r="J111" s="147"/>
      <c r="K111" s="147"/>
      <c r="L111" s="153"/>
    </row>
    <row r="112" spans="1:17" ht="5.25" customHeight="1">
      <c r="B112" s="255"/>
      <c r="C112" s="255"/>
      <c r="D112" s="255"/>
      <c r="E112" s="154"/>
      <c r="F112" s="154"/>
      <c r="G112" s="35"/>
      <c r="L112" s="155"/>
      <c r="M112" s="145"/>
    </row>
    <row r="113" spans="1:13" s="160" customFormat="1" ht="25.5" customHeight="1">
      <c r="A113" s="156"/>
      <c r="B113" s="246" t="s">
        <v>343</v>
      </c>
      <c r="C113" s="246"/>
      <c r="D113" s="246"/>
      <c r="E113" s="156"/>
      <c r="F113" s="157"/>
      <c r="G113" s="158" t="s">
        <v>336</v>
      </c>
      <c r="H113" s="156"/>
      <c r="I113" s="156"/>
      <c r="J113" s="156"/>
      <c r="K113" s="156"/>
      <c r="L113" s="159" t="s">
        <v>337</v>
      </c>
    </row>
    <row r="114" spans="1:13" s="160" customFormat="1" ht="25.5" customHeight="1">
      <c r="A114" s="156"/>
      <c r="B114" s="151"/>
      <c r="C114" s="151"/>
      <c r="D114" s="151"/>
      <c r="E114" s="156"/>
      <c r="F114" s="157"/>
      <c r="G114" s="161"/>
      <c r="H114" s="156"/>
      <c r="I114" s="156"/>
      <c r="J114" s="156"/>
      <c r="K114" s="156"/>
      <c r="L114" s="162"/>
    </row>
    <row r="115" spans="1:13">
      <c r="B115" s="163"/>
      <c r="C115" s="164"/>
      <c r="D115" s="164"/>
      <c r="E115" s="35"/>
      <c r="F115" s="144"/>
      <c r="G115" s="35"/>
      <c r="L115" s="165"/>
      <c r="M115" s="166"/>
    </row>
    <row r="116" spans="1:13" s="160" customFormat="1" ht="14.25" customHeight="1">
      <c r="A116" s="167" t="s">
        <v>344</v>
      </c>
      <c r="B116" s="245" t="s">
        <v>345</v>
      </c>
      <c r="C116" s="245"/>
      <c r="D116" s="245"/>
      <c r="E116" s="245"/>
      <c r="F116" s="245"/>
      <c r="G116" s="245"/>
      <c r="H116" s="245"/>
      <c r="I116" s="245"/>
      <c r="J116" s="245"/>
      <c r="K116" s="245"/>
      <c r="L116" s="245"/>
      <c r="M116" s="245"/>
    </row>
    <row r="117" spans="1:13" s="160" customFormat="1" ht="12">
      <c r="A117" s="167" t="s">
        <v>346</v>
      </c>
      <c r="B117" s="245" t="s">
        <v>347</v>
      </c>
      <c r="C117" s="245"/>
      <c r="D117" s="245"/>
      <c r="E117" s="245"/>
      <c r="F117" s="245"/>
      <c r="G117" s="245"/>
      <c r="H117" s="245"/>
      <c r="I117" s="245"/>
      <c r="J117" s="245"/>
      <c r="K117" s="245"/>
      <c r="L117" s="245"/>
      <c r="M117" s="245"/>
    </row>
    <row r="118" spans="1:13" s="160" customFormat="1" ht="21.75" customHeight="1">
      <c r="A118" s="167" t="s">
        <v>348</v>
      </c>
      <c r="B118" s="245" t="s">
        <v>349</v>
      </c>
      <c r="C118" s="245"/>
      <c r="D118" s="245"/>
      <c r="E118" s="245"/>
      <c r="F118" s="245"/>
      <c r="G118" s="245"/>
      <c r="H118" s="245"/>
      <c r="I118" s="245"/>
      <c r="J118" s="245"/>
      <c r="K118" s="245"/>
      <c r="L118" s="245"/>
      <c r="M118" s="245"/>
    </row>
    <row r="119" spans="1:13" s="160" customFormat="1" ht="12">
      <c r="A119" s="167" t="s">
        <v>350</v>
      </c>
      <c r="B119" s="245" t="s">
        <v>351</v>
      </c>
      <c r="C119" s="245"/>
      <c r="D119" s="245"/>
      <c r="E119" s="245"/>
      <c r="F119" s="245"/>
      <c r="G119" s="245"/>
      <c r="H119" s="245"/>
      <c r="I119" s="245"/>
      <c r="J119" s="245"/>
      <c r="K119" s="245"/>
      <c r="L119" s="245"/>
      <c r="M119" s="245"/>
    </row>
    <row r="120" spans="1:13" s="160" customFormat="1" ht="12">
      <c r="A120" s="167" t="s">
        <v>129</v>
      </c>
      <c r="B120" s="245" t="s">
        <v>352</v>
      </c>
      <c r="C120" s="245"/>
      <c r="D120" s="245"/>
      <c r="E120" s="245"/>
      <c r="F120" s="245"/>
      <c r="G120" s="245"/>
      <c r="H120" s="245"/>
      <c r="I120" s="245"/>
      <c r="J120" s="245"/>
      <c r="K120" s="245"/>
      <c r="L120" s="245"/>
      <c r="M120" s="245"/>
    </row>
    <row r="121" spans="1:13" s="160" customFormat="1" ht="15" customHeight="1">
      <c r="A121" s="167" t="s">
        <v>353</v>
      </c>
      <c r="B121" s="245" t="s">
        <v>354</v>
      </c>
      <c r="C121" s="245"/>
      <c r="D121" s="245"/>
      <c r="E121" s="245"/>
      <c r="F121" s="245"/>
      <c r="G121" s="245"/>
      <c r="H121" s="245"/>
      <c r="I121" s="245"/>
      <c r="J121" s="245"/>
      <c r="K121" s="245"/>
      <c r="L121" s="245"/>
      <c r="M121" s="245"/>
    </row>
    <row r="122" spans="1:13" s="160" customFormat="1" ht="12">
      <c r="A122" s="167" t="s">
        <v>355</v>
      </c>
      <c r="B122" s="245" t="s">
        <v>356</v>
      </c>
      <c r="C122" s="245"/>
      <c r="D122" s="245"/>
      <c r="E122" s="245"/>
      <c r="F122" s="245"/>
      <c r="G122" s="245"/>
      <c r="H122" s="245"/>
      <c r="I122" s="245"/>
      <c r="J122" s="245"/>
      <c r="K122" s="245"/>
      <c r="L122" s="245"/>
      <c r="M122" s="245"/>
    </row>
    <row r="123" spans="1:13" s="160" customFormat="1" ht="12">
      <c r="A123" s="167" t="s">
        <v>357</v>
      </c>
      <c r="B123" s="245" t="s">
        <v>358</v>
      </c>
      <c r="C123" s="245"/>
      <c r="D123" s="245"/>
      <c r="E123" s="245"/>
      <c r="F123" s="245"/>
      <c r="G123" s="245"/>
      <c r="H123" s="245"/>
      <c r="I123" s="245"/>
      <c r="J123" s="245"/>
      <c r="K123" s="245"/>
      <c r="L123" s="245"/>
      <c r="M123" s="245"/>
    </row>
    <row r="124" spans="1:13" s="160" customFormat="1" ht="12">
      <c r="A124" s="167" t="s">
        <v>359</v>
      </c>
      <c r="B124" s="245" t="s">
        <v>360</v>
      </c>
      <c r="C124" s="245"/>
      <c r="D124" s="245"/>
      <c r="E124" s="245"/>
      <c r="F124" s="245"/>
      <c r="G124" s="245"/>
      <c r="H124" s="245"/>
      <c r="I124" s="245"/>
      <c r="J124" s="245"/>
      <c r="K124" s="245"/>
      <c r="L124" s="245"/>
      <c r="M124" s="245"/>
    </row>
    <row r="125" spans="1:13" s="160" customFormat="1" ht="12">
      <c r="A125" s="167" t="s">
        <v>361</v>
      </c>
      <c r="B125" s="245" t="s">
        <v>362</v>
      </c>
      <c r="C125" s="245"/>
      <c r="D125" s="245"/>
      <c r="E125" s="245"/>
      <c r="F125" s="245"/>
      <c r="G125" s="245"/>
      <c r="H125" s="245"/>
      <c r="I125" s="245"/>
      <c r="J125" s="245"/>
      <c r="K125" s="245"/>
      <c r="L125" s="245"/>
      <c r="M125" s="245"/>
    </row>
    <row r="126" spans="1:13" s="160" customFormat="1" ht="12">
      <c r="A126" s="167" t="s">
        <v>363</v>
      </c>
      <c r="B126" s="245" t="s">
        <v>364</v>
      </c>
      <c r="C126" s="245"/>
      <c r="D126" s="245"/>
      <c r="E126" s="245"/>
      <c r="F126" s="245"/>
      <c r="G126" s="245"/>
      <c r="H126" s="245"/>
      <c r="I126" s="245"/>
      <c r="J126" s="245"/>
      <c r="K126" s="245"/>
      <c r="L126" s="245"/>
      <c r="M126" s="245"/>
    </row>
    <row r="127" spans="1:13" s="160" customFormat="1" ht="15" customHeight="1">
      <c r="A127" s="167" t="s">
        <v>365</v>
      </c>
      <c r="B127" s="245" t="s">
        <v>366</v>
      </c>
      <c r="C127" s="245"/>
      <c r="D127" s="245"/>
      <c r="E127" s="245"/>
      <c r="F127" s="245"/>
      <c r="G127" s="245"/>
      <c r="H127" s="245"/>
      <c r="I127" s="245"/>
      <c r="J127" s="245"/>
      <c r="K127" s="245"/>
      <c r="L127" s="245"/>
      <c r="M127" s="245"/>
    </row>
    <row r="128" spans="1:13">
      <c r="B128" s="59"/>
      <c r="C128" s="35"/>
      <c r="D128" s="35"/>
      <c r="E128" s="35"/>
      <c r="F128" s="144"/>
      <c r="G128" s="35"/>
      <c r="M128" s="145"/>
    </row>
    <row r="130" spans="11:11">
      <c r="K130" s="147"/>
    </row>
    <row r="132" spans="11:11">
      <c r="K132" s="168"/>
    </row>
    <row r="133" spans="11:11">
      <c r="K133" s="168"/>
    </row>
    <row r="134" spans="11:11">
      <c r="K134" s="168"/>
    </row>
    <row r="135" spans="11:11">
      <c r="K135" s="168"/>
    </row>
    <row r="136" spans="11:11">
      <c r="K136" s="168"/>
    </row>
    <row r="137" spans="11:11">
      <c r="K137" s="168"/>
    </row>
    <row r="138" spans="11:11">
      <c r="K138" s="168"/>
    </row>
    <row r="139" spans="11:11">
      <c r="K139" s="168"/>
    </row>
    <row r="140" spans="11:11">
      <c r="K140" s="168"/>
    </row>
    <row r="141" spans="11:11">
      <c r="K141" s="168"/>
    </row>
    <row r="142" spans="11:11">
      <c r="K142" s="168"/>
    </row>
    <row r="143" spans="11:11">
      <c r="K143" s="168"/>
    </row>
  </sheetData>
  <mergeCells count="51">
    <mergeCell ref="B1:M1"/>
    <mergeCell ref="D2:J2"/>
    <mergeCell ref="D3:J3"/>
    <mergeCell ref="A5:A6"/>
    <mergeCell ref="B5:B6"/>
    <mergeCell ref="C5:C6"/>
    <mergeCell ref="D5:D6"/>
    <mergeCell ref="E5:G5"/>
    <mergeCell ref="H5:J5"/>
    <mergeCell ref="K5:K6"/>
    <mergeCell ref="L5:L6"/>
    <mergeCell ref="M5:M6"/>
    <mergeCell ref="F56:F57"/>
    <mergeCell ref="G56:G57"/>
    <mergeCell ref="M61:M63"/>
    <mergeCell ref="A75:A76"/>
    <mergeCell ref="B75:B76"/>
    <mergeCell ref="C75:C76"/>
    <mergeCell ref="D75:D76"/>
    <mergeCell ref="E75:E76"/>
    <mergeCell ref="F75:F76"/>
    <mergeCell ref="G75:G76"/>
    <mergeCell ref="A56:A57"/>
    <mergeCell ref="B56:B57"/>
    <mergeCell ref="C56:C57"/>
    <mergeCell ref="D56:D57"/>
    <mergeCell ref="E56:E57"/>
    <mergeCell ref="B113:D113"/>
    <mergeCell ref="A97:A98"/>
    <mergeCell ref="B97:B98"/>
    <mergeCell ref="C97:C98"/>
    <mergeCell ref="B104:D104"/>
    <mergeCell ref="B105:D105"/>
    <mergeCell ref="B107:E107"/>
    <mergeCell ref="B108:E108"/>
    <mergeCell ref="B109:F109"/>
    <mergeCell ref="B110:E110"/>
    <mergeCell ref="B111:E111"/>
    <mergeCell ref="B112:D112"/>
    <mergeCell ref="B127:M127"/>
    <mergeCell ref="B116:M116"/>
    <mergeCell ref="B117:M117"/>
    <mergeCell ref="B118:M118"/>
    <mergeCell ref="B119:M119"/>
    <mergeCell ref="B120:M120"/>
    <mergeCell ref="B121:M121"/>
    <mergeCell ref="B122:M122"/>
    <mergeCell ref="B123:M123"/>
    <mergeCell ref="B124:M124"/>
    <mergeCell ref="B125:M125"/>
    <mergeCell ref="B126:M126"/>
  </mergeCells>
  <printOptions horizontalCentered="1"/>
  <pageMargins left="0.23622047244094491" right="0.23622047244094491" top="0.55118110236220474" bottom="0.31496062992125984" header="0.11811023622047245" footer="0.19685039370078741"/>
  <pageSetup paperSize="9" scale="80" fitToHeight="2" orientation="landscape"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2020-11-15_KM bendra</vt:lpstr>
      <vt:lpstr>SAV</vt:lpstr>
      <vt:lpstr>2020-07-15_KM_bendra</vt:lpstr>
      <vt:lpstr>Lapas2</vt:lpstr>
      <vt:lpstr>Lapas3</vt:lpstr>
      <vt:lpstr>'2020-07-15_KM_bendra'!Print_Area</vt:lpstr>
      <vt:lpstr>'2020-11-15_KM bendra'!Print_Area</vt:lpstr>
      <vt:lpstr>'2020-07-15_KM_bendra'!Print_Titles</vt:lpstr>
      <vt:lpstr>'2020-11-15_KM bendra'!Print_Titles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Robertas Miškinis</dc:creator>
  <cp:lastModifiedBy>Svetlana Villand</cp:lastModifiedBy>
  <cp:lastPrinted>2020-11-18T16:47:42Z</cp:lastPrinted>
  <dcterms:created xsi:type="dcterms:W3CDTF">2020-06-04T08:19:10Z</dcterms:created>
  <dcterms:modified xsi:type="dcterms:W3CDTF">2020-11-18T16:47:47Z</dcterms:modified>
</cp:coreProperties>
</file>