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D8D330A3-8C6B-43C3-9ADA-3B14423345C3}" xr6:coauthVersionLast="47" xr6:coauthVersionMax="47" xr10:uidLastSave="{00000000-0000-0000-0000-000000000000}"/>
  <bookViews>
    <workbookView xWindow="-108" yWindow="-108" windowWidth="30936" windowHeight="16896" xr2:uid="{00000000-000D-0000-FFFF-FFFF00000000}"/>
  </bookViews>
  <sheets>
    <sheet name="2022-2024(VRM)" sheetId="1" r:id="rId1"/>
  </sheets>
  <externalReferences>
    <externalReference r:id="rId2"/>
  </externalReferences>
  <definedNames>
    <definedName name="_xlnm._FilterDatabase" localSheetId="0" hidden="1">'2022-2024(VRM)'!$B$5:$K$161</definedName>
    <definedName name="aa">#REF!</definedName>
    <definedName name="Activity1_Name">#REF!</definedName>
    <definedName name="Activity2_Name">#REF!</definedName>
    <definedName name="Activity3_Name">#REF!</definedName>
    <definedName name="Activity4_Name">#REF!</definedName>
    <definedName name="Activity5_Name">#REF!</definedName>
    <definedName name="Activity6_Name">#REF!</definedName>
    <definedName name="Activity7_Name">#REF!</definedName>
    <definedName name="Activity8_Name">#REF!</definedName>
    <definedName name="Activities_Column">#REF!</definedName>
    <definedName name="Activities_Validation_List">OFFSET(#REF!,0,0,COUNTA(List_Of_Activities),1)</definedName>
    <definedName name="Actual" localSheetId="0">('2022-2024(VRM)'!PeriodInActual*(#REF!&gt;0))*'2022-2024(VRM)'!PeriodInPlan</definedName>
    <definedName name="Actual">(PeriodInActual*(#REF!&gt;0))*PeriodInPlan</definedName>
    <definedName name="ActualBeyond" localSheetId="0">'2022-2024(VRM)'!PeriodInActual*(#REF!&gt;0)</definedName>
    <definedName name="ActualBeyond">PeriodInActual*(#REF!&gt;0)</definedName>
    <definedName name="Amount_Direct_Costs">#REF!</definedName>
    <definedName name="Amount_Indirect_Costs">#REF!</definedName>
    <definedName name="BENDRAS" localSheetId="0">#REF!</definedName>
    <definedName name="BENDRAS">#REF!</definedName>
    <definedName name="Duom">[1]!Table22[[Helper 1]:[Moterys (2011 m. duomenys)]]</definedName>
    <definedName name="JR_PAGE_ANCHOR_0_1" localSheetId="0">#REF!</definedName>
    <definedName name="JR_PAGE_ANCHOR_0_1">#REF!</definedName>
    <definedName name="k">PercentCompleteBeyond*PeriodInPlan</definedName>
    <definedName name="kok">#REF!=MEDIAN(#REF!,#REF!,#REF!+#REF!-1)</definedName>
    <definedName name="List_Of_Activities">#REF!</definedName>
    <definedName name="nnn">#REF!=MEDIAN(#REF!,#REF!,#REF!+#REF!-1)</definedName>
    <definedName name="OBA">[1]!Table22[[Savivaldybė]:[Gyventojų skaičius gyvenamojoje vietovėje pagal surašymo duomenis 2011 m.]]</definedName>
    <definedName name="PercentComplete" localSheetId="0">'2022-2024(VRM)'!PercentCompleteBeyond*'2022-2024(VRM)'!PeriodInPlan</definedName>
    <definedName name="PercentComplete">PercentCompleteBeyond*PeriodInPlan</definedName>
    <definedName name="PercentCompleteBeyond" localSheetId="0">(#REF!=MEDIAN(#REF!,#REF!,#REF!+#REF!)*(#REF!&gt;0))*((#REF!&lt;(INT(#REF!+#REF!*#REF!)))+(#REF!=#REF!))*(#REF!&gt;0)</definedName>
    <definedName name="PercentCompleteBeyond">(#REF!=MEDIAN(#REF!,#REF!,#REF!+#REF!)*(#REF!&gt;0))*((#REF!&lt;(INT(#REF!+#REF!*#REF!)))+(#REF!=#REF!))*(#REF!&gt;0)</definedName>
    <definedName name="period_selected" localSheetId="0">#REF!</definedName>
    <definedName name="period_selected">#REF!</definedName>
    <definedName name="PeriodInActual" localSheetId="0">#REF!=MEDIAN(#REF!,#REF!,#REF!+#REF!-1)</definedName>
    <definedName name="PeriodInActual">#REF!=MEDIAN(#REF!,#REF!,#REF!+#REF!-1)</definedName>
    <definedName name="PeriodInPlan" localSheetId="0">#REF!=MEDIAN(#REF!,#REF!,#REF!+#REF!-1)</definedName>
    <definedName name="PeriodInPlan">#REF!=MEDIAN(#REF!,#REF!,#REF!+#REF!-1)</definedName>
    <definedName name="Plan" localSheetId="0">'2022-2024(VRM)'!PeriodInPlan*(#REF!&gt;0)</definedName>
    <definedName name="Plan">PeriodInPlan*(#REF!&gt;0)</definedName>
    <definedName name="PRIESGAISRINE_10" localSheetId="0">#REF!</definedName>
    <definedName name="PRIESGAISRINE_10">#REF!</definedName>
    <definedName name="_xlnm.Print_Area" localSheetId="0">'2022-2024(VRM)'!$A$1:$L$155</definedName>
    <definedName name="sdas">#REF!</definedName>
    <definedName name="sdfsdfs">#REF!</definedName>
    <definedName name="Types_Of_Expenditures_Column">#REF!</definedName>
    <definedName name="TitleRegion..BO60" localSheetId="0">#REF!</definedName>
    <definedName name="TitleRegion..BO60">#REF!</definedName>
    <definedName name="Total_Project_Management_Costs">#REF!</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2" i="1" l="1"/>
  <c r="F125" i="1"/>
  <c r="F120" i="1" l="1"/>
  <c r="G118" i="1"/>
  <c r="H118" i="1"/>
  <c r="I118" i="1"/>
  <c r="J118" i="1"/>
  <c r="F118" i="1"/>
  <c r="G129" i="1" l="1"/>
  <c r="H129" i="1"/>
  <c r="I129" i="1"/>
  <c r="J129" i="1"/>
  <c r="F129" i="1"/>
  <c r="G128" i="1"/>
  <c r="H128" i="1"/>
  <c r="I128" i="1"/>
  <c r="I130" i="1" s="1"/>
  <c r="J128" i="1"/>
  <c r="F128" i="1"/>
  <c r="F130" i="1" s="1"/>
  <c r="G125" i="1"/>
  <c r="H125" i="1"/>
  <c r="I125" i="1"/>
  <c r="J125" i="1"/>
  <c r="H130" i="1" l="1"/>
  <c r="G130" i="1"/>
  <c r="J130" i="1"/>
  <c r="E130" i="1" s="1"/>
  <c r="E118" i="1"/>
  <c r="E129" i="1"/>
  <c r="E128" i="1"/>
  <c r="E125" i="1"/>
  <c r="G84" i="1"/>
  <c r="H84" i="1"/>
  <c r="I84" i="1"/>
  <c r="J84" i="1"/>
  <c r="F84" i="1"/>
  <c r="F57" i="1" l="1"/>
  <c r="G56" i="1"/>
  <c r="H56" i="1"/>
  <c r="I56" i="1"/>
  <c r="J56" i="1"/>
  <c r="F56" i="1"/>
  <c r="E72" i="1"/>
  <c r="J123" i="1" l="1"/>
  <c r="I123" i="1"/>
  <c r="H123" i="1"/>
  <c r="G123" i="1"/>
  <c r="F123" i="1"/>
  <c r="J122" i="1"/>
  <c r="I122" i="1"/>
  <c r="H122" i="1"/>
  <c r="G122" i="1"/>
  <c r="F122" i="1"/>
  <c r="H121" i="1"/>
  <c r="G121" i="1"/>
  <c r="E120" i="1"/>
  <c r="J119" i="1"/>
  <c r="I119" i="1"/>
  <c r="H119" i="1"/>
  <c r="G119" i="1"/>
  <c r="F119" i="1"/>
  <c r="J117" i="1"/>
  <c r="I117" i="1"/>
  <c r="H117" i="1"/>
  <c r="G117" i="1"/>
  <c r="F117" i="1"/>
  <c r="J116" i="1"/>
  <c r="I116" i="1"/>
  <c r="H116" i="1"/>
  <c r="G116" i="1"/>
  <c r="F116" i="1"/>
  <c r="J115" i="1"/>
  <c r="I115" i="1"/>
  <c r="H115" i="1"/>
  <c r="G115" i="1"/>
  <c r="F115" i="1"/>
  <c r="J114" i="1"/>
  <c r="I114" i="1"/>
  <c r="H114" i="1"/>
  <c r="G114" i="1"/>
  <c r="F114" i="1"/>
  <c r="J113" i="1"/>
  <c r="I113" i="1"/>
  <c r="H113" i="1"/>
  <c r="G113" i="1"/>
  <c r="F113" i="1"/>
  <c r="J112" i="1"/>
  <c r="I112" i="1"/>
  <c r="H112" i="1"/>
  <c r="G112" i="1"/>
  <c r="J111" i="1"/>
  <c r="I111" i="1"/>
  <c r="H111" i="1"/>
  <c r="G111" i="1"/>
  <c r="F111" i="1"/>
  <c r="J110" i="1"/>
  <c r="I110" i="1"/>
  <c r="H110" i="1"/>
  <c r="G110" i="1"/>
  <c r="F110" i="1"/>
  <c r="J109" i="1"/>
  <c r="I109" i="1"/>
  <c r="H109" i="1"/>
  <c r="G109" i="1"/>
  <c r="F109" i="1"/>
  <c r="J108" i="1"/>
  <c r="I108" i="1"/>
  <c r="H108" i="1"/>
  <c r="G108" i="1"/>
  <c r="F108" i="1"/>
  <c r="J107" i="1"/>
  <c r="I107" i="1"/>
  <c r="H107" i="1"/>
  <c r="G107" i="1"/>
  <c r="F107" i="1"/>
  <c r="E101" i="1"/>
  <c r="E99" i="1"/>
  <c r="E97" i="1"/>
  <c r="E86" i="1"/>
  <c r="E85" i="1"/>
  <c r="E82" i="1"/>
  <c r="E78" i="1"/>
  <c r="E77" i="1"/>
  <c r="E76" i="1"/>
  <c r="E74" i="1"/>
  <c r="E71" i="1"/>
  <c r="E70" i="1"/>
  <c r="E66" i="1"/>
  <c r="E65" i="1"/>
  <c r="E64" i="1"/>
  <c r="E63" i="1"/>
  <c r="E60" i="1"/>
  <c r="E59" i="1"/>
  <c r="J57" i="1"/>
  <c r="I57" i="1"/>
  <c r="H57" i="1"/>
  <c r="H55" i="1" s="1"/>
  <c r="G57" i="1"/>
  <c r="G55" i="1" s="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F23" i="1"/>
  <c r="F20" i="1" s="1"/>
  <c r="E22" i="1"/>
  <c r="J21" i="1"/>
  <c r="I21" i="1"/>
  <c r="I127" i="1" s="1"/>
  <c r="H21" i="1"/>
  <c r="H127" i="1" s="1"/>
  <c r="G21" i="1"/>
  <c r="G127" i="1" s="1"/>
  <c r="F21" i="1"/>
  <c r="J20" i="1"/>
  <c r="I20" i="1"/>
  <c r="H20" i="1"/>
  <c r="G20" i="1"/>
  <c r="E17" i="1"/>
  <c r="J16" i="1"/>
  <c r="J8" i="1" s="1"/>
  <c r="I16" i="1"/>
  <c r="I121" i="1" s="1"/>
  <c r="F16" i="1"/>
  <c r="F121" i="1" s="1"/>
  <c r="E15" i="1"/>
  <c r="E14" i="1"/>
  <c r="E13" i="1"/>
  <c r="E12" i="1"/>
  <c r="E11" i="1"/>
  <c r="E10" i="1"/>
  <c r="I8" i="1"/>
  <c r="H8" i="1"/>
  <c r="G8" i="1"/>
  <c r="G124" i="1" l="1"/>
  <c r="G126" i="1" s="1"/>
  <c r="H124" i="1"/>
  <c r="H126" i="1" s="1"/>
  <c r="I124" i="1"/>
  <c r="I126" i="1" s="1"/>
  <c r="F124" i="1"/>
  <c r="F126" i="1" s="1"/>
  <c r="J105" i="1"/>
  <c r="J127" i="1"/>
  <c r="F105" i="1"/>
  <c r="F127" i="1"/>
  <c r="E127" i="1" s="1"/>
  <c r="G105" i="1"/>
  <c r="G7" i="1"/>
  <c r="H7" i="1"/>
  <c r="H105" i="1"/>
  <c r="I105" i="1"/>
  <c r="H19" i="1"/>
  <c r="I19" i="1"/>
  <c r="E23" i="1"/>
  <c r="F8" i="1"/>
  <c r="F7" i="1" s="1"/>
  <c r="E57" i="1"/>
  <c r="G19" i="1"/>
  <c r="E21" i="1"/>
  <c r="I55" i="1"/>
  <c r="E109" i="1"/>
  <c r="E113" i="1"/>
  <c r="E117" i="1"/>
  <c r="E110" i="1"/>
  <c r="E114" i="1"/>
  <c r="J19" i="1"/>
  <c r="F55" i="1"/>
  <c r="J55" i="1"/>
  <c r="E111" i="1"/>
  <c r="E115" i="1"/>
  <c r="E119" i="1"/>
  <c r="E122" i="1"/>
  <c r="E108" i="1"/>
  <c r="E112" i="1"/>
  <c r="E116" i="1"/>
  <c r="E123" i="1"/>
  <c r="I7" i="1"/>
  <c r="J7" i="1"/>
  <c r="E20" i="1"/>
  <c r="F19" i="1"/>
  <c r="J121" i="1"/>
  <c r="J124" i="1" s="1"/>
  <c r="J126" i="1" s="1"/>
  <c r="E56" i="1"/>
  <c r="E16" i="1"/>
  <c r="E107" i="1"/>
  <c r="E8" i="1" l="1"/>
  <c r="E105" i="1"/>
  <c r="E55" i="1"/>
  <c r="E7" i="1"/>
  <c r="E19" i="1"/>
  <c r="E121" i="1"/>
  <c r="E124" i="1" s="1"/>
  <c r="E126" i="1"/>
  <c r="F81" i="1"/>
  <c r="F104" i="1" s="1"/>
  <c r="F103" i="1" s="1"/>
  <c r="F80" i="1" l="1"/>
  <c r="E84" i="1"/>
  <c r="I81" i="1"/>
  <c r="J81" i="1"/>
  <c r="J104" i="1" s="1"/>
  <c r="H81" i="1"/>
  <c r="G81" i="1"/>
  <c r="G80" i="1" s="1"/>
  <c r="I80" i="1" l="1"/>
  <c r="I104" i="1"/>
  <c r="I103" i="1" s="1"/>
  <c r="E81" i="1"/>
  <c r="G104" i="1"/>
  <c r="G103" i="1" s="1"/>
  <c r="H80" i="1"/>
  <c r="H104" i="1"/>
  <c r="J103" i="1"/>
  <c r="J80" i="1"/>
  <c r="E80" i="1" l="1"/>
  <c r="H103" i="1"/>
  <c r="E103" i="1" s="1"/>
  <c r="E104" i="1"/>
</calcChain>
</file>

<file path=xl/sharedStrings.xml><?xml version="1.0" encoding="utf-8"?>
<sst xmlns="http://schemas.openxmlformats.org/spreadsheetml/2006/main" count="447" uniqueCount="245">
  <si>
    <t>(tūkst. eurų)</t>
  </si>
  <si>
    <t>Eil. Nr.</t>
  </si>
  <si>
    <t>Priemonės pavadinimas</t>
  </si>
  <si>
    <t>Atsakingas už lėšų įsisavinimą</t>
  </si>
  <si>
    <t>Iš viso:</t>
  </si>
  <si>
    <t>2022 metai</t>
  </si>
  <si>
    <t>2023 metai</t>
  </si>
  <si>
    <t>2024 metai</t>
  </si>
  <si>
    <t>2025 metai</t>
  </si>
  <si>
    <t>2026 metai</t>
  </si>
  <si>
    <t>Finansavimo šaltinis</t>
  </si>
  <si>
    <t>Komentarai</t>
  </si>
  <si>
    <t>1. RADIOLOGINIS MONITORINGAS (STEBĖSENA, VERTINIMAS, PROGNOZAVIMAS)</t>
  </si>
  <si>
    <t>1.1.</t>
  </si>
  <si>
    <t>Automatinė vandens stotis</t>
  </si>
  <si>
    <t>SAM</t>
  </si>
  <si>
    <t>RSC</t>
  </si>
  <si>
    <t>Biudžeto lėšos</t>
  </si>
  <si>
    <t>1.2.</t>
  </si>
  <si>
    <t>Automatinė aerozolių radiologinių matavimų stotis</t>
  </si>
  <si>
    <t>Įranga būtina oro radioaktyviajam užterštumui Vilniaus mieste nustatyti. Turima stotis 10 metų senumo, jos techninė būklė nepatenkinama.</t>
  </si>
  <si>
    <t>1.3.</t>
  </si>
  <si>
    <t>Radioaktyvumą matuojanti mobili sistema</t>
  </si>
  <si>
    <t>Radiacinės žvalgybos iš oro atlikimui.
Turima sistema įsigyta prieš 10 metų, todėl jai sugedus, nebūtų galimybės atlikti žvalgybą iš oro. Taip pat, įvertinus tai, kad žvalgyba iš oro bus atliekama pasitelkiant VSAT ir kariuomenės turimus sraigtasparnius, vienos mobilios sistemos nepakanka.</t>
  </si>
  <si>
    <t>1.4.</t>
  </si>
  <si>
    <t>RADIS tinklo stočių atnaujinimas</t>
  </si>
  <si>
    <t>Pirmosios 15-ka RADIS stočių buvo įrengtos 2014 m. Gamintojo nustatytas jų eksploatavimo laikotarpis – 10 m., todėl nuo 2024 m. reikia pradėti seniausių stočių atnaujinimą, per metus atnaujinant bent po 5 RADIS stotis.</t>
  </si>
  <si>
    <t>1.5.</t>
  </si>
  <si>
    <t>VATESI</t>
  </si>
  <si>
    <t>1.6.</t>
  </si>
  <si>
    <t>Mobilioji automatinė meteorologijos stotis</t>
  </si>
  <si>
    <t>AM</t>
  </si>
  <si>
    <t>Mobiliosios automatinės meteorologijos stoties įsigijimas būtų svarbus esamos matavimų sistemos papildymas, kuris leistų per trumpą laiko tarpą surinkti reikalingą aktualią hidrometeorologinę informaciją iš skirtingų didžiausioje rizikos zonoje esančių vietovių. Esamas meteorologijos stočių tinklas yra per retas, kad būtų galima operatyviai reaguoti kintant meteorologinei situacijai. Keičiantis vėjo krypčiai ir greičiui, o kartu ir radionuklidų pernašai, Lietuvos teritorijoje meteorologijos stoties mobilumas leistų greičiau ir tiksliau nustatyti pokyčių mastą, kuris leistų kritiniu metu priimti svarbius sprendimus.</t>
  </si>
  <si>
    <t>1.7.</t>
  </si>
  <si>
    <r>
      <t xml:space="preserve">Skaitmeniniai dozimetrai, jų priežiūra, mėginių laikymo spintos </t>
    </r>
    <r>
      <rPr>
        <i/>
        <sz val="11"/>
        <color theme="1"/>
        <rFont val="Times New Roman"/>
        <family val="1"/>
      </rPr>
      <t>(1.7-1.9 Plano eilutės)</t>
    </r>
  </si>
  <si>
    <t>VMVT</t>
  </si>
  <si>
    <t>1.8.</t>
  </si>
  <si>
    <r>
      <t>Sraigtasparnis radiacinės žvalgybos iš oro užtikrinimui</t>
    </r>
    <r>
      <rPr>
        <i/>
        <sz val="11"/>
        <color theme="1"/>
        <rFont val="Times New Roman"/>
        <family val="1"/>
      </rPr>
      <t xml:space="preserve"> (1.10 Plano eilutė)</t>
    </r>
  </si>
  <si>
    <t>VRM</t>
  </si>
  <si>
    <t>VSAT</t>
  </si>
  <si>
    <t>Siekiant užtikrinti reagavimą 24/7 režimu BAE avarijos atveju, būtina turėti mažiausiai 2 vienodo tipo naujus techniškai tvarkingus sraigtasparnius. Pakaitinis sraigtasparnis būtinas parengčiai užtikrinti dėl periodiškai atliekamų techninės priežiūros darbų (kurie gali trukti iki kelių savaičių) ar vienam iš sraigtasparnių sugedus. Abiem sraigtasparniams esant vienodo modelio, jų gedimų atveju sudėtingose situacijose būtų lengviau užtikrinti bent vieno jų veikimą, panaudojant kito sraigtasparnio tinkamas detales. 
Šiuo metu VSAT neturi specialiai modernizuotų sraigtasparnių, kurie galėtų būti  naudojami plačių teritorijų radiacinei žvalgybai iš oro, situacijos stebėjimui ir prognozavimui, vietovių žvalgymui, gyventojų evakavimui.</t>
  </si>
  <si>
    <t>2. VADOVAVIMO IR KONTROLĖS VEIKSMŲ UŽTIKRINIMAS (Ekstremaliųjų situacijų operacijų centrų (ESOC)  įrengimas ir aprūpinimas)</t>
  </si>
  <si>
    <t>2.1.</t>
  </si>
  <si>
    <t>Sav</t>
  </si>
  <si>
    <t>17 Savivaldybių</t>
  </si>
  <si>
    <r>
      <t xml:space="preserve">Bendras finansinis poreikis ESOC patalpų įrengimui (statybos darbai) pagal slėptuvėms keliamus reikalavimus 17-oje savivaldybių. Vieno ESOC įrengimas standartiškai kainuoja apie 300 tūkst. eur. 
Į šią sumą neįtraukti poreikiai ESOC darbo vietų aprūpinimui, kurie, nepriklausomai nuo to, ar jis įrengtas pagal slėptuvėms keliamus reikalavimus, sudaro dar maždaug 55 tūkst. eurų. </t>
    </r>
    <r>
      <rPr>
        <sz val="11"/>
        <color theme="1"/>
        <rFont val="Times New Roman"/>
        <family val="1"/>
      </rPr>
      <t>Šis tikslinis finansavimas visoms 17 savivaldybių jau yra skirtas 2021 m.</t>
    </r>
    <r>
      <rPr>
        <sz val="11"/>
        <rFont val="Times New Roman"/>
        <family val="1"/>
        <charset val="186"/>
      </rPr>
      <t xml:space="preserve">
Tam, kad ESOC galėtų dirbti esant radiologiniam užterštumui, jis turi būti įrengtas specialiai pritaikytoje slėptuvėje. 2018 m. sausio 24 d. LRV nutarimas Nr. 96 numato galimybę ESOC darbą organizuoti persikeliant iš pavojingos zonos į saugią, todėl savivaldybės ESOC neplanuoja įrengti slėptuvėse; tačiau staigios Astravo AE avarijos atveju ESOC perkėlimo galimybės yra abejotinos.</t>
    </r>
  </si>
  <si>
    <t>2.2.</t>
  </si>
  <si>
    <t xml:space="preserve">Papildomos nešiojamos radijo ryšio stotelės 100 km zonoje esančių savivaldybių ESOC bei reaguojančias pajėgas koordinuojančių valstybinių įstaigų ESOC darbo užtikrinimui </t>
  </si>
  <si>
    <t>PAGD, VSAT, PD, VST ir 17 Savivaldybių</t>
  </si>
  <si>
    <t xml:space="preserve">Visą poreikį sudaro 105 vnt. (kiekvienam ESOC po 5 vnt.; vnt. orientacinė kaina 400 eur.):
- 85 vnt. 17 savivaldybių ESOC (kiekvienai po 2,0 tūkst. eurų);
- 20 vnt. PAGD, VSAT, PD ir VST ESOC (kiekvienai įstaigai po 2,0 tūkst. eurų). 
Priemonė reikalinga siekiant užtikrinti veiksmų tarpusavio koordinavimosi galimybę reaguojančioms pajėgoms (tiek su kitomis institucijomis, tiek su savo mobiliais vienetais), sutrikus mobiliam ryšiui ir internetui. Svarbu, kad visi abonentai veiktų vieningo ryšio sistemoje (tame pačiame kanale). </t>
  </si>
  <si>
    <t>PAGD</t>
  </si>
  <si>
    <t>PD</t>
  </si>
  <si>
    <t>VST</t>
  </si>
  <si>
    <t>Savivaldybės</t>
  </si>
  <si>
    <t>2.3.</t>
  </si>
  <si>
    <t>Ekstremaliųjų situacijų operacijų centrų (ESOC) įrengimas 100 km zonoje esančiose valstybės institucijose.</t>
  </si>
  <si>
    <t>22 vslstybės institucijos</t>
  </si>
  <si>
    <t>Bendras finansinis poreikis ESOC darbo vietų aprūpinimui 22-jose valstybės institucijose. Vieno ESOC darbo vietų aprūpinimui reikia maždaug 55 tūkst. eur.
23 valstybės institucijos turi pareigą steigti ESOC, iš jų tinkamai organizuotas tik PAGD ESOC darbo vietų aprūpinimas.
Detaliau žr. 1 priedą „ESOC aprūpinimo tabelis“.</t>
  </si>
  <si>
    <t>EM</t>
  </si>
  <si>
    <t>KAM</t>
  </si>
  <si>
    <t>SADM</t>
  </si>
  <si>
    <t>SM</t>
  </si>
  <si>
    <t>ŠMSM</t>
  </si>
  <si>
    <t>EIM</t>
  </si>
  <si>
    <t>URM</t>
  </si>
  <si>
    <t>ŽŪM</t>
  </si>
  <si>
    <t>FM</t>
  </si>
  <si>
    <t>TM</t>
  </si>
  <si>
    <t>KM</t>
  </si>
  <si>
    <t>KD</t>
  </si>
  <si>
    <t>VERT</t>
  </si>
  <si>
    <t>2.4.</t>
  </si>
  <si>
    <t>Bendras finansinis poreikis ESOC patalpų įrengimui (statybos darbai) pagal slėptuvėms keliamus reikalavimus 22-jose valstybės institucijose. Vieno ESOC įrengimas standartiškai kainuoja apie 300 tūkst. eur. 
23 valstybės institucijos turi pareigą steigti ESOC. Pagal slėptuvėms keliamus reikalavimus ESOC turi įsirengusi tik viena valstybės institucija – PAGD, kuris taip pat pagal slėptuvėms keliamus reikalavimus yra įrengęs Valstybės ESOC.
2018 m. sausio 24 d. LRV nutarimas Nr. 96 numato galimybę ESOC darbą organizuoti persikeliant iš pavojingos zonos į saugią, todėl valstybės institucijos ESOC neplanuoja įrengti slėptuvėse, tačiau staigios Astravo AE avarijos atveju ESOC perkėlimo galimybės yra abejotinos.</t>
  </si>
  <si>
    <t>2.5.</t>
  </si>
  <si>
    <t>Evakuotus gyventojus priimančios Kalvarijos savivaldybės ESOC aprūpinimas.</t>
  </si>
  <si>
    <t>Kalvarijos savivaldybė</t>
  </si>
  <si>
    <t>Standartinio ESOC patalpų aprūpinimo išlaidos. Kitos IPA esančios 17 savivaldybės tam finansavimą gavo 2021 m.
Neapima  slėptuvės įrengimo kaštų (slėptuvės įrengimui poreikio nėra).</t>
  </si>
  <si>
    <t>3. GYVENTOJŲ EVAKAVIMAS, PERKĖLIMAS, ŠVARINIMAS ir APSAUGOS PRIEMONĖS</t>
  </si>
  <si>
    <t>3.1.</t>
  </si>
  <si>
    <t>Kolektyvinės apsaugos statinių aprūpinimas skubiai evakuojamus gyventojus priimančiose Anykščių r., Molėtų r., Utenos r. ir Kalvarijos savivaldybėse.</t>
  </si>
  <si>
    <t>Anykščių r., Molėtų r., Utenos r. ir Kalvarijos savivaldybės</t>
  </si>
  <si>
    <t>3.2.</t>
  </si>
  <si>
    <t>3.3.</t>
  </si>
  <si>
    <t>Perkeliamų gyventojų iš išplėstinio planavimo zonos (IPA; 100 km) priėmimas saugiose savivaldybėse finansiniai poreikiai.</t>
  </si>
  <si>
    <t>Valstybės rezervo lėšos</t>
  </si>
  <si>
    <t>3.4.</t>
  </si>
  <si>
    <t>Filtrai PAGD dujokaukėms.</t>
  </si>
  <si>
    <t>46 800 vnt. įsigijimui (bendras poreikis  dujokaukių 30 d. laikotarpiui yra 48 000 vnt., iš kurio 1 200 vnt. turimi; 1 dujokaukei reikalingi 2 filtrai, kurie keičiami kas parą; 1 filtro orientacinė kaina 30 eur.)</t>
  </si>
  <si>
    <t>3.5.</t>
  </si>
  <si>
    <t>Švenčionių r., Vilniaus r. savivaldybės</t>
  </si>
  <si>
    <t>Numatytas poreikis 5 843 vnt. į SAVZ patenkančių 2 savivaldybių (Švenčionių r. ir Vilniaus r.), skubiam 25 proc. gyventojų evakavimui (po 1 vnt. kiekvienam evakuojamam gyventojui; vnt. kaina 4 eur.).
Švenčionių r. sav. numatyti 2 506 vnt.
Vilniaus r. sav. numatyti 3 337 vnt. Priemonė yra su ribotos trukmės tinkamumo naudoti terminu, todėl 2022 m. nupirktą kiekį reiks atnaujinti 2025 m.</t>
  </si>
  <si>
    <t>3.6.</t>
  </si>
  <si>
    <t>3.7.</t>
  </si>
  <si>
    <t>Evakavimo surinkimo punktų (ESP) įrengimas gyventojams iš Vilniaus m. savivaldybės.</t>
  </si>
  <si>
    <t>Vilniaus m. savivaldybė</t>
  </si>
  <si>
    <t>Į IPA (100 km zoną) patenkančios Vilniaus m. savivaldybės laikinam 25 proc. gyventojų (140,5 tūkst.) perkėlimui į neužterštas savivaldybes (pagal blogiausią scenarijų, priemonę gali prireikti taikyti maždaug 4 savaitės po galimos BAE avarijos).
Tam reiktų įrengti 59 ESP. Vieno ESP aprūpinimui reikia 55,5 tūkst. eur.</t>
  </si>
  <si>
    <t>Papildoma pastaba: į SAVZ (30 km zoną) patenkančių 2 savivaldybių (Švenčionių r. ir Vilniaus r.) skubiam 25 proc. gyventojų (5,85 tūkst.) evakavimui skirtų evakavimo surinkimo bei tarpinių gyventojų evakavimo punktų įrengimui reikiamą tikslinį finansavimą šios savivaldybės jau gavo 2021 m.</t>
  </si>
  <si>
    <t xml:space="preserve"> </t>
  </si>
  <si>
    <t>3.8.</t>
  </si>
  <si>
    <t>16 savivaldybių ( Vilniaus m. poreikis 3.7 punkte)</t>
  </si>
  <si>
    <t>3.9.</t>
  </si>
  <si>
    <t xml:space="preserve">Tarpinių gyventojų evakavimo punktų (TGEP) įrengimas gyventojams iš Vilniaus m. savivaldybės. </t>
  </si>
  <si>
    <t>3.10.</t>
  </si>
  <si>
    <t>3.11.</t>
  </si>
  <si>
    <t>Gyventojų priėmimo punktų (GPP) įrengimas iš 30 km zonos skubiai evakuojamiems gyventojams.</t>
  </si>
  <si>
    <t>Anykščių r., Molėtų r., Utenos r., Kalvarijos ir Zarasų r. savivaldybės</t>
  </si>
  <si>
    <t>3.12.</t>
  </si>
  <si>
    <t>URC apgyvendintų/ sulaikytų užsieniečių ir personalo perkėlimo priemonės</t>
  </si>
  <si>
    <t>URC apgyvendintų/sulaikytų užsieniečių ir personalo perkėlimas (transportavimas, apgyvendinimas, maitinimas). 
VSAT padalinių perdislokavimas už užterštos zonos ribų.
Taip pat VSAT padeda savivaldybėms vykdyti pasienio ruože esančių gyventojų ir nukentėjusiųjų evakavimą arba išgabenimą, prireikus šias užduotis vykdo savarankiškai.</t>
  </si>
  <si>
    <t>3.13.</t>
  </si>
  <si>
    <t>Asmeninės apsaugos priemonės (AAP) URC apgyvendintiems/ sulaikytiems užsieniečiams ir personalui</t>
  </si>
  <si>
    <t>3.14.</t>
  </si>
  <si>
    <t>Logistinės ir transporto priemonės pasienio ruožo gyventojų evakuacijai ir nukentėjusiųjų išgabenimui</t>
  </si>
  <si>
    <t>Poreikis nurodytas 2 transporto priemonių įsigijimui, reikalingų URC esančių prieglobsčio prašytojų pervežimui į kitas apgyvendinimo vietas bei sulaikytų asmenų perkėlimui į alternatyvias sulaikymo vietas.</t>
  </si>
  <si>
    <t>3.15.</t>
  </si>
  <si>
    <t>Kalio jodido tablečių (N10) rezervas į 100 km zoną patenkančioms savivaldybėms.</t>
  </si>
  <si>
    <t>3.16.</t>
  </si>
  <si>
    <t>Kalio jodido tablečių (N10) rezervas 100 km. zonoje esančioms ASPĮ (21 ligoninei).</t>
  </si>
  <si>
    <t>SAM numatytas kalio jodido tablečių rezervas į 100 km. zoną patenkančioms 21 ligoninei. 
Suplanuoto rezervo pakaktų aprūpinti 15 proc. pacientų (po 4 KJ tabletes), skaičiuojant pagal bendrą lovų skaičių kiekvienoje ligoninėje.</t>
  </si>
  <si>
    <t>4. CIVILINĖS SAUGOS SISTEMOS (REAGUOJANČIOMS) PAJĖGŲ VEIKLOS VYKDYMUI BŪTINOS APSISAUGOJIMO IR KITOS PRIEMONĖS</t>
  </si>
  <si>
    <t>iš viso (4.1-4.42):</t>
  </si>
  <si>
    <t>4.1.</t>
  </si>
  <si>
    <t>Dujokaukių filtrai 100 km zonoje esančių valstybės institucijų ESOC aprūpinimui</t>
  </si>
  <si>
    <t>22 ESOC turimoms dujokaukėms 7 dienų laikotarpiui (6 468 filtrai). (1 ESOC: 42 filtrai 21 dujokaukei 1 dienai; 7 dienoms – 294 filtrai; 1 filtras maždaug 35 eur.).</t>
  </si>
  <si>
    <t>4.2.</t>
  </si>
  <si>
    <t>Respiratoriai (FFP3)</t>
  </si>
  <si>
    <t>URM poreikį sudaro 3 150 vnt. (450 darbuotojų aprūpinimas veiklai 7 d.; 1 vnt. 4 eur.).
Priemonė yra su ribotos trukmės tinkamumo naudoti terminu, todėl 2022 m. nupirktą kiekį reiks atnaujinti 2025 m.</t>
  </si>
  <si>
    <t>4.3.</t>
  </si>
  <si>
    <t>APP poreikį sudaro: respiratoriai, kalio jodido tabletės, dozimetrai, elektros generatoriai, šviestuvai, dronai, maisto daviniai, geriamas vanduo  ir kitos priemonės</t>
  </si>
  <si>
    <t>4.4.</t>
  </si>
  <si>
    <r>
      <t xml:space="preserve">Asmeninės apsaugos priemonės </t>
    </r>
    <r>
      <rPr>
        <i/>
        <sz val="11"/>
        <color theme="1"/>
        <rFont val="Times New Roman"/>
        <family val="1"/>
      </rPr>
      <t>(4.19-4.27 Plano eilutės)</t>
    </r>
  </si>
  <si>
    <t>APP poreikį sudaro: dujokaukės, dujokaukių filtrai, neperšlampami apsaugos kostiumai, vienkartiniai kostiumai dozimetrai ir kitos priemonės</t>
  </si>
  <si>
    <t>4.5.</t>
  </si>
  <si>
    <r>
      <t xml:space="preserve">Asmeninės apsaugos priemonės </t>
    </r>
    <r>
      <rPr>
        <i/>
        <sz val="11"/>
        <color theme="1"/>
        <rFont val="Times New Roman"/>
        <family val="1"/>
      </rPr>
      <t>(4.28-4.30; 4.33-4.34 Plano eilutės)</t>
    </r>
  </si>
  <si>
    <t xml:space="preserve">APP poreikį sudaro: individualūs dozimetrai, vienkartiniai kostiumai, specialūs akiniai, respiratoriai; dozės galios matuokliai; pareigūnų apmokymai veikti ekstremalios situacijos atveju radioaktyviomis medžiagomis užterštoje teritorijoje  </t>
  </si>
  <si>
    <t>4.6.</t>
  </si>
  <si>
    <r>
      <t xml:space="preserve">Mobilių vadaviečių įsigijimas </t>
    </r>
    <r>
      <rPr>
        <i/>
        <sz val="11"/>
        <color theme="1"/>
        <rFont val="Times New Roman"/>
        <family val="1"/>
      </rPr>
      <t>(4.31 Plano eilutė)</t>
    </r>
  </si>
  <si>
    <t>Poreikis nurodytas 3 mobilių vadaviečių įsigijimui, kurios reikalingos radioaktyviomis medžiagomis užterštose teritorijose dirbsiančių pareigūnų veiksmų koordinavimui ir vadovavimui.
Mobilios vadavietės būtų dislokuojamos neužterštoje teritorijoje, jose būtų vykdomas 4 užkardų, patenkančių į 30 km zoną valstybės sienos (toliau – VS) apsaugos planavimas, VS saugančių sargybų veiksmų koordinavimas bei vadovavimas. Tam mobiliosios vadavietės turės bus aprūpintos specialia įranga (ryšio, vaizdo stebėjimo, pajėgų valdymo ir kt.).</t>
  </si>
  <si>
    <t>4.7.</t>
  </si>
  <si>
    <r>
      <t xml:space="preserve">VSAT padalinių perdislokavimas į saugias vietas </t>
    </r>
    <r>
      <rPr>
        <i/>
        <sz val="11"/>
        <color theme="1"/>
        <rFont val="Times New Roman"/>
        <family val="1"/>
      </rPr>
      <t>(4.32 Plano eilutė)</t>
    </r>
  </si>
  <si>
    <t>Poreikis numatytas 10 padalinių perdislokavimui organizuoti, iš anksto numatant saugias vietas funkcijų tęstinumo užtikrinimui.
Planuojamos išlaidos numatytos į galimą taršos zoną patenkančių padalinių evakavimui (technikos, įrangos, materialinių vertybių, ginkluotės ir šaudmenų, dokumentų ir kitų daiktų), laikinai  paliktų pastatų ir kitos infrastruktūros apsaugai, taip pat laikinos infrastruktūros įrengimui ir  išlaikymui (elektros linijų įrengimui ar elektros generatoriams, kurui ir kt.)</t>
  </si>
  <si>
    <t>4.8.</t>
  </si>
  <si>
    <r>
      <t xml:space="preserve">Individualiųjų dozimetrų paruošimo ir nuskaitymo įranga su individualiaisiais dozimetrais </t>
    </r>
    <r>
      <rPr>
        <i/>
        <sz val="11"/>
        <color theme="1"/>
        <rFont val="Times New Roman"/>
        <family val="1"/>
      </rPr>
      <t>(4.35 Plano eilutė)</t>
    </r>
  </si>
  <si>
    <t>Įranga reikalinga avariją likviduojančių darbuotojų apšvitos įvertinimui.
Būtina įsigyti naujų technologijų įrangą, nes šiuo metu naudojama pasenusių technologijų įranga, kurios gamintojas  nebegamina ir jai sugedus, nebūtų galimybės jos remontuoti.</t>
  </si>
  <si>
    <t>4.9.</t>
  </si>
  <si>
    <r>
      <t xml:space="preserve">Avariją likviduojančių darbuotojų apšvitos dozių registro programa </t>
    </r>
    <r>
      <rPr>
        <i/>
        <sz val="11"/>
        <color theme="1"/>
        <rFont val="Times New Roman"/>
        <family val="1"/>
      </rPr>
      <t>(4.36 Plano eilutė)</t>
    </r>
  </si>
  <si>
    <t>Branduolinių ar radiologinių avarijų metu, RSC privalo užtikrinti pirmųjų reaguotojų ir avariją likviduojančių darbuotojų patiriamos apšvitos kontrolę ir registruoti jų gaunamas apšvitos dozes Valstybės jonizuojančiosios spinduliuotės šaltinių ir darbuotojų apšvitos registre. Registras sukurtas 2008-2009 m., todėl vartotojo sąsajos programinė įranga yra pasenusi ir kyla problemų dėl Registro vartotojo sąsajos suderinamumo su standartine galinių įrenginių programine įranga (operacinėmis sistemomis, interneto naršyklėmis ir kt.), taip pat vartotojo sąsajos programinė įranga nėra suderinama su saugiais duomenų perdavimo būdais (duomenų šifravimo technologijomis), neįmanoma užtikrinti Registro vartotojo sąsajos su kitais registrais (Juridinių asmenų, Gyventojų ir kt.) bei kt. Dėl šių priežasčių būtinos 200 tūkst. Eur lėšos Registro vartotojo sąsajos programinės įrangos modernizavimui, ją iš esmės perkuriant pagal galiojančius programinės įrangos kūrimo standartus.</t>
  </si>
  <si>
    <t>4.10.</t>
  </si>
  <si>
    <r>
      <t xml:space="preserve">Viso kūno skaitiklis </t>
    </r>
    <r>
      <rPr>
        <i/>
        <sz val="11"/>
        <color theme="1"/>
        <rFont val="Times New Roman"/>
        <family val="1"/>
      </rPr>
      <t>(4.37 Plano eilutė)</t>
    </r>
  </si>
  <si>
    <t>Įranga reikalinga avariją likviduojančių darbuotojų vidinės apšvitos įvertinimui.
RSC turima įranga vienintelė Pabaltijo šalyse, ji įsigyta 2004 m. Jos pagalba įvertinama žmonių patirta vidinė apšvita, kas būtų ypatingai aktualu avarijos Baltarusijos AE atveju. 
Poreikis kritinis. Sugedus turimai įrangai, nebūtų atliekamas avariją likviduojančių darbuotojų vidinės apšvitos įvertinimas.</t>
  </si>
  <si>
    <t>4.11.</t>
  </si>
  <si>
    <r>
      <t xml:space="preserve">Asmeninės apsaugos priemonės </t>
    </r>
    <r>
      <rPr>
        <i/>
        <sz val="11"/>
        <color theme="1"/>
        <rFont val="Times New Roman"/>
        <family val="1"/>
      </rPr>
      <t>(4.38-4.42 Plano eilutės)</t>
    </r>
  </si>
  <si>
    <t>APP poreikį sudaro: vienkartiniai kostiumai, respiratoriai, antbačiai ir kitos priemonės</t>
  </si>
  <si>
    <r>
      <rPr>
        <b/>
        <sz val="11"/>
        <color theme="1"/>
        <rFont val="Times New Roman"/>
        <family val="1"/>
      </rPr>
      <t>Priemonės 30 km zonoje esančioms ASPĮ</t>
    </r>
    <r>
      <rPr>
        <sz val="11"/>
        <color theme="1"/>
        <rFont val="Times New Roman"/>
        <family val="1"/>
        <charset val="186"/>
      </rPr>
      <t xml:space="preserve">
Nurodytas AAP bei kitų priemonių poreikis ASPĮ (ambulatorijos, medicinos punktai – iš viso 5 ASPĮ), esančioms iki 30 km nuo Baltarusijos AE. 
Pateiktas AAP poreikis visų ASPĮ darbuotojų (50 darbuotojų) funkcijoms atlikti 30 parų.</t>
    </r>
  </si>
  <si>
    <t>4.12</t>
  </si>
  <si>
    <t>Apsauginiai kostiumai, reespiratoriai, akių apsauga,  dozės galios matuokliai ir kitos priemonės. Dalis priemonių yra su ribotos trukmės tinkamumo naudoti terminu, todėl 2022 m. nupirktą kiekį reiks atnaujinti 2025 m.</t>
  </si>
  <si>
    <t>4.13</t>
  </si>
  <si>
    <t>Apsauginiai kostiumai, reespiratoriai, akių apsauga,  dozimetrai, dozės galios matuokliai ir kitos priemonės. Dalis priemonių yra su ribotos trukmės tinkamumo naudoti terminu, todėl 2022 m. nupirktą kiekį reiks atnaujinti 2025 m.</t>
  </si>
  <si>
    <t>4.14</t>
  </si>
  <si>
    <r>
      <t xml:space="preserve">Asmeninių apsaugos priemonių poreikis Greitosios medicinos pagalbos stočių darbuotojams </t>
    </r>
    <r>
      <rPr>
        <b/>
        <i/>
        <sz val="11"/>
        <rFont val="Times New Roman"/>
        <family val="1"/>
      </rPr>
      <t>(4.73-4.84  Plano eilutės)</t>
    </r>
  </si>
  <si>
    <t>Lėšų poreikio paskirstymas pagal asignavimų valdytojus</t>
  </si>
  <si>
    <t>LR aplinkos ministerija;</t>
  </si>
  <si>
    <t>LR energetikos ministerija</t>
  </si>
  <si>
    <t>LR krašto apsaugos ministerija</t>
  </si>
  <si>
    <t>LR socialinės apsaugos ir darbo ministerija</t>
  </si>
  <si>
    <t>LR susisiekimo ministerija</t>
  </si>
  <si>
    <t>LR sveikatos apsaugos ministerija</t>
  </si>
  <si>
    <t>LR švietimo, mokslo ir sporto ministerija</t>
  </si>
  <si>
    <t>LR ekonomikos ir inovacijų ministerija</t>
  </si>
  <si>
    <t>LR užsienio reikalų ministerija</t>
  </si>
  <si>
    <t>LR teisingumo ministerija</t>
  </si>
  <si>
    <t>LR kultūros ministerija</t>
  </si>
  <si>
    <t>LR vidaus reikalų ministerija</t>
  </si>
  <si>
    <t>LR žemės ūkio ministerija</t>
  </si>
  <si>
    <t>LR Finansų ministerija</t>
  </si>
  <si>
    <t>Valstybinė maisto ir veterinarijos tarnyba</t>
  </si>
  <si>
    <t>Valstybinė atominės energetikos saugos inspekcija</t>
  </si>
  <si>
    <t>Valstybinė energetikos reguliavimo tarnyba</t>
  </si>
  <si>
    <t xml:space="preserve">Biudžeto lėšos </t>
  </si>
  <si>
    <t>IŠ VISO:</t>
  </si>
  <si>
    <t>Institucijų sąrašas</t>
  </si>
  <si>
    <t>Lietuvos respublikos aplinkos ministerija;</t>
  </si>
  <si>
    <t>Lietuvos Respublikos energetikos ministerija</t>
  </si>
  <si>
    <t>Lietuvos Respublikos krašto apsaugos ministerija</t>
  </si>
  <si>
    <t>Lietuvos Respublikos socialinės apsaugos ir darbo ministerija</t>
  </si>
  <si>
    <t>Lietuvos Respublikos susisiekimo ministerija</t>
  </si>
  <si>
    <t>Lietuvos Respublikos sveikatos apsaugos ministerija</t>
  </si>
  <si>
    <t>Lietuvos Respublikos Švietimo, mokslo ir sporto ministerija</t>
  </si>
  <si>
    <t>Lietuvos Respublikos  Ekonomikos ir inovacijų ministerija</t>
  </si>
  <si>
    <t>Lietuvos Respublikos užsienio reikalų ministerija</t>
  </si>
  <si>
    <t>Lietuvos Respublikos vidaus reikalų ministerija</t>
  </si>
  <si>
    <t>Lietuvos Respublikos žemės ūkio ministerija</t>
  </si>
  <si>
    <t>Lietuvos Respublikos finansų ministerijs</t>
  </si>
  <si>
    <t>Lietuvos Respublikos kultūros ministerijs</t>
  </si>
  <si>
    <t>Lietuvos Respublikos teisingumo ministerijs</t>
  </si>
  <si>
    <t>Priešgaisrinės apsaugos ir gelbėjimo departamentas prie Vidaus reikalų ministerijos</t>
  </si>
  <si>
    <t>Policijos departamentas prie Vidaus reikalų ministerijos</t>
  </si>
  <si>
    <t>Valstybės sienos apsaugos tarnyba prie Vidaus reikalų ministerijos</t>
  </si>
  <si>
    <t xml:space="preserve">Viešojo saugumo tarnyba prie Vidaus reikalų ministerijos </t>
  </si>
  <si>
    <t>Radiacinės saugos centras</t>
  </si>
  <si>
    <t>Kalėjimų departamentas prie Teisingumo ministerijos</t>
  </si>
  <si>
    <r>
      <t xml:space="preserve">Ankstyvojo Neries upės vandens radioaktyviojo užterštumo perspėjimui. </t>
    </r>
    <r>
      <rPr>
        <b/>
        <sz val="11"/>
        <color theme="1"/>
        <rFont val="Times New Roman"/>
        <family val="1"/>
        <charset val="186"/>
      </rPr>
      <t xml:space="preserve">Poreikis kritinis, reiktų rasti galimybių jį tenkinti 2022 m. </t>
    </r>
    <r>
      <rPr>
        <sz val="11"/>
        <color theme="1"/>
        <rFont val="Times New Roman"/>
        <family val="1"/>
        <charset val="186"/>
      </rPr>
      <t xml:space="preserve">Turimos 1 vandens ankstyvojo perspėjimo stoties Buivydžiuose nepakanka, nes jai sugedus Baltarusijos AE avarijos atveju nebūtų užtikrintas tinkamas pasirengimas, kad radioaktyviosiomis medžiagomis užterštas Nėries upės vanduo nepatektų į išgaunamą požeminį vandenį. </t>
    </r>
  </si>
  <si>
    <t>Viso 62 dozimetrai (1 vnt. 800 eur.): 2022 m. 52 vnt. (5 vnt. NMVRVI, 13 vnt. pasienio veterinarijos postams - kiekvienam postui po 1 vnt., 34 vnt. - teritoriniams VMVT padaliniams); 2025 m. 10 vnt. teritoriniams VMVT departamentams. Reikalingi išmatuoti VMVT ir NMVRVI darbuotojų gaunamą individualiąją apšvitos dozę atliekant maisto produktų, jų žaliavų, geriamojo vandens, pašarų ir jų žaliavų radioaktyviojo užterštumo kontrolę. 
Kasmetinei metrologinei dozimetrų patikrai - 16,0 tūkst eurų (2025-2026 m.). 
Atrinktų mėginių laikymo spintoms - 4,0 tūkst. eurų.</t>
  </si>
  <si>
    <t>22 valstybės institucijos</t>
  </si>
  <si>
    <t>2022 m. pateiktas tų institucijų lėšų poreikis, kurios pačios planuoja įrengti saugią darbo vietą ar slėptuvę; 2023 m. pateiktas lėšų poreikis, reikalingas ESOC darbo vietų aprūpinimui likusiose institucijose.</t>
  </si>
  <si>
    <r>
      <t xml:space="preserve">Viso priimama 5 844 gyventojų 14 dienų laikotarpiui, evakuojamų </t>
    </r>
    <r>
      <rPr>
        <i/>
        <sz val="11"/>
        <color theme="1"/>
        <rFont val="Times New Roman"/>
        <family val="1"/>
      </rPr>
      <t>iš dalies Vilniaus r. ir Švenčionių r. sav</t>
    </r>
    <r>
      <rPr>
        <sz val="11"/>
        <color theme="1"/>
        <rFont val="Times New Roman"/>
        <family val="1"/>
        <charset val="186"/>
      </rPr>
      <t>. teritorijų.
Aprūpinimas numatytas tik tai daliai gyventojų, kurių evakavimą užtikrina valstybė (25 proc. gyventojų). Planuose nustatyta planavimo prielaida, kad 75 proc. gyventojų evakuotųsi savarankiškai.
Priimančioms savivaldybėms reikalingi materialiniai ištekliai detaliai įvertini PAGD papildomose rekomendacijose; taikoma prielaida, kad 200 gyventojų kolektyvinės apsaugos statinio veiklai 14 dienų užtikrinti reikia apie  156,03 tūkst. eur.
Detaliau žr. 2 priedą „KAS, skirto 200 žmonių priėmimui, aprūpinimo tabelis“.</t>
    </r>
  </si>
  <si>
    <t>BENDRAS III DALIES LĖŠŲ POREIKIS</t>
  </si>
  <si>
    <t>Visuomenės informavimo kampanija, kuria siekiama vieningo ir plataus visuomenės grupių švietimo ir informavimo, susijusio su gyventojų pasirengimu galimai branduolinei ar radiologinei avarijai ir kitoms ekstremaliosioms situacijoms.</t>
  </si>
  <si>
    <t>2020 m. Vidaus reikalų ministerijos inicijuoto gyventojų nuomonės tyrimo duomenimis, 38 proc. gyventojų nurodė, kad nežinotų, kokių svarbiausių veiksmų imtis, jei įvyktų branduolinė (radiologinė) avarija  BAE ir net 8 iš 10 tokių gyventojų neturėtų sukaupę būtiniausių atsargų. Dauguma gyventojų menkai pasirengę gamtinėms ir kitoms didelio masto nelaimėms, neturi būtinų išlikimui įgūdžių. Mokiniai gauna mažai žinių, kaip pasirengti nelaimėms, kaip į jas reaguoti mokyklose. Menkas gyventojų sąmoningumas gamtinių ir kitų didelio masto nelaimių atžvilgiu. Gyventojai per mažai pasitiki kompetentingomis institucijomis, atsakingomis už nelaimių ir jų padarinių valdymą.
Šios visuomenės  informavimo kampanijos dėl pradėjusios veikti nesaugios BAE įgyvendinimas būtų skirtas plačiajai Lietuvos visuomenei ir turėtų ilgalaikį efektą.
Tikslinės auditorijos, į kurią orientuota visuomenės informavimo kampanija –  jaunimas, vidutinio ir vyresnio amžiaus grupės.</t>
  </si>
  <si>
    <r>
      <t xml:space="preserve">Šiuo metu nėra konkrečių sutartų planavimo prielaidų dėl gyventojų skaičiaus, kuris Baltarusijos AE avarijos atveju būtų perkeliamas; blogiausio scenarijaus atveju perkėlimo apsaugomasis veiksmas numatomas taikyti išplėstinio planavimo atstume (30-100 km zonoje), todėl </t>
    </r>
    <r>
      <rPr>
        <b/>
        <sz val="11"/>
        <color theme="1"/>
        <rFont val="Times New Roman"/>
        <family val="1"/>
      </rPr>
      <t>siūloma numatyti valstybės rezerve minimalią lėšų dalį</t>
    </r>
    <r>
      <rPr>
        <sz val="11"/>
        <color theme="1"/>
        <rFont val="Times New Roman"/>
        <family val="1"/>
        <charset val="186"/>
      </rPr>
      <t xml:space="preserve">, kuri būtų naudojama avarijos atveju gyventojų socialinių ir buitinių paslaugų tenkinimui. Perkėlimo apsaugomasis veiksmas nėra skubus, dažnai jis gali būti saugiai įgyvendintas nuo 1 savaitės iki kelių mėn. laiko ašyje. 
Ekonomikos ir inovacijų ministerijai įgyvendinant Aštuonioliktosios Lietuvos Respublikos Vyriausybės programos nuostatų įgyvendinimo plane nustatytą veiksmą  dėl valstybės rezervo sudarymo principų peržiūrėjimo, svarbu atkreipti dėmesį į gyventojų iš 100 km zonos perkėlimo atveju tikėtiną daug kartų didesnį lėšų poreikį ir apgalvoti, kaip geriau pasiruošti tokio poreikio tenkinimui: vertinant tik 25 proc. gyventojų (253,5 tūkst. gyventojų) perkeliamų iš 100 km zonos pragyvenimui (pastogei ir maistui) reikalingą sumą 14 dienų (1 d. poreikius vertinant 50 eur.), bendras poreikis siektų 177 422 700 eur.
</t>
    </r>
  </si>
  <si>
    <t>Siūloma apsvarstyti bent tris galimybes, kaip šio poreikio tenkinimas galėtų būti numatomas naujai pertvarkius valstybės rezervo sudarymo modelį:
1. Poreikio įgyvendinimui PAGD, kaip rezervo tvarkytojas, galėtų sudaryti preliminariąją sutartį su paslaugų teikėjais (konsorciumu) ir realiai lėšų poreikis tokia apimtimi kiltų tik avarijos BAE atveju (nors ši alternatyva gali pasirodyti patraukliausia, paslaugų tiekėjas neturi jokių paskatų sudaryti tokią sutartį, o ir sudarius, jos įgyvendinimo galimybės kilus realiam poreikiui gal būti abejotinos).
2. Tokių preliminarių sutarčių tvarumui užtikrinti būtų tikslinga nustatyti galimybę skirti preliminarių sutarčių aptarnavimo mokestį (atitinkamai pakoreguojant Valstybės rezervo įstatymą) įsipareigojimų užtikrinimui. Konkretus lėšų poreikis tokiam mokesčiui nustatyti, paaiškėtų po derybų su paslaugos teikėjais.</t>
  </si>
  <si>
    <t>3. Kita alternatyva galėtų būti minimali kasmetinė išperkamosios nuomos sutartis, kuri būtų panaudojama realiai patikrinti dalies gyventojų perkėlimo procedūrą (orientuojantis į pažeidžiamiausias gyventojų grupes, kuriems parama bus reikalinga labiausiai; tai tuo pačiu būtų ir edukacinė-socialinė veikla tokių asmenų atžvilgiu). Kaip ir antru atveju, konkretus lėšų poreikis tokiam mokesčiui nustatyti, paaiškėtų po derybų su paslaugos teikėjais.</t>
  </si>
  <si>
    <t>Respiratoriai FFP3 gyventojams, skubiai evakuojamiems iš 30 km (SAVZ) zonos.</t>
  </si>
  <si>
    <t>Numatytas poreikis 253 461 vnt. į IPA patenkančių 17 savivaldybių  laikinam 25 proc. gyventojų perkėlimui (po 1 vnt. kiekvienam perkeliamam gyventojui; vnt. kaina 4 eur.).
Priemonė yra su ribotos trukmės tinkamumo naudoti terminu, todėl 2022 m. nupirktą kiekį reiks atnaujinti 2025 m.</t>
  </si>
  <si>
    <r>
      <t xml:space="preserve">Į IPA patenkančių 16 savivaldybių (t. y. išskyrus Vilniaus m. savivaldybę, kuriai poreikiai pateikti 3.9 p.) laikinam gyventojų perkėlimui į neužterštas savivaldybes.
Avarijos BAE atveju būsimas užterštumo sąlygas tiksliai numatyti neįmanoma, tačiau labiausiai tikėtina, kad iš 100 km zonos reiktų laikinai perkelti gyventojus tik iš kai kurių savivaldybių, ir tik iš tam tikrų jų teritorijų, o pats perkėlimo procesas vyktų be didelės skubos ir etapais. Todėl TGEP planavimo poreikiai pateikti tik 25 proc. gyventojų daliai į 100 km zoną patenkančiose savivaldybėse.
Tam reiktų įrengti 23 TGEP. Vieno TGEP aprūpinimui reikia maždaug 123 tūkst. eur.
TGEP skaičius numatytas procedūros atlikimui per 2 pamainų darbo laiką (24 val.).
</t>
    </r>
    <r>
      <rPr>
        <i/>
        <sz val="11"/>
        <color theme="1"/>
        <rFont val="Times New Roman"/>
        <family val="1"/>
        <charset val="186"/>
      </rPr>
      <t>Papildoma pastaba: Gyventojų priėmimo punktai iš 100 km zonos perkeliamiems gyventojams neplanuojami, kadangi labiausiai tikėtina, kad laikinai perkelti reiktų gyventojus tik iš kai kurių savivaldybių, ir tik iš tam tikrų jų teritorijų, o pats perkėlimo procesas vyktų be didelės skubos ir etapais. Atvykstančių gyventojų registravimą ir jų paskirstymą apgyvendinimui savivaldybės ribose atliktų savivaldybių administracijos.</t>
    </r>
  </si>
  <si>
    <t>Kaip numatyta Valstybiniame gyventojų apsaugos plane, iš dalies Vilniaus r. ir Švenčionių r. sav. teritorijų evakuojamų gyventojų priėmimui reiktų įrengti mažiausiai 9 GPP: 5 GPP Kalvarijos sav., priimančiai gyventojus iš Vilniaus r., 1 GPP Anykščių r., 1 GPP Utenos r. ir 2 GPP Molėtų r. savivaldybėse, priimančiose gyventojus iš Švenčionių r. savivaldybės. 
Tam reikia 609,8 tūkst. eurų (vieno GPP aprūpinimui reikia 67,8 tūkst. eur.)
Pažymėtina, kad pagal Valstybinio gyventojų apsaugos plano versiją, galiojusią iki 2021-01-01, Švenčionių r. sav. gyventojų evakavimas buvo numatytas į kitą – Zarasų r. – savivaldybę, ir pagal tai Švenčionių r. savivaldybė 2019-2020 m. vykdė atitinkamus parengiamuosius veiksmus – planavimą, sutarčių sudarymą ir kt. Atsižvelgiant į jau atliktus darbus ir į tai, kad tikslių galimos avarijos parametrų bei tuo metu būsiančių meteorologinių sąlygų prognozuoti nėra galimybių, siūlytina Zarasų r. savivaldybę išlaikyti kaip alternatyvią kryptį skubiai evakuojamiems gyventojams ir atitinkamai užtikrinti dar 4 GPP įrengimui šioje savivaldybėje (poreikį skaičiuojant 25 proc. Švenčionių r. savivaldybės evakuojamų gyventojų daliai) reikiamą finansavimą – 271 tūkst. eur.</t>
  </si>
  <si>
    <r>
      <rPr>
        <b/>
        <sz val="11"/>
        <color theme="1"/>
        <rFont val="Times New Roman"/>
        <family val="1"/>
        <charset val="186"/>
      </rPr>
      <t>Priemonės 100 km zonoje esančioms ASPĮ</t>
    </r>
    <r>
      <rPr>
        <sz val="11"/>
        <color theme="1"/>
        <rFont val="Times New Roman"/>
        <family val="1"/>
        <charset val="186"/>
      </rPr>
      <t xml:space="preserve">
Nurodytas AAP bei kitų priemonių poreikis, reikalingas aprūpinti 21 ligoninę, esančią 100 km nuo Baltarusijos AE. 
Pateiktas 21 ligoninės priėmimo – skubios pagalbos skyriaus darbuotojų AAP poreikis funkcijoms atlikti 30 parų.</t>
    </r>
  </si>
  <si>
    <r>
      <rPr>
        <b/>
        <sz val="11"/>
        <rFont val="Times New Roman"/>
        <family val="1"/>
        <charset val="186"/>
      </rPr>
      <t>Priemonės 100 km zonoje esančioms GMPS (Greitosios medicinos pagalbos stotims)</t>
    </r>
    <r>
      <rPr>
        <sz val="11"/>
        <rFont val="Times New Roman"/>
        <family val="1"/>
        <charset val="186"/>
      </rPr>
      <t xml:space="preserve">
Nurodytas AAP bei kitų priemonių poreikis, reikalingas aprūpinti 16 GMPS, esančias 100 km nuo Baltarusijos AE. 
Pateiktas poreikis 16 GMPS ir 62 ekipažų iš dviejų asmenų (iš viso 124 asmenų) funkcijoms atlikti 30 parų.</t>
    </r>
  </si>
  <si>
    <t>BENDRAS VISŲ DALIŲ LĖŠŲ POREIKIS</t>
  </si>
  <si>
    <t>Valstybės institucijos viso:</t>
  </si>
  <si>
    <t>Vilniaus m. savivaldybė išskiriama iš kitų 100 km zonoje esančių savivaldybių dėl ypatingai didelio gyventojų skaičiaus ir santykinai mažo atstumo nuo BAE. 
Detaliau žr. 3 priedą „Evakavimo surinkimo punkto darbuotojų skaičiaus ir aprūpinimo darbo priemonėmis tabelis“.</t>
  </si>
  <si>
    <t>Į IPA (100 km zoną) patenkančių 14  savivaldybių (t. y. išskyrus Vilniaus m. savivaldybę, kuriai poreikiai pateikti 3.7 p. bei Vilniaus r. ir Švenčionių r. savivaldybes, kurioms reikiamas finansavimas jau numatytas 2021 m.) laikinam 25 proc. gyventojų (88 tūkst.) perkėlimui į neužterštas savivaldybes (pagal blogiausią scenarijų, priemonę gali prireikti taikyti maždaug 4 savaitės po galimos BAE avarijos). Tam reiktų įrengti 37 ESP. Vieno ESP aprūpinimui reikia 55,5 tūkst. eur.</t>
  </si>
  <si>
    <r>
      <t xml:space="preserve">Į IPA (100 km zoną) patenkančios Vilniaus m. savivaldybės laikinam 25 proc. gyventojų (140,5 tūkst.) perkėlimui į neužterštas savivaldybes (pagal blogiausią scenarijų, priemonę gali prireikti taikyti maždaug 4 savaitės po galimos BAE avarijos).
Tam reiktų įrengti 28 TGEP. Vieno TGEP aprūpinimui reikia maždaug 123 tūkst. eur.
Vilniaus m. savivaldybė išskiriama iš kitų 100 km zonoje esančių savivaldybių dėl ypatingai didelio gyventojų skaičiaus ir santykinai mažo atstumo nuo BAE. 
Detaliau žr. 4 priedą „Gyventojų tarpinio evakavimo punkto darbuotojų skaičiaus ir aprūpinimo darbo priemonėmis tabelis“.
</t>
    </r>
    <r>
      <rPr>
        <i/>
        <sz val="11"/>
        <color theme="1"/>
        <rFont val="Times New Roman"/>
        <family val="1"/>
      </rPr>
      <t>Papildoma pastaba: į SAVZ (30 km zoną) patenkančių 2 savivaldybių (Švenčionių r. ir Vilniaus r.) skubiam 25 proc. gyventojų (5,85 tūkst.) evakavimui skirtų evakavimo surinkimo bei tarpinių gyventojų evakavimo punktų įrengimui reikiamą tikslinį finansavimą šios savivaldybės jau gavo 2021 m.</t>
    </r>
  </si>
  <si>
    <t>Tokiu atveju būtų reikiamas finansavimas viso 13 GPP įrengimui – 880,8 tūkst. eur.
Detaliau žr. 5 priedą „Gyventojų priėmimo punkto darbuotojų skaičiaus ir aprūpinimo darbo priemonėmis tabelis“.</t>
  </si>
  <si>
    <t>Poreikis paskaičiuotas vertinant maksimaliai galimą URC ir kituose VSAT padaliniuose apgyvendintų užsieniečių (5 000) ir dirbančiųjų darbuotojų (127) skaičių.
Poreikį sudaro vienkartiniai apsauginiai kostiumai (5 127 vnt. po 10 eur.; po 2 vnt. kiekvienam; 102 540 eur.), respiratoriai FFP3 (5 127 vnt. po 4 eur.; 20 508 eur.), antbačiai (5 127 vnt. po 1,22 eur.; 6 255 eur.), vienkartinės pirštinės (5 127 poros po 0,14 eur.; 718 eur.), pirmosios pagalbos rinkiniai (733 vnt. po 15 eur.; 10 995 eur.)</t>
  </si>
  <si>
    <r>
      <t>Asmeninių apsaugos priemonių (AAP)</t>
    </r>
    <r>
      <rPr>
        <b/>
        <sz val="11"/>
        <color theme="1"/>
        <rFont val="Times New Roman"/>
        <family val="1"/>
        <charset val="186"/>
      </rPr>
      <t xml:space="preserve"> ir kitos įrangos</t>
    </r>
    <r>
      <rPr>
        <b/>
        <sz val="11"/>
        <rFont val="Times New Roman"/>
        <family val="1"/>
        <charset val="186"/>
      </rPr>
      <t xml:space="preserve"> poreikis
</t>
    </r>
    <r>
      <rPr>
        <sz val="11"/>
        <rFont val="Times New Roman"/>
        <family val="1"/>
      </rPr>
      <t xml:space="preserve">Kiekvienos institucijos asmeninių apsaugos priemonių poreikiams nurodytos poreikio visos sumos poreikio dalis, skirta veiklai iki 8 val. (atvejais, jei dirbama pamainomis – 1 pamainai, o PD atveju – 72 val.) užtikrinti bus įsigyjama ir saugoma poreikį pateikusioje institucijoje, </t>
    </r>
    <r>
      <rPr>
        <sz val="11"/>
        <color rgb="FFFF0000"/>
        <rFont val="Times New Roman"/>
        <family val="1"/>
      </rPr>
      <t>o tolimesnei iki 30 d. tos institucijos pareigūnų veiklai užtikrinti skirtos priemonės įsigyjamos ir saugomos PAGDe, o kilus poreikiui bus pristatytos poreikį pateikusiai institucijai.</t>
    </r>
  </si>
  <si>
    <r>
      <t xml:space="preserve">Asmeninės apsaugos priemonės ir kita įranga </t>
    </r>
    <r>
      <rPr>
        <i/>
        <sz val="11"/>
        <color theme="1"/>
        <rFont val="Times New Roman"/>
        <family val="1"/>
      </rPr>
      <t>(4.3-4.18 Plano eilutės)</t>
    </r>
  </si>
  <si>
    <r>
      <t xml:space="preserve">Asmeninių apsaugos priemonių poreikis ASPĮ darbuotojams 30 km zonoje </t>
    </r>
    <r>
      <rPr>
        <b/>
        <i/>
        <sz val="11"/>
        <rFont val="Times New Roman"/>
        <family val="1"/>
      </rPr>
      <t>(4.43-4.56  Plano eilutės)</t>
    </r>
  </si>
  <si>
    <r>
      <t xml:space="preserve">Asmeninių apsaugos priemonių poreikis ligoninių darbuotojams 100 km zonoje </t>
    </r>
    <r>
      <rPr>
        <b/>
        <i/>
        <sz val="11"/>
        <rFont val="Times New Roman"/>
        <family val="1"/>
      </rPr>
      <t>(4.57-4.72  Plano eilutės)</t>
    </r>
  </si>
  <si>
    <t xml:space="preserve"> VALSTYBĖS INSTITUCIJŲ  IR SAVIVALDYBIŲ PRELIMINARUS LĖŠŲ POREIKIS PASIRENGIMO BRANDUOLINĖS AVARIJOS ATVEJU.</t>
  </si>
  <si>
    <t>(Informacija parengta pagal LRVK parengtą ir patikslintą "Valstybės institucijų ir savivaldybių pasirengimo galimai radiologinei ar branduolinei avarijai Baltarusijos atominėje elektrinėje priemonių planą"  (toliau - Planas)</t>
  </si>
  <si>
    <t>BENDRAS II DALIES LĖŠŲ POREIKIS</t>
  </si>
  <si>
    <t>BENDRAS IV DALIES LĖŠŲ POREIKIS</t>
  </si>
  <si>
    <t>BENDRAS I DALIES LĖŠŲ POREIKIS</t>
  </si>
  <si>
    <t xml:space="preserve">SAM numatytas kalio jodido tablečių rezervas 16 savivaldybių, patenkančių į 100 km zoną (dėl natūralios gyventojų kaitos ir kitiems kilusiems papildomiems poreikiams kilus avarijai patenkinti). Numatyti 5 proc. nuo kiekio, kurį gavo savivaldybės pagal jų pateiktą poreikį gyventojų aprūpinimui kalio jodido preparatais. </t>
  </si>
  <si>
    <t>Pirmojo prioriteto poreikių dalis</t>
  </si>
  <si>
    <t>Antrojo prioriteto poreikių dalis</t>
  </si>
  <si>
    <t xml:space="preserve">Antrojo prioriteto lėšų poreikio, reikalingo  Ekstremaliųjų situacijų operacijų centrų (ESOC)   slėptuvėse įrengimui (2.4 pozicija) pagal institucijas paskirstyti kol kas negalima, nes nėra sudarytas ESOC įrengimo prioritetinis sąrašas (neaišku kurioje institucijoje pirmiausiai bus įrenginėjamas ESOC) </t>
  </si>
  <si>
    <r>
      <t xml:space="preserve">Ekstremaliųjų situacijų operacijų centrų (ESOC)  įrengimas slėptuvėse 100 km zonoje esančiose savivaldybėse. </t>
    </r>
    <r>
      <rPr>
        <sz val="11"/>
        <color rgb="FFFF0000"/>
        <rFont val="Times New Roman"/>
        <family val="1"/>
      </rPr>
      <t>(Antrojo prioriteto poreikis)</t>
    </r>
  </si>
  <si>
    <r>
      <t xml:space="preserve">Ekstremaliųjų situacijų operacijų centrų (ESOC)  įrengimas slėptuvėse 100 km zonoje esančiose valstybės institucijose. </t>
    </r>
    <r>
      <rPr>
        <sz val="11"/>
        <color rgb="FFFF0000"/>
        <rFont val="Times New Roman"/>
        <family val="1"/>
      </rPr>
      <t>(Antrojo prioriteto poreikis)</t>
    </r>
  </si>
  <si>
    <r>
      <t xml:space="preserve">Respiratoriai FFP3 gyventojams, laikinai perkeliamiems iš 100 km (IPA) zonos.                               </t>
    </r>
    <r>
      <rPr>
        <sz val="11"/>
        <color rgb="FFFF0000"/>
        <rFont val="Times New Roman"/>
        <family val="1"/>
      </rPr>
      <t>Galima būtų vertinti kaip antrojo prioriteto poreikį.</t>
    </r>
  </si>
  <si>
    <r>
      <t xml:space="preserve">Evakavimo surinkimo punktų (ESP) įrengimas 100 km (IPA) zonoje (išskyrus 3.7 p. numatytą Vilniaus m. savivaldybę). </t>
    </r>
    <r>
      <rPr>
        <sz val="11"/>
        <color rgb="FFFF0000"/>
        <rFont val="Times New Roman"/>
        <family val="1"/>
      </rPr>
      <t>Galima būtų vertinti kaip antrojo prioriteto poreikį.</t>
    </r>
  </si>
  <si>
    <r>
      <t>Tarpinių gyventojų evakavimo punktų (TGEP) įrengimas iš 100 km zonos laikinai perkeliamiems gyventojams (išskyrus 3.9 p. numatytą Vilniaus m. savivaldybę).</t>
    </r>
    <r>
      <rPr>
        <sz val="11"/>
        <color rgb="FFFF0000"/>
        <rFont val="Times New Roman"/>
        <family val="1"/>
      </rPr>
      <t xml:space="preserve"> Galima būtų vertinti kaip antrojo prioriteto poreikį.</t>
    </r>
  </si>
  <si>
    <t>Įranga reikalinga stiprinant VATESI gebėjimus prognozuoti sunkiųjų avarijų branduolinėse elektrinėse eigą bei nustatyti radionuklidų išmetimo į aplinką charakteristikas.</t>
  </si>
  <si>
    <t xml:space="preserve">Nešiojamas kompiuteris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</si>
</sst>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Times New Roman"/>
      <family val="1"/>
      <charset val="186"/>
    </font>
    <font>
      <i/>
      <sz val="11"/>
      <color theme="1"/>
      <name val="Times New Roman"/>
      <family val="1"/>
    </font>
    <font>
      <b/>
      <sz val="11"/>
      <color theme="1"/>
      <name val="Times New Roman"/>
      <family val="1"/>
      <charset val="186"/>
    </font>
    <font>
      <sz val="10"/>
      <color theme="1"/>
      <name val="Times New Roman"/>
      <family val="1"/>
      <charset val="186"/>
    </font>
    <font>
      <b/>
      <sz val="11"/>
      <color theme="1"/>
      <name val="Times New Roman"/>
      <family val="1"/>
    </font>
    <font>
      <b/>
      <sz val="11"/>
      <color rgb="FFFF0000"/>
      <name val="Times New Roman"/>
      <family val="1"/>
      <charset val="186"/>
    </font>
    <font>
      <sz val="11"/>
      <name val="Times New Roman"/>
      <family val="1"/>
      <charset val="186"/>
    </font>
    <font>
      <b/>
      <sz val="11"/>
      <color rgb="FFFF0000"/>
      <name val="Times New Roman"/>
      <family val="1"/>
    </font>
    <font>
      <sz val="11"/>
      <color rgb="FFFF0000"/>
      <name val="Times New Roman"/>
      <family val="1"/>
    </font>
    <font>
      <sz val="11"/>
      <color rgb="FFFF0000"/>
      <name val="Times New Roman"/>
      <family val="1"/>
      <charset val="186"/>
    </font>
    <font>
      <sz val="11"/>
      <color theme="1"/>
      <name val="Times New Roman"/>
      <family val="1"/>
    </font>
    <font>
      <b/>
      <sz val="11"/>
      <name val="Times New Roman"/>
      <family val="1"/>
      <charset val="186"/>
    </font>
    <font>
      <sz val="11"/>
      <name val="Times New Roman"/>
      <family val="1"/>
    </font>
    <font>
      <b/>
      <sz val="11"/>
      <name val="Times New Roman"/>
      <family val="1"/>
    </font>
    <font>
      <b/>
      <i/>
      <sz val="11"/>
      <name val="Times New Roman"/>
      <family val="1"/>
    </font>
    <font>
      <i/>
      <sz val="11"/>
      <color theme="1"/>
      <name val="Times New Roman"/>
      <family val="1"/>
      <charset val="186"/>
    </font>
    <font>
      <sz val="10"/>
      <color rgb="FF000000"/>
      <name val="Arial"/>
      <family val="2"/>
    </font>
    <font>
      <b/>
      <i/>
      <sz val="12"/>
      <color theme="1"/>
      <name val="Times New Roman"/>
      <family val="1"/>
      <charset val="186"/>
    </font>
  </fonts>
  <fills count="2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C0D5F6"/>
        <bgColor indexed="64"/>
      </patternFill>
    </fill>
    <fill>
      <patternFill patternType="solid">
        <fgColor theme="0"/>
        <bgColor indexed="64"/>
      </patternFill>
    </fill>
    <fill>
      <patternFill patternType="solid">
        <fgColor rgb="FFFCD5B4"/>
        <bgColor indexed="64"/>
      </patternFill>
    </fill>
    <fill>
      <patternFill patternType="solid">
        <fgColor rgb="FFCCC0DA"/>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CC00"/>
        <bgColor indexed="64"/>
      </patternFill>
    </fill>
    <fill>
      <patternFill patternType="solid">
        <fgColor rgb="FFCC99FF"/>
        <bgColor indexed="64"/>
      </patternFill>
    </fill>
    <fill>
      <patternFill patternType="solid">
        <fgColor rgb="FFFFFFCC"/>
        <bgColor indexed="64"/>
      </patternFill>
    </fill>
    <fill>
      <patternFill patternType="solid">
        <fgColor rgb="FF92D05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CCFFCC"/>
        <bgColor indexed="64"/>
      </patternFill>
    </fill>
    <fill>
      <patternFill patternType="solid">
        <fgColor theme="3" tint="0.79998168889431442"/>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19" fillId="0" borderId="0"/>
    <xf numFmtId="0" fontId="1" fillId="0" borderId="0"/>
    <xf numFmtId="43" fontId="19" fillId="0" borderId="0" applyFont="0" applyFill="0" applyBorder="0" applyAlignment="0" applyProtection="0"/>
  </cellStyleXfs>
  <cellXfs count="197">
    <xf numFmtId="0" fontId="0" fillId="0" borderId="0" xfId="0"/>
    <xf numFmtId="0" fontId="3" fillId="0" borderId="0" xfId="1" applyFont="1"/>
    <xf numFmtId="0" fontId="5" fillId="0" borderId="0" xfId="1" applyFont="1" applyAlignment="1">
      <alignment horizontal="left" vertical="top"/>
    </xf>
    <xf numFmtId="164" fontId="3" fillId="0" borderId="0" xfId="1" applyNumberFormat="1" applyFont="1" applyAlignment="1">
      <alignment horizontal="center" vertical="center"/>
    </xf>
    <xf numFmtId="3" fontId="3" fillId="0" borderId="0" xfId="1" applyNumberFormat="1" applyFont="1" applyAlignment="1">
      <alignment horizontal="center" vertical="center"/>
    </xf>
    <xf numFmtId="3" fontId="6" fillId="0" borderId="0" xfId="1" applyNumberFormat="1" applyFont="1" applyAlignment="1">
      <alignment horizontal="right" vertical="center"/>
    </xf>
    <xf numFmtId="0" fontId="5" fillId="3"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5" fillId="4" borderId="1" xfId="1" applyFont="1" applyFill="1" applyBorder="1" applyAlignment="1">
      <alignment horizontal="center" wrapText="1"/>
    </xf>
    <xf numFmtId="164" fontId="5" fillId="4" borderId="1" xfId="1" applyNumberFormat="1" applyFont="1" applyFill="1" applyBorder="1" applyAlignment="1">
      <alignment horizontal="left" wrapText="1"/>
    </xf>
    <xf numFmtId="0" fontId="5" fillId="4" borderId="1" xfId="1" applyFont="1" applyFill="1" applyBorder="1" applyAlignment="1">
      <alignment horizontal="left" vertical="center" wrapText="1"/>
    </xf>
    <xf numFmtId="164" fontId="7" fillId="5" borderId="1" xfId="1" applyNumberFormat="1" applyFont="1" applyFill="1" applyBorder="1" applyAlignment="1">
      <alignment horizontal="center" wrapText="1"/>
    </xf>
    <xf numFmtId="164" fontId="5" fillId="5" borderId="1" xfId="1" applyNumberFormat="1" applyFont="1" applyFill="1" applyBorder="1" applyAlignment="1">
      <alignment horizontal="left" wrapText="1"/>
    </xf>
    <xf numFmtId="0" fontId="5" fillId="5" borderId="1" xfId="1" applyFont="1" applyFill="1" applyBorder="1" applyAlignment="1">
      <alignment horizontal="left" vertical="center" wrapText="1"/>
    </xf>
    <xf numFmtId="0" fontId="5" fillId="5" borderId="1" xfId="1" applyFont="1" applyFill="1" applyBorder="1" applyAlignment="1">
      <alignment horizontal="left" wrapText="1"/>
    </xf>
    <xf numFmtId="0" fontId="3" fillId="0" borderId="1" xfId="1" applyFont="1" applyBorder="1" applyAlignment="1">
      <alignment horizontal="center" vertical="center"/>
    </xf>
    <xf numFmtId="0" fontId="3" fillId="5" borderId="1" xfId="1" applyFont="1" applyFill="1" applyBorder="1" applyAlignment="1">
      <alignment horizontal="left" vertical="center" wrapText="1"/>
    </xf>
    <xf numFmtId="0" fontId="3" fillId="6" borderId="1" xfId="1" applyFont="1" applyFill="1" applyBorder="1" applyAlignment="1">
      <alignment horizontal="center" vertical="center" wrapText="1"/>
    </xf>
    <xf numFmtId="0" fontId="3" fillId="5" borderId="1" xfId="1" applyFont="1" applyFill="1" applyBorder="1" applyAlignment="1">
      <alignment horizontal="center" vertical="center" wrapText="1"/>
    </xf>
    <xf numFmtId="164" fontId="3" fillId="5" borderId="1" xfId="1" applyNumberFormat="1" applyFont="1" applyFill="1" applyBorder="1" applyAlignment="1">
      <alignment horizontal="center" vertical="center" wrapText="1"/>
    </xf>
    <xf numFmtId="164" fontId="3" fillId="5" borderId="1" xfId="1" applyNumberFormat="1" applyFont="1" applyFill="1" applyBorder="1" applyAlignment="1">
      <alignment horizontal="center" vertical="center"/>
    </xf>
    <xf numFmtId="0" fontId="3" fillId="5" borderId="1" xfId="1" applyFont="1" applyFill="1" applyBorder="1" applyAlignment="1">
      <alignment vertical="center" wrapText="1"/>
    </xf>
    <xf numFmtId="0" fontId="3" fillId="0" borderId="0" xfId="1" applyFont="1" applyAlignment="1">
      <alignment vertical="center"/>
    </xf>
    <xf numFmtId="0" fontId="3" fillId="5" borderId="1" xfId="1" applyFont="1" applyFill="1" applyBorder="1" applyAlignment="1">
      <alignment vertical="center"/>
    </xf>
    <xf numFmtId="0" fontId="3" fillId="0" borderId="1" xfId="1" applyFont="1" applyBorder="1" applyAlignment="1">
      <alignment vertical="center" wrapText="1"/>
    </xf>
    <xf numFmtId="0" fontId="3" fillId="7" borderId="1" xfId="1" applyFont="1" applyFill="1" applyBorder="1" applyAlignment="1">
      <alignment horizontal="left" vertical="center" wrapText="1"/>
    </xf>
    <xf numFmtId="0" fontId="3" fillId="4" borderId="1" xfId="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165" fontId="5" fillId="4" borderId="1" xfId="1" applyNumberFormat="1" applyFont="1" applyFill="1" applyBorder="1" applyAlignment="1">
      <alignment horizontal="center" wrapText="1"/>
    </xf>
    <xf numFmtId="165" fontId="5" fillId="4" borderId="1" xfId="1" applyNumberFormat="1" applyFont="1" applyFill="1" applyBorder="1" applyAlignment="1">
      <alignment horizontal="left" wrapText="1"/>
    </xf>
    <xf numFmtId="164" fontId="10" fillId="5" borderId="1" xfId="1" applyNumberFormat="1" applyFont="1" applyFill="1" applyBorder="1" applyAlignment="1">
      <alignment horizontal="center" wrapText="1"/>
    </xf>
    <xf numFmtId="164" fontId="8" fillId="5" borderId="1" xfId="1" applyNumberFormat="1" applyFont="1" applyFill="1" applyBorder="1" applyAlignment="1">
      <alignment horizontal="left" wrapText="1"/>
    </xf>
    <xf numFmtId="0" fontId="3" fillId="0" borderId="1" xfId="1" applyFont="1" applyBorder="1" applyAlignment="1">
      <alignment vertical="center"/>
    </xf>
    <xf numFmtId="164" fontId="12" fillId="5" borderId="1" xfId="1" applyNumberFormat="1" applyFont="1" applyFill="1" applyBorder="1" applyAlignment="1">
      <alignment horizontal="center" vertical="center" wrapText="1"/>
    </xf>
    <xf numFmtId="0" fontId="9" fillId="5" borderId="1" xfId="1" applyFont="1" applyFill="1" applyBorder="1" applyAlignment="1">
      <alignment vertical="center" wrapText="1"/>
    </xf>
    <xf numFmtId="0" fontId="3" fillId="4" borderId="1" xfId="1" applyFont="1" applyFill="1" applyBorder="1"/>
    <xf numFmtId="0" fontId="3" fillId="5" borderId="1" xfId="1" applyFont="1" applyFill="1" applyBorder="1"/>
    <xf numFmtId="0" fontId="3" fillId="5" borderId="1" xfId="1" applyFont="1" applyFill="1" applyBorder="1" applyAlignment="1">
      <alignment horizontal="left" vertical="center" wrapText="1"/>
    </xf>
    <xf numFmtId="0" fontId="3" fillId="8" borderId="1" xfId="1" applyFont="1" applyFill="1" applyBorder="1"/>
    <xf numFmtId="0" fontId="3" fillId="9" borderId="1" xfId="1" applyFont="1" applyFill="1" applyBorder="1"/>
    <xf numFmtId="0" fontId="3" fillId="10" borderId="1" xfId="1" applyFont="1" applyFill="1" applyBorder="1"/>
    <xf numFmtId="0" fontId="3" fillId="11" borderId="1" xfId="1" applyFont="1" applyFill="1" applyBorder="1"/>
    <xf numFmtId="0" fontId="3" fillId="6" borderId="1" xfId="1" applyFont="1" applyFill="1" applyBorder="1"/>
    <xf numFmtId="0" fontId="3" fillId="2" borderId="1" xfId="1" applyFont="1" applyFill="1" applyBorder="1"/>
    <xf numFmtId="0" fontId="3" fillId="12" borderId="1" xfId="1" applyFont="1" applyFill="1" applyBorder="1"/>
    <xf numFmtId="0" fontId="3" fillId="13" borderId="1" xfId="1" applyFont="1" applyFill="1" applyBorder="1"/>
    <xf numFmtId="0" fontId="3" fillId="14" borderId="1" xfId="1" applyFont="1" applyFill="1" applyBorder="1"/>
    <xf numFmtId="0" fontId="3" fillId="15" borderId="1" xfId="1" applyFont="1" applyFill="1" applyBorder="1"/>
    <xf numFmtId="0" fontId="3" fillId="16" borderId="1" xfId="1" applyFont="1" applyFill="1" applyBorder="1"/>
    <xf numFmtId="0" fontId="3" fillId="17" borderId="1" xfId="1" applyFont="1" applyFill="1" applyBorder="1"/>
    <xf numFmtId="0" fontId="3" fillId="18" borderId="1" xfId="1" applyFont="1" applyFill="1" applyBorder="1"/>
    <xf numFmtId="0" fontId="3" fillId="7" borderId="1" xfId="1" applyFont="1" applyFill="1" applyBorder="1"/>
    <xf numFmtId="0" fontId="3" fillId="3" borderId="1" xfId="1" applyFont="1" applyFill="1" applyBorder="1"/>
    <xf numFmtId="0" fontId="3" fillId="19" borderId="1" xfId="1" applyFont="1" applyFill="1" applyBorder="1" applyAlignment="1">
      <alignment vertical="center" wrapText="1"/>
    </xf>
    <xf numFmtId="0" fontId="3" fillId="5" borderId="1" xfId="1" applyFont="1" applyFill="1" applyBorder="1" applyAlignment="1">
      <alignment wrapText="1"/>
    </xf>
    <xf numFmtId="0" fontId="3" fillId="5" borderId="2" xfId="1" applyFont="1" applyFill="1" applyBorder="1" applyAlignment="1">
      <alignment vertical="center" wrapText="1"/>
    </xf>
    <xf numFmtId="0" fontId="3" fillId="5" borderId="3" xfId="1" applyFont="1" applyFill="1" applyBorder="1" applyAlignment="1">
      <alignment vertical="center" wrapText="1"/>
    </xf>
    <xf numFmtId="0" fontId="3" fillId="5" borderId="6" xfId="1" applyFont="1" applyFill="1" applyBorder="1" applyAlignment="1">
      <alignment vertical="center" wrapText="1"/>
    </xf>
    <xf numFmtId="0" fontId="3" fillId="5" borderId="7" xfId="1" applyFont="1" applyFill="1" applyBorder="1" applyAlignment="1">
      <alignment vertical="center" wrapText="1"/>
    </xf>
    <xf numFmtId="164" fontId="3" fillId="5" borderId="1" xfId="1" applyNumberFormat="1" applyFont="1" applyFill="1" applyBorder="1" applyAlignment="1">
      <alignment vertical="center" wrapText="1"/>
    </xf>
    <xf numFmtId="0" fontId="3" fillId="5" borderId="1" xfId="1" applyFont="1" applyFill="1" applyBorder="1" applyAlignment="1">
      <alignment horizontal="center" vertical="center" wrapText="1"/>
    </xf>
    <xf numFmtId="164" fontId="12" fillId="5" borderId="1" xfId="1" applyNumberFormat="1" applyFont="1" applyFill="1" applyBorder="1" applyAlignment="1">
      <alignment horizontal="center" vertical="center" wrapText="1"/>
    </xf>
    <xf numFmtId="0" fontId="3" fillId="0" borderId="1" xfId="1" applyFont="1" applyBorder="1" applyAlignment="1">
      <alignment horizontal="left" vertical="top"/>
    </xf>
    <xf numFmtId="0" fontId="3" fillId="5" borderId="1" xfId="1" applyFont="1" applyFill="1" applyBorder="1" applyAlignment="1">
      <alignment horizontal="left" vertical="top" wrapText="1"/>
    </xf>
    <xf numFmtId="0" fontId="3" fillId="0" borderId="1" xfId="1" applyFont="1" applyBorder="1" applyAlignment="1">
      <alignment vertical="top"/>
    </xf>
    <xf numFmtId="0" fontId="3" fillId="5" borderId="1" xfId="1" applyFont="1" applyFill="1" applyBorder="1" applyAlignment="1">
      <alignment vertical="top" wrapText="1"/>
    </xf>
    <xf numFmtId="0" fontId="16" fillId="14" borderId="1" xfId="1" applyFont="1" applyFill="1" applyBorder="1" applyAlignment="1">
      <alignment vertical="center" wrapText="1"/>
    </xf>
    <xf numFmtId="0" fontId="16" fillId="14" borderId="1" xfId="1" applyFont="1" applyFill="1" applyBorder="1" applyAlignment="1">
      <alignment horizontal="right" vertical="center" wrapText="1"/>
    </xf>
    <xf numFmtId="164" fontId="16" fillId="14" borderId="1" xfId="1" applyNumberFormat="1" applyFont="1" applyFill="1" applyBorder="1" applyAlignment="1">
      <alignment horizontal="center" vertical="center" wrapText="1"/>
    </xf>
    <xf numFmtId="164" fontId="16" fillId="14" borderId="1" xfId="1" applyNumberFormat="1" applyFont="1" applyFill="1" applyBorder="1" applyAlignment="1">
      <alignment vertical="center" wrapText="1"/>
    </xf>
    <xf numFmtId="0" fontId="14" fillId="5" borderId="1" xfId="1" applyFont="1" applyFill="1" applyBorder="1" applyAlignment="1">
      <alignment vertical="center" wrapText="1"/>
    </xf>
    <xf numFmtId="0" fontId="3" fillId="13" borderId="1" xfId="1" applyFont="1" applyFill="1" applyBorder="1" applyAlignment="1">
      <alignment horizontal="center" vertical="center" wrapText="1"/>
    </xf>
    <xf numFmtId="0" fontId="7" fillId="14" borderId="9" xfId="1" applyFont="1" applyFill="1" applyBorder="1" applyAlignment="1">
      <alignment horizontal="center" vertical="center" wrapText="1"/>
    </xf>
    <xf numFmtId="0" fontId="16" fillId="14" borderId="1" xfId="1" applyFont="1" applyFill="1" applyBorder="1" applyAlignment="1">
      <alignment horizontal="left" vertical="center" wrapText="1"/>
    </xf>
    <xf numFmtId="0" fontId="3" fillId="14" borderId="1" xfId="1" applyFont="1" applyFill="1" applyBorder="1" applyAlignment="1">
      <alignment horizontal="center" vertical="center" wrapText="1"/>
    </xf>
    <xf numFmtId="0" fontId="7" fillId="14" borderId="1" xfId="1" applyFont="1" applyFill="1" applyBorder="1" applyAlignment="1">
      <alignment horizontal="center" vertical="center"/>
    </xf>
    <xf numFmtId="0" fontId="3" fillId="0" borderId="1" xfId="1" applyFont="1" applyBorder="1" applyAlignment="1">
      <alignment horizontal="left" vertical="center" wrapText="1"/>
    </xf>
    <xf numFmtId="0" fontId="18" fillId="5" borderId="1" xfId="1" applyFont="1" applyFill="1" applyBorder="1" applyAlignment="1">
      <alignment horizontal="center" vertical="center"/>
    </xf>
    <xf numFmtId="0" fontId="18" fillId="5" borderId="1" xfId="1" applyFont="1" applyFill="1" applyBorder="1" applyAlignment="1">
      <alignment horizontal="left" vertical="center" wrapText="1"/>
    </xf>
    <xf numFmtId="0" fontId="18" fillId="5" borderId="1" xfId="1" applyFont="1" applyFill="1" applyBorder="1" applyAlignment="1">
      <alignment horizontal="center" vertical="center" wrapText="1"/>
    </xf>
    <xf numFmtId="164" fontId="18" fillId="5" borderId="1" xfId="1" applyNumberFormat="1" applyFont="1" applyFill="1" applyBorder="1" applyAlignment="1">
      <alignment horizontal="center" vertical="center" wrapText="1"/>
    </xf>
    <xf numFmtId="164" fontId="18" fillId="5" borderId="1" xfId="1" applyNumberFormat="1" applyFont="1" applyFill="1" applyBorder="1" applyAlignment="1">
      <alignment horizontal="center" vertical="center"/>
    </xf>
    <xf numFmtId="0" fontId="18" fillId="5" borderId="1" xfId="1" applyFont="1" applyFill="1" applyBorder="1" applyAlignment="1">
      <alignment vertical="top" wrapText="1"/>
    </xf>
    <xf numFmtId="165" fontId="8" fillId="4" borderId="1" xfId="1" applyNumberFormat="1" applyFont="1" applyFill="1" applyBorder="1" applyAlignment="1">
      <alignment horizontal="center" vertical="center" wrapText="1"/>
    </xf>
    <xf numFmtId="164" fontId="8" fillId="5" borderId="1" xfId="1" applyNumberFormat="1" applyFont="1" applyFill="1" applyBorder="1" applyAlignment="1">
      <alignment horizontal="left" vertical="center" wrapText="1"/>
    </xf>
    <xf numFmtId="0" fontId="8" fillId="5" borderId="1" xfId="1" applyFont="1" applyFill="1" applyBorder="1" applyAlignment="1">
      <alignment horizontal="left" vertical="center" wrapText="1"/>
    </xf>
    <xf numFmtId="0" fontId="3" fillId="20" borderId="1" xfId="1" applyFont="1" applyFill="1" applyBorder="1" applyAlignment="1">
      <alignment horizontal="center" vertical="center"/>
    </xf>
    <xf numFmtId="0" fontId="5" fillId="20" borderId="1" xfId="1" applyFont="1" applyFill="1" applyBorder="1" applyAlignment="1">
      <alignment vertical="center"/>
    </xf>
    <xf numFmtId="164" fontId="5" fillId="20" borderId="1" xfId="1" applyNumberFormat="1" applyFont="1" applyFill="1" applyBorder="1" applyAlignment="1">
      <alignment horizontal="center" vertical="center"/>
    </xf>
    <xf numFmtId="164" fontId="3" fillId="20" borderId="1" xfId="1" applyNumberFormat="1" applyFont="1" applyFill="1" applyBorder="1" applyAlignment="1">
      <alignment horizontal="center" vertical="center" wrapText="1"/>
    </xf>
    <xf numFmtId="0" fontId="3" fillId="20" borderId="1" xfId="1" applyFont="1" applyFill="1" applyBorder="1" applyAlignment="1">
      <alignment vertical="center"/>
    </xf>
    <xf numFmtId="0" fontId="5" fillId="0" borderId="1" xfId="1" applyFont="1" applyBorder="1" applyAlignment="1">
      <alignment horizontal="center" vertical="center" wrapText="1"/>
    </xf>
    <xf numFmtId="164" fontId="5" fillId="0" borderId="1" xfId="1" applyNumberFormat="1" applyFont="1" applyBorder="1" applyAlignment="1">
      <alignment horizontal="center" vertical="center"/>
    </xf>
    <xf numFmtId="164" fontId="3"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3" fillId="0" borderId="1" xfId="1" applyFont="1" applyBorder="1"/>
    <xf numFmtId="164" fontId="9" fillId="0" borderId="1" xfId="1" applyNumberFormat="1" applyFont="1" applyBorder="1" applyAlignment="1">
      <alignment horizontal="center" vertical="center" wrapText="1"/>
    </xf>
    <xf numFmtId="164" fontId="3" fillId="0" borderId="1" xfId="1" applyNumberFormat="1" applyFont="1" applyBorder="1" applyAlignment="1">
      <alignment horizontal="center" vertical="center"/>
    </xf>
    <xf numFmtId="0" fontId="7" fillId="5" borderId="1" xfId="1" applyFont="1" applyFill="1" applyBorder="1" applyAlignment="1">
      <alignment wrapText="1"/>
    </xf>
    <xf numFmtId="164" fontId="5" fillId="19" borderId="1" xfId="1" applyNumberFormat="1" applyFont="1" applyFill="1" applyBorder="1" applyAlignment="1">
      <alignment horizontal="center" vertical="center"/>
    </xf>
    <xf numFmtId="164" fontId="5" fillId="19" borderId="1" xfId="1" applyNumberFormat="1" applyFont="1" applyFill="1" applyBorder="1" applyAlignment="1">
      <alignment horizontal="center" vertical="center" wrapText="1"/>
    </xf>
    <xf numFmtId="0" fontId="5" fillId="19" borderId="1" xfId="1" applyFont="1" applyFill="1" applyBorder="1" applyAlignment="1">
      <alignment vertical="center"/>
    </xf>
    <xf numFmtId="0" fontId="3" fillId="0" borderId="0" xfId="1" applyFont="1" applyAlignment="1">
      <alignment horizontal="center" vertical="center"/>
    </xf>
    <xf numFmtId="0" fontId="3" fillId="0" borderId="0" xfId="1" applyFont="1" applyAlignment="1">
      <alignment wrapText="1"/>
    </xf>
    <xf numFmtId="0" fontId="3" fillId="0" borderId="0" xfId="1" applyFont="1" applyAlignment="1">
      <alignment horizontal="center"/>
    </xf>
    <xf numFmtId="0" fontId="3" fillId="5" borderId="0" xfId="1" applyFont="1" applyFill="1" applyBorder="1" applyAlignment="1">
      <alignment vertical="center" wrapText="1"/>
    </xf>
    <xf numFmtId="0" fontId="3" fillId="5" borderId="4" xfId="1" applyFont="1" applyFill="1" applyBorder="1" applyAlignment="1">
      <alignment vertical="center" wrapText="1"/>
    </xf>
    <xf numFmtId="0" fontId="3" fillId="0" borderId="7" xfId="1" applyFont="1" applyBorder="1" applyAlignment="1">
      <alignment vertical="center"/>
    </xf>
    <xf numFmtId="0" fontId="3" fillId="0" borderId="10" xfId="1" applyFont="1" applyBorder="1" applyAlignment="1">
      <alignment vertical="center"/>
    </xf>
    <xf numFmtId="0" fontId="3" fillId="5" borderId="10" xfId="1" applyFont="1" applyFill="1" applyBorder="1" applyAlignment="1">
      <alignment vertical="center" wrapText="1"/>
    </xf>
    <xf numFmtId="0" fontId="3" fillId="5" borderId="11" xfId="1" applyFont="1" applyFill="1" applyBorder="1" applyAlignment="1">
      <alignment vertical="center" wrapText="1"/>
    </xf>
    <xf numFmtId="164" fontId="12" fillId="5" borderId="1" xfId="1" applyNumberFormat="1" applyFont="1" applyFill="1" applyBorder="1" applyAlignment="1">
      <alignment vertical="center" wrapText="1"/>
    </xf>
    <xf numFmtId="0" fontId="8" fillId="5" borderId="1" xfId="1" applyFont="1" applyFill="1" applyBorder="1" applyAlignment="1">
      <alignment horizontal="left" vertical="center" wrapText="1"/>
    </xf>
    <xf numFmtId="164" fontId="8" fillId="5" borderId="1" xfId="1" applyNumberFormat="1" applyFont="1" applyFill="1" applyBorder="1" applyAlignment="1">
      <alignment horizontal="center" vertical="center"/>
    </xf>
    <xf numFmtId="164" fontId="12" fillId="5" borderId="1" xfId="1" applyNumberFormat="1" applyFont="1" applyFill="1" applyBorder="1" applyAlignment="1">
      <alignment horizontal="center" vertical="center"/>
    </xf>
    <xf numFmtId="0" fontId="12" fillId="0" borderId="1" xfId="1" applyFont="1" applyBorder="1" applyAlignment="1">
      <alignment vertical="center" wrapText="1"/>
    </xf>
    <xf numFmtId="0" fontId="8" fillId="5" borderId="1" xfId="1" applyFont="1" applyFill="1" applyBorder="1" applyAlignment="1">
      <alignment horizontal="center" vertical="center" wrapText="1"/>
    </xf>
    <xf numFmtId="0" fontId="12" fillId="5" borderId="1" xfId="1" applyFont="1" applyFill="1" applyBorder="1" applyAlignment="1">
      <alignment horizontal="left" vertical="center" wrapText="1"/>
    </xf>
    <xf numFmtId="0" fontId="8" fillId="0" borderId="1" xfId="1" applyFont="1" applyBorder="1" applyAlignment="1">
      <alignment vertical="center"/>
    </xf>
    <xf numFmtId="164" fontId="8" fillId="19" borderId="1" xfId="1" applyNumberFormat="1" applyFont="1" applyFill="1" applyBorder="1" applyAlignment="1">
      <alignment horizontal="center" vertical="center"/>
    </xf>
    <xf numFmtId="164" fontId="8" fillId="19" borderId="1" xfId="1" applyNumberFormat="1" applyFont="1" applyFill="1" applyBorder="1" applyAlignment="1">
      <alignment horizontal="center" vertical="center" wrapText="1"/>
    </xf>
    <xf numFmtId="0" fontId="7" fillId="21" borderId="2" xfId="1" applyFont="1" applyFill="1" applyBorder="1" applyAlignment="1">
      <alignment wrapText="1"/>
    </xf>
    <xf numFmtId="164" fontId="5" fillId="21" borderId="1" xfId="1" applyNumberFormat="1" applyFont="1" applyFill="1" applyBorder="1" applyAlignment="1">
      <alignment horizontal="center" vertical="center"/>
    </xf>
    <xf numFmtId="164" fontId="3" fillId="21" borderId="1" xfId="1" applyNumberFormat="1" applyFont="1" applyFill="1" applyBorder="1" applyAlignment="1">
      <alignment horizontal="center" vertical="center"/>
    </xf>
    <xf numFmtId="0" fontId="3" fillId="21" borderId="1" xfId="1" applyFont="1" applyFill="1" applyBorder="1" applyAlignment="1">
      <alignment vertical="center" wrapText="1"/>
    </xf>
    <xf numFmtId="0" fontId="5" fillId="21" borderId="2" xfId="1" applyFont="1" applyFill="1" applyBorder="1" applyAlignment="1">
      <alignment vertical="center" wrapText="1"/>
    </xf>
    <xf numFmtId="0" fontId="3" fillId="21" borderId="1" xfId="1" applyFont="1" applyFill="1" applyBorder="1" applyAlignment="1">
      <alignment horizontal="left" vertical="center" wrapText="1"/>
    </xf>
    <xf numFmtId="0" fontId="3" fillId="0" borderId="0" xfId="1" applyFont="1" applyFill="1" applyAlignment="1">
      <alignment horizontal="center" vertical="center" wrapText="1"/>
    </xf>
    <xf numFmtId="164" fontId="3" fillId="0" borderId="3" xfId="1" applyNumberFormat="1" applyFont="1" applyFill="1" applyBorder="1" applyAlignment="1">
      <alignment horizontal="center" vertical="center" wrapText="1"/>
    </xf>
    <xf numFmtId="164" fontId="3" fillId="0" borderId="0" xfId="1" applyNumberFormat="1" applyFont="1" applyFill="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vertical="center" wrapText="1"/>
    </xf>
    <xf numFmtId="0" fontId="3" fillId="0" borderId="0" xfId="1" applyFont="1" applyFill="1" applyAlignment="1">
      <alignment horizontal="left" vertical="center" wrapText="1"/>
    </xf>
    <xf numFmtId="0" fontId="3" fillId="0" borderId="7" xfId="1" applyFont="1" applyFill="1" applyBorder="1" applyAlignment="1">
      <alignment wrapText="1"/>
    </xf>
    <xf numFmtId="164" fontId="3" fillId="0" borderId="7" xfId="1" applyNumberFormat="1" applyFont="1" applyFill="1" applyBorder="1" applyAlignment="1">
      <alignment horizontal="center" vertical="center" wrapText="1"/>
    </xf>
    <xf numFmtId="0" fontId="3" fillId="0" borderId="7" xfId="1" applyFont="1" applyFill="1" applyBorder="1" applyAlignment="1">
      <alignment horizontal="left" vertical="center" wrapText="1"/>
    </xf>
    <xf numFmtId="0" fontId="3" fillId="0" borderId="0" xfId="1" applyFont="1" applyFill="1" applyAlignment="1">
      <alignment vertical="center"/>
    </xf>
    <xf numFmtId="0" fontId="3" fillId="0" borderId="10" xfId="1" applyFont="1" applyFill="1" applyBorder="1" applyAlignment="1">
      <alignment wrapText="1"/>
    </xf>
    <xf numFmtId="164" fontId="3" fillId="0" borderId="10" xfId="1" applyNumberFormat="1" applyFont="1" applyFill="1" applyBorder="1" applyAlignment="1">
      <alignment horizontal="center" vertical="center" wrapText="1"/>
    </xf>
    <xf numFmtId="0" fontId="3" fillId="0" borderId="10" xfId="1" applyFont="1" applyFill="1" applyBorder="1" applyAlignment="1">
      <alignment horizontal="left" vertical="center" wrapText="1"/>
    </xf>
    <xf numFmtId="0" fontId="3" fillId="0" borderId="1" xfId="1" applyFont="1" applyFill="1" applyBorder="1" applyAlignment="1">
      <alignment vertical="center" wrapText="1"/>
    </xf>
    <xf numFmtId="164" fontId="12" fillId="0" borderId="1" xfId="1" applyNumberFormat="1" applyFont="1" applyFill="1" applyBorder="1" applyAlignment="1">
      <alignment horizontal="center" vertical="center" wrapText="1"/>
    </xf>
    <xf numFmtId="0" fontId="3" fillId="0" borderId="1" xfId="1" applyFont="1" applyFill="1" applyBorder="1" applyAlignment="1">
      <alignment vertical="center"/>
    </xf>
    <xf numFmtId="0" fontId="3" fillId="0" borderId="1" xfId="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3" fillId="0" borderId="1" xfId="1" applyFont="1" applyFill="1" applyBorder="1" applyAlignment="1">
      <alignment horizontal="left" vertical="center" wrapText="1"/>
    </xf>
    <xf numFmtId="0" fontId="3" fillId="0" borderId="2" xfId="1" applyFont="1" applyFill="1" applyBorder="1" applyAlignment="1">
      <alignment vertical="center"/>
    </xf>
    <xf numFmtId="0" fontId="3" fillId="0" borderId="3" xfId="1" applyFont="1" applyFill="1" applyBorder="1" applyAlignment="1">
      <alignment vertical="center" wrapText="1"/>
    </xf>
    <xf numFmtId="0" fontId="3" fillId="0" borderId="6" xfId="1" applyFont="1" applyFill="1" applyBorder="1" applyAlignment="1">
      <alignment vertical="center" wrapText="1"/>
    </xf>
    <xf numFmtId="0" fontId="13" fillId="0" borderId="1"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6" xfId="1" applyFont="1" applyFill="1" applyBorder="1" applyAlignment="1">
      <alignment horizontal="left" vertical="center" wrapText="1"/>
    </xf>
    <xf numFmtId="0" fontId="13" fillId="0" borderId="1" xfId="1" applyFont="1" applyFill="1" applyBorder="1" applyAlignment="1">
      <alignment vertical="top" wrapText="1"/>
    </xf>
    <xf numFmtId="165" fontId="8" fillId="0" borderId="1" xfId="1" applyNumberFormat="1" applyFont="1" applyFill="1" applyBorder="1" applyAlignment="1">
      <alignment horizontal="center" vertical="center" wrapText="1"/>
    </xf>
    <xf numFmtId="0" fontId="5" fillId="5" borderId="1" xfId="1" applyFont="1" applyFill="1" applyBorder="1" applyAlignment="1">
      <alignment horizontal="left" vertical="center" wrapText="1"/>
    </xf>
    <xf numFmtId="0" fontId="8" fillId="5" borderId="1" xfId="1" applyFont="1" applyFill="1" applyBorder="1" applyAlignment="1">
      <alignment horizontal="left" vertical="center" wrapText="1"/>
    </xf>
    <xf numFmtId="0" fontId="14" fillId="19" borderId="1" xfId="1" applyFont="1" applyFill="1" applyBorder="1" applyAlignment="1">
      <alignment horizontal="center" vertical="center" wrapText="1"/>
    </xf>
    <xf numFmtId="0" fontId="1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5" fillId="4"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20" fillId="0" borderId="0" xfId="0" applyFont="1" applyAlignment="1">
      <alignment horizontal="center" wrapText="1"/>
    </xf>
    <xf numFmtId="0" fontId="4" fillId="2" borderId="0" xfId="0" applyFont="1" applyFill="1" applyAlignment="1">
      <alignment horizontal="center" wrapText="1"/>
    </xf>
    <xf numFmtId="0" fontId="3" fillId="0" borderId="1" xfId="1" applyFont="1" applyFill="1" applyBorder="1" applyAlignment="1">
      <alignment horizontal="left" vertical="center" wrapText="1"/>
    </xf>
    <xf numFmtId="14" fontId="20" fillId="0" borderId="0" xfId="0" applyNumberFormat="1" applyFont="1" applyAlignment="1">
      <alignment horizontal="center" wrapText="1"/>
    </xf>
    <xf numFmtId="0" fontId="3" fillId="5" borderId="1" xfId="1" applyFont="1" applyFill="1" applyBorder="1" applyAlignment="1">
      <alignment horizontal="center" vertical="center" wrapText="1"/>
    </xf>
    <xf numFmtId="0" fontId="3" fillId="5" borderId="8" xfId="1" applyFont="1" applyFill="1" applyBorder="1" applyAlignment="1">
      <alignment horizontal="center" vertical="center" wrapText="1"/>
    </xf>
    <xf numFmtId="164" fontId="3" fillId="5" borderId="1" xfId="1" applyNumberFormat="1" applyFont="1" applyFill="1" applyBorder="1" applyAlignment="1">
      <alignment horizontal="center" vertical="center" wrapText="1"/>
    </xf>
    <xf numFmtId="0" fontId="3" fillId="5" borderId="1" xfId="1" applyFont="1" applyFill="1" applyBorder="1" applyAlignment="1">
      <alignment horizontal="left" vertical="center" wrapText="1"/>
    </xf>
    <xf numFmtId="164" fontId="9" fillId="5" borderId="1" xfId="1" applyNumberFormat="1" applyFont="1" applyFill="1" applyBorder="1" applyAlignment="1">
      <alignment horizontal="center" vertical="center" wrapText="1"/>
    </xf>
    <xf numFmtId="0" fontId="3" fillId="0" borderId="2" xfId="1" applyFont="1" applyBorder="1" applyAlignment="1">
      <alignment horizontal="center" vertical="center"/>
    </xf>
    <xf numFmtId="0" fontId="3" fillId="0" borderId="6" xfId="1" applyFont="1" applyBorder="1" applyAlignment="1">
      <alignment horizontal="center" vertical="center"/>
    </xf>
    <xf numFmtId="0" fontId="3" fillId="5" borderId="2" xfId="1" applyFont="1" applyFill="1" applyBorder="1" applyAlignment="1">
      <alignment horizontal="left" vertical="center" wrapText="1"/>
    </xf>
    <xf numFmtId="0" fontId="3" fillId="5" borderId="6" xfId="1" applyFont="1" applyFill="1" applyBorder="1" applyAlignment="1">
      <alignment horizontal="left" vertical="center" wrapText="1"/>
    </xf>
    <xf numFmtId="0" fontId="3" fillId="5" borderId="2" xfId="1" applyFont="1" applyFill="1" applyBorder="1" applyAlignment="1">
      <alignment horizontal="center" vertical="center" wrapText="1"/>
    </xf>
    <xf numFmtId="0" fontId="3" fillId="5" borderId="6" xfId="1" applyFont="1" applyFill="1" applyBorder="1" applyAlignment="1">
      <alignment horizontal="center" vertical="center" wrapText="1"/>
    </xf>
    <xf numFmtId="164" fontId="9" fillId="5" borderId="2" xfId="1" applyNumberFormat="1" applyFont="1" applyFill="1" applyBorder="1" applyAlignment="1">
      <alignment horizontal="center" vertical="center" wrapText="1"/>
    </xf>
    <xf numFmtId="164" fontId="9" fillId="5" borderId="6" xfId="1" applyNumberFormat="1" applyFont="1" applyFill="1" applyBorder="1" applyAlignment="1">
      <alignment horizontal="center" vertical="center" wrapText="1"/>
    </xf>
    <xf numFmtId="164" fontId="3" fillId="5" borderId="2" xfId="1" applyNumberFormat="1" applyFont="1" applyFill="1" applyBorder="1" applyAlignment="1">
      <alignment horizontal="center" vertical="center" wrapText="1"/>
    </xf>
    <xf numFmtId="164" fontId="3" fillId="5" borderId="6" xfId="1" applyNumberFormat="1" applyFont="1" applyFill="1" applyBorder="1" applyAlignment="1">
      <alignment horizontal="center" vertical="center" wrapText="1"/>
    </xf>
    <xf numFmtId="0" fontId="3" fillId="5" borderId="12" xfId="1" applyFont="1" applyFill="1" applyBorder="1" applyAlignment="1">
      <alignment horizontal="center" vertical="center" wrapText="1"/>
    </xf>
    <xf numFmtId="0" fontId="3" fillId="5" borderId="9" xfId="1" applyFont="1" applyFill="1" applyBorder="1" applyAlignment="1">
      <alignment horizontal="center" vertical="center" wrapText="1"/>
    </xf>
    <xf numFmtId="0" fontId="5" fillId="0" borderId="12" xfId="1" applyFont="1" applyBorder="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7" xfId="1" applyFont="1" applyBorder="1" applyAlignment="1">
      <alignment horizontal="left" vertical="center" wrapText="1"/>
    </xf>
    <xf numFmtId="0" fontId="5" fillId="19" borderId="8" xfId="1" applyFont="1" applyFill="1" applyBorder="1" applyAlignment="1">
      <alignment horizontal="center" vertical="center"/>
    </xf>
    <xf numFmtId="0" fontId="5" fillId="19" borderId="13" xfId="1" applyFont="1" applyFill="1" applyBorder="1" applyAlignment="1">
      <alignment horizontal="center" vertical="center"/>
    </xf>
    <xf numFmtId="0" fontId="5" fillId="19" borderId="14" xfId="1" applyFont="1" applyFill="1" applyBorder="1" applyAlignment="1">
      <alignment horizontal="center" vertical="center"/>
    </xf>
    <xf numFmtId="0" fontId="8" fillId="5" borderId="8" xfId="1" applyFont="1" applyFill="1" applyBorder="1" applyAlignment="1">
      <alignment horizontal="center" vertical="center" wrapText="1"/>
    </xf>
    <xf numFmtId="0" fontId="8" fillId="5" borderId="13"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19" borderId="8" xfId="1" applyFont="1" applyFill="1" applyBorder="1" applyAlignment="1">
      <alignment horizontal="center" vertical="center"/>
    </xf>
    <xf numFmtId="0" fontId="8" fillId="19" borderId="13" xfId="1" applyFont="1" applyFill="1" applyBorder="1" applyAlignment="1">
      <alignment horizontal="center" vertical="center"/>
    </xf>
    <xf numFmtId="0" fontId="8" fillId="19" borderId="14" xfId="1" applyFont="1" applyFill="1" applyBorder="1" applyAlignment="1">
      <alignment horizontal="center" vertical="center"/>
    </xf>
  </cellXfs>
  <cellStyles count="5">
    <cellStyle name="Įprastas" xfId="0" builtinId="0"/>
    <cellStyle name="Įprastas 2" xfId="2" xr:uid="{00000000-0005-0000-0000-000001000000}"/>
    <cellStyle name="Kablelis 2" xfId="4" xr:uid="{00000000-0005-0000-0000-000002000000}"/>
    <cellStyle name="Normal 2 2" xfId="1" xr:uid="{00000000-0005-0000-0000-000003000000}"/>
    <cellStyle name="Normal 2 3" xfId="3" xr:uid="{00000000-0005-0000-0000-000004000000}"/>
  </cellStyles>
  <dxfs count="0"/>
  <tableStyles count="0" defaultTableStyle="TableStyleMedium2" defaultPivotStyle="PivotStyleLight16"/>
  <colors>
    <mruColors>
      <color rgb="FFCCFFCC"/>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172.250\pagd$\Users\id424\Desktop\PSS\PSS%202020-0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S"/>
      <sheetName val="GV"/>
      <sheetName val="GV1"/>
      <sheetName val="GV2"/>
      <sheetName val="2011, 2019 ir 2020 palyginimas"/>
      <sheetName val="2020 SD v1"/>
      <sheetName val="2020 SD"/>
      <sheetName val="SD"/>
      <sheetName val="RC"/>
      <sheetName val="PSS 2020-03-13"/>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5"/>
  <sheetViews>
    <sheetView showZeros="0" tabSelected="1" zoomScale="85" zoomScaleNormal="85" zoomScaleSheetLayoutView="55" workbookViewId="0">
      <pane ySplit="5" topLeftCell="A6" activePane="bottomLeft" state="frozen"/>
      <selection pane="bottomLeft" activeCell="B14" sqref="B14"/>
    </sheetView>
  </sheetViews>
  <sheetFormatPr defaultColWidth="9.109375" defaultRowHeight="13.8" x14ac:dyDescent="0.25"/>
  <cols>
    <col min="1" max="1" width="4.6640625" style="1" customWidth="1"/>
    <col min="2" max="2" width="25" style="1" customWidth="1"/>
    <col min="3" max="3" width="8.5546875" style="1" hidden="1" customWidth="1"/>
    <col min="4" max="4" width="12.44140625" style="1" customWidth="1"/>
    <col min="5" max="5" width="9.44140625" style="1" customWidth="1"/>
    <col min="6" max="6" width="9.109375" style="102" customWidth="1"/>
    <col min="7" max="9" width="9" style="102" customWidth="1"/>
    <col min="10" max="10" width="10.33203125" style="102" customWidth="1"/>
    <col min="11" max="11" width="13.5546875" style="102" customWidth="1"/>
    <col min="12" max="12" width="43.44140625" style="103" customWidth="1"/>
    <col min="13" max="13" width="10.33203125" style="1" customWidth="1"/>
    <col min="14" max="16384" width="9.109375" style="1"/>
  </cols>
  <sheetData>
    <row r="1" spans="1:12" ht="19.5" customHeight="1" x14ac:dyDescent="0.35">
      <c r="A1" s="162" t="s">
        <v>229</v>
      </c>
      <c r="B1" s="162"/>
      <c r="C1" s="162"/>
      <c r="D1" s="162"/>
      <c r="E1" s="162"/>
      <c r="F1" s="162"/>
      <c r="G1" s="162"/>
      <c r="H1" s="162"/>
      <c r="I1" s="162"/>
      <c r="J1" s="162"/>
      <c r="K1" s="162"/>
      <c r="L1" s="162"/>
    </row>
    <row r="2" spans="1:12" ht="19.5" customHeight="1" x14ac:dyDescent="0.35">
      <c r="A2" s="165">
        <v>44474</v>
      </c>
      <c r="B2" s="162"/>
      <c r="C2" s="162"/>
      <c r="D2" s="162"/>
      <c r="E2" s="162"/>
      <c r="F2" s="162"/>
      <c r="G2" s="162"/>
      <c r="H2" s="162"/>
      <c r="I2" s="162"/>
      <c r="J2" s="162"/>
      <c r="K2" s="162"/>
      <c r="L2" s="162"/>
    </row>
    <row r="3" spans="1:12" ht="34.5" customHeight="1" x14ac:dyDescent="0.25">
      <c r="A3" s="163" t="s">
        <v>230</v>
      </c>
      <c r="B3" s="163"/>
      <c r="C3" s="163"/>
      <c r="D3" s="163"/>
      <c r="E3" s="163"/>
      <c r="F3" s="163"/>
      <c r="G3" s="163"/>
      <c r="H3" s="163"/>
      <c r="I3" s="163"/>
      <c r="J3" s="163"/>
      <c r="K3" s="163"/>
      <c r="L3" s="163"/>
    </row>
    <row r="4" spans="1:12" x14ac:dyDescent="0.25">
      <c r="E4" s="2"/>
      <c r="F4" s="3"/>
      <c r="G4" s="4"/>
      <c r="H4" s="4"/>
      <c r="I4" s="4"/>
      <c r="J4" s="4"/>
      <c r="K4" s="1"/>
      <c r="L4" s="5" t="s">
        <v>0</v>
      </c>
    </row>
    <row r="5" spans="1:12" ht="79.5" customHeight="1" x14ac:dyDescent="0.25">
      <c r="A5" s="6" t="s">
        <v>1</v>
      </c>
      <c r="B5" s="6" t="s">
        <v>2</v>
      </c>
      <c r="C5" s="6"/>
      <c r="D5" s="6" t="s">
        <v>3</v>
      </c>
      <c r="E5" s="6" t="s">
        <v>4</v>
      </c>
      <c r="F5" s="6" t="s">
        <v>5</v>
      </c>
      <c r="G5" s="6" t="s">
        <v>6</v>
      </c>
      <c r="H5" s="6" t="s">
        <v>7</v>
      </c>
      <c r="I5" s="6" t="s">
        <v>8</v>
      </c>
      <c r="J5" s="6" t="s">
        <v>9</v>
      </c>
      <c r="K5" s="6" t="s">
        <v>10</v>
      </c>
      <c r="L5" s="7" t="s">
        <v>11</v>
      </c>
    </row>
    <row r="6" spans="1:12" x14ac:dyDescent="0.25">
      <c r="A6" s="161" t="s">
        <v>12</v>
      </c>
      <c r="B6" s="161"/>
      <c r="C6" s="161"/>
      <c r="D6" s="161"/>
      <c r="E6" s="161"/>
      <c r="F6" s="161"/>
      <c r="G6" s="161"/>
      <c r="H6" s="161"/>
      <c r="I6" s="161"/>
      <c r="J6" s="161"/>
      <c r="K6" s="161"/>
      <c r="L6" s="161"/>
    </row>
    <row r="7" spans="1:12" ht="15" customHeight="1" x14ac:dyDescent="0.25">
      <c r="A7" s="160" t="s">
        <v>233</v>
      </c>
      <c r="B7" s="160"/>
      <c r="C7" s="160"/>
      <c r="D7" s="160"/>
      <c r="E7" s="8">
        <f>SUM(F7:J7)</f>
        <v>47590.9</v>
      </c>
      <c r="F7" s="9">
        <f>SUM(F8:F9)</f>
        <v>816.9</v>
      </c>
      <c r="G7" s="9">
        <f t="shared" ref="G7:J7" si="0">SUM(G8:G9)</f>
        <v>23000</v>
      </c>
      <c r="H7" s="9">
        <f t="shared" si="0"/>
        <v>23250</v>
      </c>
      <c r="I7" s="9">
        <f t="shared" si="0"/>
        <v>266</v>
      </c>
      <c r="J7" s="9">
        <f t="shared" si="0"/>
        <v>258</v>
      </c>
      <c r="K7" s="10"/>
      <c r="L7" s="10"/>
    </row>
    <row r="8" spans="1:12" ht="15" customHeight="1" x14ac:dyDescent="0.25">
      <c r="A8" s="154" t="s">
        <v>235</v>
      </c>
      <c r="B8" s="154"/>
      <c r="C8" s="154"/>
      <c r="D8" s="154"/>
      <c r="E8" s="11">
        <f>SUM(F8:J8)</f>
        <v>47590.9</v>
      </c>
      <c r="F8" s="12">
        <f>SUM(F10:F17)</f>
        <v>816.9</v>
      </c>
      <c r="G8" s="12">
        <f>SUM(G10:G17)</f>
        <v>23000</v>
      </c>
      <c r="H8" s="12">
        <f>SUM(H10:H17)</f>
        <v>23250</v>
      </c>
      <c r="I8" s="12">
        <f>SUM(I10:I17)</f>
        <v>266</v>
      </c>
      <c r="J8" s="12">
        <f>SUM(J10:J17)</f>
        <v>258</v>
      </c>
      <c r="K8" s="13"/>
      <c r="L8" s="13"/>
    </row>
    <row r="9" spans="1:12" ht="15" customHeight="1" x14ac:dyDescent="0.25">
      <c r="A9" s="155" t="s">
        <v>236</v>
      </c>
      <c r="B9" s="155"/>
      <c r="C9" s="155"/>
      <c r="D9" s="155"/>
      <c r="E9" s="14"/>
      <c r="F9" s="14"/>
      <c r="G9" s="14"/>
      <c r="H9" s="14"/>
      <c r="I9" s="14"/>
      <c r="J9" s="14"/>
      <c r="K9" s="13"/>
      <c r="L9" s="13"/>
    </row>
    <row r="10" spans="1:12" s="22" customFormat="1" ht="124.2" x14ac:dyDescent="0.3">
      <c r="A10" s="15" t="s">
        <v>13</v>
      </c>
      <c r="B10" s="16" t="s">
        <v>14</v>
      </c>
      <c r="C10" s="17" t="s">
        <v>15</v>
      </c>
      <c r="D10" s="18" t="s">
        <v>16</v>
      </c>
      <c r="E10" s="19">
        <f>SUM(F10:J10)</f>
        <v>200</v>
      </c>
      <c r="F10" s="19">
        <v>200</v>
      </c>
      <c r="G10" s="19">
        <v>0</v>
      </c>
      <c r="H10" s="19">
        <v>0</v>
      </c>
      <c r="I10" s="19">
        <v>0</v>
      </c>
      <c r="J10" s="20">
        <v>0</v>
      </c>
      <c r="K10" s="16" t="s">
        <v>17</v>
      </c>
      <c r="L10" s="21" t="s">
        <v>201</v>
      </c>
    </row>
    <row r="11" spans="1:12" s="22" customFormat="1" ht="41.4" x14ac:dyDescent="0.3">
      <c r="A11" s="15" t="s">
        <v>18</v>
      </c>
      <c r="B11" s="16" t="s">
        <v>19</v>
      </c>
      <c r="C11" s="17" t="s">
        <v>15</v>
      </c>
      <c r="D11" s="18" t="s">
        <v>16</v>
      </c>
      <c r="E11" s="19">
        <f t="shared" ref="E11:E17" si="1">SUM(F11:J11)</f>
        <v>330</v>
      </c>
      <c r="F11" s="19">
        <v>330</v>
      </c>
      <c r="G11" s="19">
        <v>0</v>
      </c>
      <c r="H11" s="19">
        <v>0</v>
      </c>
      <c r="I11" s="19">
        <v>0</v>
      </c>
      <c r="J11" s="19">
        <v>0</v>
      </c>
      <c r="K11" s="16" t="s">
        <v>17</v>
      </c>
      <c r="L11" s="21" t="s">
        <v>20</v>
      </c>
    </row>
    <row r="12" spans="1:12" s="22" customFormat="1" ht="111.75" customHeight="1" x14ac:dyDescent="0.3">
      <c r="A12" s="15" t="s">
        <v>21</v>
      </c>
      <c r="B12" s="21" t="s">
        <v>22</v>
      </c>
      <c r="C12" s="17" t="s">
        <v>15</v>
      </c>
      <c r="D12" s="18" t="s">
        <v>16</v>
      </c>
      <c r="E12" s="19">
        <f t="shared" si="1"/>
        <v>200</v>
      </c>
      <c r="F12" s="19">
        <v>200</v>
      </c>
      <c r="G12" s="23">
        <v>0</v>
      </c>
      <c r="H12" s="23">
        <v>0</v>
      </c>
      <c r="I12" s="23">
        <v>0</v>
      </c>
      <c r="J12" s="19">
        <v>0</v>
      </c>
      <c r="K12" s="16" t="s">
        <v>17</v>
      </c>
      <c r="L12" s="24" t="s">
        <v>23</v>
      </c>
    </row>
    <row r="13" spans="1:12" s="22" customFormat="1" ht="69" x14ac:dyDescent="0.3">
      <c r="A13" s="15" t="s">
        <v>24</v>
      </c>
      <c r="B13" s="21" t="s">
        <v>25</v>
      </c>
      <c r="C13" s="17" t="s">
        <v>15</v>
      </c>
      <c r="D13" s="18" t="s">
        <v>16</v>
      </c>
      <c r="E13" s="19">
        <f t="shared" si="1"/>
        <v>750</v>
      </c>
      <c r="F13" s="19">
        <v>0</v>
      </c>
      <c r="G13" s="19">
        <v>0</v>
      </c>
      <c r="H13" s="19">
        <v>250</v>
      </c>
      <c r="I13" s="19">
        <v>250</v>
      </c>
      <c r="J13" s="19">
        <v>250</v>
      </c>
      <c r="K13" s="16" t="s">
        <v>17</v>
      </c>
      <c r="L13" s="21" t="s">
        <v>26</v>
      </c>
    </row>
    <row r="14" spans="1:12" s="22" customFormat="1" ht="55.2" x14ac:dyDescent="0.3">
      <c r="A14" s="15" t="s">
        <v>27</v>
      </c>
      <c r="B14" s="16" t="s">
        <v>244</v>
      </c>
      <c r="C14" s="25" t="s">
        <v>28</v>
      </c>
      <c r="D14" s="60" t="s">
        <v>28</v>
      </c>
      <c r="E14" s="19">
        <f t="shared" si="1"/>
        <v>1.3</v>
      </c>
      <c r="F14" s="19">
        <v>1.3</v>
      </c>
      <c r="G14" s="19">
        <v>0</v>
      </c>
      <c r="H14" s="19">
        <v>0</v>
      </c>
      <c r="I14" s="19">
        <v>0</v>
      </c>
      <c r="J14" s="19">
        <v>0</v>
      </c>
      <c r="K14" s="16" t="s">
        <v>17</v>
      </c>
      <c r="L14" s="21" t="s">
        <v>243</v>
      </c>
    </row>
    <row r="15" spans="1:12" s="22" customFormat="1" ht="210" customHeight="1" x14ac:dyDescent="0.3">
      <c r="A15" s="15" t="s">
        <v>29</v>
      </c>
      <c r="B15" s="16" t="s">
        <v>30</v>
      </c>
      <c r="C15" s="26" t="s">
        <v>31</v>
      </c>
      <c r="D15" s="18" t="s">
        <v>31</v>
      </c>
      <c r="E15" s="19">
        <f t="shared" si="1"/>
        <v>40</v>
      </c>
      <c r="F15" s="27">
        <v>40</v>
      </c>
      <c r="G15" s="19">
        <v>0</v>
      </c>
      <c r="H15" s="19">
        <v>0</v>
      </c>
      <c r="I15" s="19">
        <v>0</v>
      </c>
      <c r="J15" s="19">
        <v>0</v>
      </c>
      <c r="K15" s="16" t="s">
        <v>17</v>
      </c>
      <c r="L15" s="21" t="s">
        <v>32</v>
      </c>
    </row>
    <row r="16" spans="1:12" s="22" customFormat="1" ht="195" customHeight="1" x14ac:dyDescent="0.3">
      <c r="A16" s="15" t="s">
        <v>33</v>
      </c>
      <c r="B16" s="16" t="s">
        <v>34</v>
      </c>
      <c r="C16" s="18" t="s">
        <v>35</v>
      </c>
      <c r="D16" s="18" t="s">
        <v>35</v>
      </c>
      <c r="E16" s="19">
        <f t="shared" si="1"/>
        <v>69.599999999999994</v>
      </c>
      <c r="F16" s="19">
        <f>41.6+4</f>
        <v>45.6</v>
      </c>
      <c r="G16" s="19">
        <v>0</v>
      </c>
      <c r="H16" s="19">
        <v>0</v>
      </c>
      <c r="I16" s="19">
        <f>8+8</f>
        <v>16</v>
      </c>
      <c r="J16" s="19">
        <f>8</f>
        <v>8</v>
      </c>
      <c r="K16" s="16" t="s">
        <v>17</v>
      </c>
      <c r="L16" s="21" t="s">
        <v>202</v>
      </c>
    </row>
    <row r="17" spans="1:12" s="22" customFormat="1" ht="220.8" x14ac:dyDescent="0.3">
      <c r="A17" s="15" t="s">
        <v>36</v>
      </c>
      <c r="B17" s="21" t="s">
        <v>37</v>
      </c>
      <c r="C17" s="21" t="s">
        <v>38</v>
      </c>
      <c r="D17" s="18" t="s">
        <v>39</v>
      </c>
      <c r="E17" s="19">
        <f t="shared" si="1"/>
        <v>46000</v>
      </c>
      <c r="F17" s="19"/>
      <c r="G17" s="19">
        <v>23000</v>
      </c>
      <c r="H17" s="19">
        <v>23000</v>
      </c>
      <c r="I17" s="19">
        <v>0</v>
      </c>
      <c r="J17" s="19">
        <v>0</v>
      </c>
      <c r="K17" s="16" t="s">
        <v>17</v>
      </c>
      <c r="L17" s="24" t="s">
        <v>40</v>
      </c>
    </row>
    <row r="18" spans="1:12" s="22" customFormat="1" x14ac:dyDescent="0.3">
      <c r="A18" s="161" t="s">
        <v>41</v>
      </c>
      <c r="B18" s="161"/>
      <c r="C18" s="161"/>
      <c r="D18" s="161"/>
      <c r="E18" s="161"/>
      <c r="F18" s="161"/>
      <c r="G18" s="161"/>
      <c r="H18" s="161"/>
      <c r="I18" s="161"/>
      <c r="J18" s="161"/>
      <c r="K18" s="161"/>
      <c r="L18" s="161"/>
    </row>
    <row r="19" spans="1:12" s="22" customFormat="1" ht="29.25" customHeight="1" x14ac:dyDescent="0.25">
      <c r="A19" s="160" t="s">
        <v>231</v>
      </c>
      <c r="B19" s="160"/>
      <c r="C19" s="160"/>
      <c r="D19" s="160"/>
      <c r="E19" s="28">
        <f>SUM(F19:J19)</f>
        <v>13007</v>
      </c>
      <c r="F19" s="29">
        <f>SUM(F20:F21)</f>
        <v>2987</v>
      </c>
      <c r="G19" s="29">
        <f t="shared" ref="G19:J19" si="2">SUM(G20:G21)</f>
        <v>3000</v>
      </c>
      <c r="H19" s="29">
        <f t="shared" si="2"/>
        <v>2340</v>
      </c>
      <c r="I19" s="29">
        <f t="shared" si="2"/>
        <v>2340</v>
      </c>
      <c r="J19" s="29">
        <f t="shared" si="2"/>
        <v>2340</v>
      </c>
      <c r="K19" s="10"/>
      <c r="L19" s="10"/>
    </row>
    <row r="20" spans="1:12" s="22" customFormat="1" ht="15" customHeight="1" x14ac:dyDescent="0.25">
      <c r="A20" s="154" t="s">
        <v>235</v>
      </c>
      <c r="B20" s="154"/>
      <c r="C20" s="154"/>
      <c r="D20" s="154"/>
      <c r="E20" s="11">
        <f>SUM(F20:J20)</f>
        <v>1307</v>
      </c>
      <c r="F20" s="12">
        <f>F23+F29+F53</f>
        <v>647</v>
      </c>
      <c r="G20" s="12">
        <f>G23+G29+G53</f>
        <v>660</v>
      </c>
      <c r="H20" s="12">
        <f>H23+H29+H53</f>
        <v>0</v>
      </c>
      <c r="I20" s="12">
        <f>I23+I29+I53</f>
        <v>0</v>
      </c>
      <c r="J20" s="12">
        <f>J23+J29+J53</f>
        <v>0</v>
      </c>
      <c r="K20" s="13"/>
      <c r="L20" s="13"/>
    </row>
    <row r="21" spans="1:12" s="22" customFormat="1" x14ac:dyDescent="0.25">
      <c r="A21" s="155" t="s">
        <v>236</v>
      </c>
      <c r="B21" s="155"/>
      <c r="C21" s="155"/>
      <c r="D21" s="155"/>
      <c r="E21" s="30">
        <f>SUM(F21:J21)</f>
        <v>11700</v>
      </c>
      <c r="F21" s="31">
        <f>F22+F52</f>
        <v>2340</v>
      </c>
      <c r="G21" s="31">
        <f>G22+G52</f>
        <v>2340</v>
      </c>
      <c r="H21" s="31">
        <f>H22+H52</f>
        <v>2340</v>
      </c>
      <c r="I21" s="31">
        <f>I22+I52</f>
        <v>2340</v>
      </c>
      <c r="J21" s="31">
        <f>J22+J52</f>
        <v>2340</v>
      </c>
      <c r="K21" s="13"/>
      <c r="L21" s="13"/>
    </row>
    <row r="22" spans="1:12" s="22" customFormat="1" ht="248.4" x14ac:dyDescent="0.3">
      <c r="A22" s="32" t="s">
        <v>42</v>
      </c>
      <c r="B22" s="53" t="s">
        <v>238</v>
      </c>
      <c r="C22" s="21" t="s">
        <v>43</v>
      </c>
      <c r="D22" s="18" t="s">
        <v>44</v>
      </c>
      <c r="E22" s="61">
        <f t="shared" ref="E22:E53" si="3">SUM(F22:J22)</f>
        <v>5100</v>
      </c>
      <c r="F22" s="61">
        <v>1020</v>
      </c>
      <c r="G22" s="61">
        <v>1020</v>
      </c>
      <c r="H22" s="61">
        <v>1020</v>
      </c>
      <c r="I22" s="61">
        <v>1020</v>
      </c>
      <c r="J22" s="61">
        <v>1020</v>
      </c>
      <c r="K22" s="16" t="s">
        <v>17</v>
      </c>
      <c r="L22" s="34" t="s">
        <v>45</v>
      </c>
    </row>
    <row r="23" spans="1:12" s="22" customFormat="1" ht="179.4" x14ac:dyDescent="0.3">
      <c r="A23" s="32" t="s">
        <v>46</v>
      </c>
      <c r="B23" s="21" t="s">
        <v>47</v>
      </c>
      <c r="C23" s="21"/>
      <c r="D23" s="18" t="s">
        <v>48</v>
      </c>
      <c r="E23" s="19">
        <f t="shared" si="3"/>
        <v>42</v>
      </c>
      <c r="F23" s="27">
        <f>SUM(F24:F28)</f>
        <v>42</v>
      </c>
      <c r="G23" s="19">
        <v>0</v>
      </c>
      <c r="H23" s="19">
        <v>0</v>
      </c>
      <c r="I23" s="19">
        <v>0</v>
      </c>
      <c r="J23" s="19">
        <v>0</v>
      </c>
      <c r="K23" s="16" t="s">
        <v>17</v>
      </c>
      <c r="L23" s="21" t="s">
        <v>49</v>
      </c>
    </row>
    <row r="24" spans="1:12" s="22" customFormat="1" x14ac:dyDescent="0.3">
      <c r="A24" s="32"/>
      <c r="B24" s="21"/>
      <c r="C24" s="21" t="s">
        <v>38</v>
      </c>
      <c r="D24" s="18" t="s">
        <v>50</v>
      </c>
      <c r="E24" s="19">
        <f>SUM(F24:I24)</f>
        <v>2</v>
      </c>
      <c r="F24" s="27">
        <v>2</v>
      </c>
      <c r="G24" s="19"/>
      <c r="H24" s="19"/>
      <c r="I24" s="19"/>
      <c r="J24" s="19"/>
      <c r="K24" s="16"/>
      <c r="L24" s="21"/>
    </row>
    <row r="25" spans="1:12" s="22" customFormat="1" x14ac:dyDescent="0.3">
      <c r="A25" s="32"/>
      <c r="B25" s="21"/>
      <c r="C25" s="21" t="s">
        <v>38</v>
      </c>
      <c r="D25" s="18" t="s">
        <v>39</v>
      </c>
      <c r="E25" s="19">
        <f t="shared" ref="E25:E28" si="4">SUM(F25:I25)</f>
        <v>2</v>
      </c>
      <c r="F25" s="27">
        <v>2</v>
      </c>
      <c r="G25" s="19"/>
      <c r="H25" s="19"/>
      <c r="I25" s="19"/>
      <c r="J25" s="19"/>
      <c r="K25" s="16"/>
      <c r="L25" s="21"/>
    </row>
    <row r="26" spans="1:12" s="22" customFormat="1" x14ac:dyDescent="0.3">
      <c r="A26" s="32"/>
      <c r="B26" s="21"/>
      <c r="C26" s="21" t="s">
        <v>38</v>
      </c>
      <c r="D26" s="18" t="s">
        <v>51</v>
      </c>
      <c r="E26" s="19">
        <f t="shared" si="4"/>
        <v>2</v>
      </c>
      <c r="F26" s="27">
        <v>2</v>
      </c>
      <c r="G26" s="19"/>
      <c r="H26" s="19"/>
      <c r="I26" s="19"/>
      <c r="J26" s="19"/>
      <c r="K26" s="16"/>
      <c r="L26" s="21"/>
    </row>
    <row r="27" spans="1:12" s="22" customFormat="1" x14ac:dyDescent="0.3">
      <c r="A27" s="32"/>
      <c r="B27" s="21"/>
      <c r="C27" s="21" t="s">
        <v>38</v>
      </c>
      <c r="D27" s="18" t="s">
        <v>52</v>
      </c>
      <c r="E27" s="19">
        <f t="shared" si="4"/>
        <v>2</v>
      </c>
      <c r="F27" s="27">
        <v>2</v>
      </c>
      <c r="G27" s="19"/>
      <c r="H27" s="19"/>
      <c r="I27" s="19"/>
      <c r="J27" s="19"/>
      <c r="K27" s="16"/>
      <c r="L27" s="21"/>
    </row>
    <row r="28" spans="1:12" s="22" customFormat="1" x14ac:dyDescent="0.3">
      <c r="A28" s="32"/>
      <c r="B28" s="21"/>
      <c r="C28" s="21" t="s">
        <v>43</v>
      </c>
      <c r="D28" s="18" t="s">
        <v>53</v>
      </c>
      <c r="E28" s="19">
        <f t="shared" si="4"/>
        <v>34</v>
      </c>
      <c r="F28" s="27">
        <v>34</v>
      </c>
      <c r="G28" s="19"/>
      <c r="H28" s="19"/>
      <c r="I28" s="19"/>
      <c r="J28" s="19"/>
      <c r="K28" s="16"/>
      <c r="L28" s="21"/>
    </row>
    <row r="29" spans="1:12" s="22" customFormat="1" ht="110.4" x14ac:dyDescent="0.3">
      <c r="A29" s="32" t="s">
        <v>54</v>
      </c>
      <c r="B29" s="21" t="s">
        <v>55</v>
      </c>
      <c r="C29" s="21"/>
      <c r="D29" s="18" t="s">
        <v>203</v>
      </c>
      <c r="E29" s="19">
        <f t="shared" si="3"/>
        <v>1210</v>
      </c>
      <c r="F29" s="19">
        <v>550</v>
      </c>
      <c r="G29" s="19">
        <v>660</v>
      </c>
      <c r="H29" s="19">
        <v>0</v>
      </c>
      <c r="I29" s="19">
        <v>0</v>
      </c>
      <c r="J29" s="19">
        <v>0</v>
      </c>
      <c r="K29" s="16" t="s">
        <v>17</v>
      </c>
      <c r="L29" s="21" t="s">
        <v>57</v>
      </c>
    </row>
    <row r="30" spans="1:12" s="22" customFormat="1" ht="20.25" customHeight="1" x14ac:dyDescent="0.25">
      <c r="A30" s="32"/>
      <c r="B30" s="21"/>
      <c r="C30" s="35" t="s">
        <v>31</v>
      </c>
      <c r="D30" s="36" t="s">
        <v>31</v>
      </c>
      <c r="E30" s="19">
        <f t="shared" si="3"/>
        <v>55</v>
      </c>
      <c r="F30" s="19"/>
      <c r="G30" s="19">
        <v>55</v>
      </c>
      <c r="H30" s="19"/>
      <c r="I30" s="19"/>
      <c r="J30" s="19"/>
      <c r="K30" s="16"/>
      <c r="L30" s="164" t="s">
        <v>204</v>
      </c>
    </row>
    <row r="31" spans="1:12" s="22" customFormat="1" x14ac:dyDescent="0.25">
      <c r="A31" s="32"/>
      <c r="B31" s="21"/>
      <c r="C31" s="38" t="s">
        <v>58</v>
      </c>
      <c r="D31" s="36" t="s">
        <v>58</v>
      </c>
      <c r="E31" s="19">
        <f t="shared" si="3"/>
        <v>55</v>
      </c>
      <c r="F31" s="19"/>
      <c r="G31" s="19">
        <v>55</v>
      </c>
      <c r="H31" s="19"/>
      <c r="I31" s="19"/>
      <c r="J31" s="19"/>
      <c r="K31" s="16"/>
      <c r="L31" s="164"/>
    </row>
    <row r="32" spans="1:12" s="22" customFormat="1" x14ac:dyDescent="0.25">
      <c r="A32" s="32"/>
      <c r="B32" s="21"/>
      <c r="C32" s="39" t="s">
        <v>59</v>
      </c>
      <c r="D32" s="36" t="s">
        <v>59</v>
      </c>
      <c r="E32" s="19">
        <f t="shared" si="3"/>
        <v>55</v>
      </c>
      <c r="F32" s="19"/>
      <c r="G32" s="19">
        <v>55</v>
      </c>
      <c r="H32" s="19"/>
      <c r="I32" s="19"/>
      <c r="J32" s="19"/>
      <c r="K32" s="16"/>
      <c r="L32" s="164"/>
    </row>
    <row r="33" spans="1:12" s="22" customFormat="1" x14ac:dyDescent="0.25">
      <c r="A33" s="32"/>
      <c r="B33" s="21"/>
      <c r="C33" s="40" t="s">
        <v>60</v>
      </c>
      <c r="D33" s="36" t="s">
        <v>60</v>
      </c>
      <c r="E33" s="19">
        <f t="shared" si="3"/>
        <v>55</v>
      </c>
      <c r="F33" s="19">
        <v>55</v>
      </c>
      <c r="G33" s="19"/>
      <c r="H33" s="19"/>
      <c r="I33" s="19"/>
      <c r="J33" s="19"/>
      <c r="K33" s="16"/>
      <c r="L33" s="164"/>
    </row>
    <row r="34" spans="1:12" s="22" customFormat="1" x14ac:dyDescent="0.25">
      <c r="A34" s="32"/>
      <c r="B34" s="21"/>
      <c r="C34" s="41" t="s">
        <v>61</v>
      </c>
      <c r="D34" s="36" t="s">
        <v>61</v>
      </c>
      <c r="E34" s="19">
        <f t="shared" si="3"/>
        <v>55</v>
      </c>
      <c r="F34" s="19"/>
      <c r="G34" s="19">
        <v>55</v>
      </c>
      <c r="H34" s="19"/>
      <c r="I34" s="19"/>
      <c r="J34" s="19"/>
      <c r="K34" s="16"/>
      <c r="L34" s="164"/>
    </row>
    <row r="35" spans="1:12" s="22" customFormat="1" x14ac:dyDescent="0.25">
      <c r="A35" s="32"/>
      <c r="B35" s="21"/>
      <c r="C35" s="42" t="s">
        <v>15</v>
      </c>
      <c r="D35" s="36" t="s">
        <v>15</v>
      </c>
      <c r="E35" s="19">
        <f t="shared" si="3"/>
        <v>55</v>
      </c>
      <c r="F35" s="19">
        <v>55</v>
      </c>
      <c r="G35" s="19"/>
      <c r="H35" s="19"/>
      <c r="I35" s="19"/>
      <c r="J35" s="19"/>
      <c r="K35" s="16"/>
      <c r="L35" s="164"/>
    </row>
    <row r="36" spans="1:12" s="22" customFormat="1" x14ac:dyDescent="0.25">
      <c r="A36" s="32"/>
      <c r="B36" s="21"/>
      <c r="C36" s="43" t="s">
        <v>62</v>
      </c>
      <c r="D36" s="36" t="s">
        <v>62</v>
      </c>
      <c r="E36" s="19">
        <f t="shared" si="3"/>
        <v>55</v>
      </c>
      <c r="F36" s="19">
        <v>55</v>
      </c>
      <c r="G36" s="19"/>
      <c r="H36" s="19"/>
      <c r="I36" s="19"/>
      <c r="J36" s="19"/>
      <c r="K36" s="16"/>
      <c r="L36" s="164"/>
    </row>
    <row r="37" spans="1:12" s="22" customFormat="1" x14ac:dyDescent="0.25">
      <c r="A37" s="32"/>
      <c r="B37" s="21"/>
      <c r="C37" s="44" t="s">
        <v>63</v>
      </c>
      <c r="D37" s="36" t="s">
        <v>63</v>
      </c>
      <c r="E37" s="19">
        <f t="shared" si="3"/>
        <v>55</v>
      </c>
      <c r="F37" s="19">
        <v>55</v>
      </c>
      <c r="G37" s="19"/>
      <c r="H37" s="19"/>
      <c r="I37" s="19"/>
      <c r="J37" s="19"/>
      <c r="K37" s="16"/>
      <c r="L37" s="164"/>
    </row>
    <row r="38" spans="1:12" s="22" customFormat="1" x14ac:dyDescent="0.25">
      <c r="A38" s="32"/>
      <c r="B38" s="21"/>
      <c r="C38" s="45" t="s">
        <v>64</v>
      </c>
      <c r="D38" s="36" t="s">
        <v>64</v>
      </c>
      <c r="E38" s="19">
        <f t="shared" si="3"/>
        <v>55</v>
      </c>
      <c r="F38" s="19">
        <v>55</v>
      </c>
      <c r="G38" s="19"/>
      <c r="H38" s="19"/>
      <c r="I38" s="19"/>
      <c r="J38" s="19"/>
      <c r="K38" s="16"/>
      <c r="L38" s="164"/>
    </row>
    <row r="39" spans="1:12" s="22" customFormat="1" x14ac:dyDescent="0.25">
      <c r="A39" s="32"/>
      <c r="B39" s="21"/>
      <c r="C39" s="46" t="s">
        <v>38</v>
      </c>
      <c r="D39" s="36" t="s">
        <v>38</v>
      </c>
      <c r="E39" s="19">
        <f t="shared" si="3"/>
        <v>55</v>
      </c>
      <c r="F39" s="19"/>
      <c r="G39" s="19">
        <v>55</v>
      </c>
      <c r="H39" s="19"/>
      <c r="I39" s="19"/>
      <c r="J39" s="19"/>
      <c r="K39" s="16"/>
      <c r="L39" s="164"/>
    </row>
    <row r="40" spans="1:12" s="22" customFormat="1" x14ac:dyDescent="0.25">
      <c r="A40" s="32"/>
      <c r="B40" s="21"/>
      <c r="C40" s="47" t="s">
        <v>65</v>
      </c>
      <c r="D40" s="36" t="s">
        <v>65</v>
      </c>
      <c r="E40" s="19">
        <f t="shared" si="3"/>
        <v>55</v>
      </c>
      <c r="F40" s="19">
        <v>55</v>
      </c>
      <c r="G40" s="19"/>
      <c r="H40" s="19"/>
      <c r="I40" s="19"/>
      <c r="J40" s="19"/>
      <c r="K40" s="16"/>
      <c r="L40" s="164"/>
    </row>
    <row r="41" spans="1:12" s="22" customFormat="1" x14ac:dyDescent="0.25">
      <c r="A41" s="32"/>
      <c r="B41" s="21"/>
      <c r="C41" s="48" t="s">
        <v>66</v>
      </c>
      <c r="D41" s="36" t="s">
        <v>66</v>
      </c>
      <c r="E41" s="19">
        <f t="shared" si="3"/>
        <v>55</v>
      </c>
      <c r="F41" s="19">
        <v>55</v>
      </c>
      <c r="G41" s="19"/>
      <c r="H41" s="19"/>
      <c r="I41" s="19"/>
      <c r="J41" s="19"/>
      <c r="K41" s="16"/>
      <c r="L41" s="164"/>
    </row>
    <row r="42" spans="1:12" s="22" customFormat="1" x14ac:dyDescent="0.25">
      <c r="A42" s="32"/>
      <c r="B42" s="21"/>
      <c r="C42" s="49" t="s">
        <v>67</v>
      </c>
      <c r="D42" s="36" t="s">
        <v>67</v>
      </c>
      <c r="E42" s="19">
        <f t="shared" si="3"/>
        <v>55</v>
      </c>
      <c r="F42" s="19"/>
      <c r="G42" s="19">
        <v>55</v>
      </c>
      <c r="H42" s="19"/>
      <c r="I42" s="19"/>
      <c r="J42" s="19"/>
      <c r="K42" s="16"/>
      <c r="L42" s="164"/>
    </row>
    <row r="43" spans="1:12" s="22" customFormat="1" x14ac:dyDescent="0.25">
      <c r="A43" s="32"/>
      <c r="B43" s="21"/>
      <c r="C43" s="50" t="s">
        <v>68</v>
      </c>
      <c r="D43" s="36" t="s">
        <v>68</v>
      </c>
      <c r="E43" s="19">
        <f t="shared" si="3"/>
        <v>55</v>
      </c>
      <c r="F43" s="19">
        <v>55</v>
      </c>
      <c r="G43" s="19"/>
      <c r="H43" s="19"/>
      <c r="I43" s="19"/>
      <c r="J43" s="19"/>
      <c r="K43" s="16"/>
      <c r="L43" s="164"/>
    </row>
    <row r="44" spans="1:12" s="22" customFormat="1" x14ac:dyDescent="0.25">
      <c r="A44" s="32"/>
      <c r="B44" s="21"/>
      <c r="C44" s="46" t="s">
        <v>38</v>
      </c>
      <c r="D44" s="36" t="s">
        <v>51</v>
      </c>
      <c r="E44" s="19">
        <f t="shared" si="3"/>
        <v>55</v>
      </c>
      <c r="F44" s="19"/>
      <c r="G44" s="19">
        <v>55</v>
      </c>
      <c r="H44" s="19"/>
      <c r="I44" s="19"/>
      <c r="J44" s="19"/>
      <c r="K44" s="16"/>
      <c r="L44" s="164"/>
    </row>
    <row r="45" spans="1:12" s="22" customFormat="1" x14ac:dyDescent="0.25">
      <c r="A45" s="32"/>
      <c r="B45" s="21"/>
      <c r="C45" s="46" t="s">
        <v>38</v>
      </c>
      <c r="D45" s="36" t="s">
        <v>39</v>
      </c>
      <c r="E45" s="19">
        <f t="shared" si="3"/>
        <v>55</v>
      </c>
      <c r="F45" s="19">
        <v>55</v>
      </c>
      <c r="G45" s="19"/>
      <c r="H45" s="19"/>
      <c r="I45" s="19"/>
      <c r="J45" s="19"/>
      <c r="K45" s="16"/>
      <c r="L45" s="164"/>
    </row>
    <row r="46" spans="1:12" s="22" customFormat="1" x14ac:dyDescent="0.25">
      <c r="A46" s="32"/>
      <c r="B46" s="21"/>
      <c r="C46" s="46" t="s">
        <v>38</v>
      </c>
      <c r="D46" s="36" t="s">
        <v>52</v>
      </c>
      <c r="E46" s="19">
        <f t="shared" si="3"/>
        <v>55</v>
      </c>
      <c r="F46" s="19"/>
      <c r="G46" s="19">
        <v>55</v>
      </c>
      <c r="H46" s="19"/>
      <c r="I46" s="19"/>
      <c r="J46" s="19"/>
      <c r="K46" s="16"/>
      <c r="L46" s="164"/>
    </row>
    <row r="47" spans="1:12" s="22" customFormat="1" x14ac:dyDescent="0.25">
      <c r="A47" s="32"/>
      <c r="B47" s="21"/>
      <c r="C47" s="42" t="s">
        <v>15</v>
      </c>
      <c r="D47" s="36" t="s">
        <v>16</v>
      </c>
      <c r="E47" s="19">
        <f t="shared" si="3"/>
        <v>55</v>
      </c>
      <c r="F47" s="19"/>
      <c r="G47" s="19">
        <v>55</v>
      </c>
      <c r="H47" s="19"/>
      <c r="I47" s="19"/>
      <c r="J47" s="19"/>
      <c r="K47" s="16"/>
      <c r="L47" s="164"/>
    </row>
    <row r="48" spans="1:12" s="22" customFormat="1" x14ac:dyDescent="0.25">
      <c r="A48" s="32"/>
      <c r="B48" s="21"/>
      <c r="C48" s="36" t="s">
        <v>35</v>
      </c>
      <c r="D48" s="36" t="s">
        <v>35</v>
      </c>
      <c r="E48" s="19">
        <f t="shared" si="3"/>
        <v>55</v>
      </c>
      <c r="F48" s="19"/>
      <c r="G48" s="19">
        <v>55</v>
      </c>
      <c r="H48" s="19"/>
      <c r="I48" s="19"/>
      <c r="J48" s="19"/>
      <c r="K48" s="16"/>
      <c r="L48" s="164"/>
    </row>
    <row r="49" spans="1:13" s="22" customFormat="1" x14ac:dyDescent="0.25">
      <c r="A49" s="32"/>
      <c r="B49" s="21"/>
      <c r="C49" s="51" t="s">
        <v>28</v>
      </c>
      <c r="D49" s="36" t="s">
        <v>28</v>
      </c>
      <c r="E49" s="19">
        <f t="shared" si="3"/>
        <v>55</v>
      </c>
      <c r="F49" s="19">
        <v>55</v>
      </c>
      <c r="G49" s="19"/>
      <c r="H49" s="19"/>
      <c r="I49" s="19"/>
      <c r="J49" s="19"/>
      <c r="K49" s="16"/>
      <c r="L49" s="164"/>
    </row>
    <row r="50" spans="1:13" s="22" customFormat="1" x14ac:dyDescent="0.25">
      <c r="A50" s="32"/>
      <c r="B50" s="21"/>
      <c r="C50" s="49" t="s">
        <v>67</v>
      </c>
      <c r="D50" s="36" t="s">
        <v>69</v>
      </c>
      <c r="E50" s="19">
        <f t="shared" si="3"/>
        <v>55</v>
      </c>
      <c r="F50" s="19"/>
      <c r="G50" s="19">
        <v>55</v>
      </c>
      <c r="H50" s="19"/>
      <c r="I50" s="19"/>
      <c r="J50" s="19"/>
      <c r="K50" s="16"/>
      <c r="L50" s="164"/>
    </row>
    <row r="51" spans="1:13" s="22" customFormat="1" x14ac:dyDescent="0.25">
      <c r="A51" s="32"/>
      <c r="B51" s="21"/>
      <c r="C51" s="52" t="s">
        <v>70</v>
      </c>
      <c r="D51" s="36" t="s">
        <v>70</v>
      </c>
      <c r="E51" s="19">
        <f t="shared" si="3"/>
        <v>55</v>
      </c>
      <c r="F51" s="19"/>
      <c r="G51" s="19">
        <v>55</v>
      </c>
      <c r="H51" s="19"/>
      <c r="I51" s="19"/>
      <c r="J51" s="19"/>
      <c r="K51" s="16"/>
      <c r="L51" s="164"/>
    </row>
    <row r="52" spans="1:13" s="22" customFormat="1" ht="220.8" x14ac:dyDescent="0.3">
      <c r="A52" s="32" t="s">
        <v>71</v>
      </c>
      <c r="B52" s="140" t="s">
        <v>239</v>
      </c>
      <c r="C52" s="53" t="s">
        <v>43</v>
      </c>
      <c r="D52" s="18" t="s">
        <v>56</v>
      </c>
      <c r="E52" s="33">
        <f>SUM(F52:J52)</f>
        <v>6600</v>
      </c>
      <c r="F52" s="33">
        <v>1320</v>
      </c>
      <c r="G52" s="33">
        <v>1320</v>
      </c>
      <c r="H52" s="33">
        <v>1320</v>
      </c>
      <c r="I52" s="33">
        <v>1320</v>
      </c>
      <c r="J52" s="33">
        <v>1320</v>
      </c>
      <c r="K52" s="16" t="s">
        <v>17</v>
      </c>
      <c r="L52" s="21" t="s">
        <v>72</v>
      </c>
    </row>
    <row r="53" spans="1:13" s="22" customFormat="1" ht="69" x14ac:dyDescent="0.3">
      <c r="A53" s="32" t="s">
        <v>73</v>
      </c>
      <c r="B53" s="21" t="s">
        <v>74</v>
      </c>
      <c r="C53" s="21" t="s">
        <v>43</v>
      </c>
      <c r="D53" s="18" t="s">
        <v>75</v>
      </c>
      <c r="E53" s="19">
        <f t="shared" si="3"/>
        <v>55</v>
      </c>
      <c r="F53" s="19">
        <v>55</v>
      </c>
      <c r="G53" s="19">
        <v>0</v>
      </c>
      <c r="H53" s="19">
        <v>0</v>
      </c>
      <c r="I53" s="19">
        <v>0</v>
      </c>
      <c r="J53" s="19">
        <v>0</v>
      </c>
      <c r="K53" s="16" t="s">
        <v>17</v>
      </c>
      <c r="L53" s="21" t="s">
        <v>76</v>
      </c>
    </row>
    <row r="54" spans="1:13" s="22" customFormat="1" x14ac:dyDescent="0.3">
      <c r="A54" s="161" t="s">
        <v>77</v>
      </c>
      <c r="B54" s="161"/>
      <c r="C54" s="161"/>
      <c r="D54" s="161"/>
      <c r="E54" s="161"/>
      <c r="F54" s="161"/>
      <c r="G54" s="161"/>
      <c r="H54" s="161"/>
      <c r="I54" s="161"/>
      <c r="J54" s="161"/>
      <c r="K54" s="161"/>
      <c r="L54" s="161"/>
    </row>
    <row r="55" spans="1:13" s="22" customFormat="1" ht="15" customHeight="1" x14ac:dyDescent="0.25">
      <c r="A55" s="160" t="s">
        <v>206</v>
      </c>
      <c r="B55" s="160"/>
      <c r="C55" s="160"/>
      <c r="D55" s="160"/>
      <c r="E55" s="28">
        <f>SUM(F55:J55)</f>
        <v>22906.9</v>
      </c>
      <c r="F55" s="29">
        <f>SUM(F56:F57)</f>
        <v>15949.3</v>
      </c>
      <c r="G55" s="29">
        <f t="shared" ref="G55:J55" si="5">SUM(G56:G57)</f>
        <v>2386.5</v>
      </c>
      <c r="H55" s="29">
        <f t="shared" si="5"/>
        <v>2404.5</v>
      </c>
      <c r="I55" s="29">
        <f t="shared" si="5"/>
        <v>1601.9</v>
      </c>
      <c r="J55" s="29">
        <f t="shared" si="5"/>
        <v>564.70000000000005</v>
      </c>
      <c r="K55" s="10"/>
      <c r="L55" s="10"/>
    </row>
    <row r="56" spans="1:13" s="22" customFormat="1" ht="15" customHeight="1" x14ac:dyDescent="0.25">
      <c r="A56" s="154" t="s">
        <v>235</v>
      </c>
      <c r="B56" s="154"/>
      <c r="C56" s="154"/>
      <c r="D56" s="154"/>
      <c r="E56" s="11">
        <f>SUM(F56:J56)</f>
        <v>16001.899999999998</v>
      </c>
      <c r="F56" s="12">
        <f>F58+F59+F60+F63+F64+F66+F70+F72+F74+F75+F76+F77+F78</f>
        <v>12316.9</v>
      </c>
      <c r="G56" s="12">
        <f t="shared" ref="G56:J56" si="6">G58+G59+G60+G63+G64+G66+G70+G72+G74+G75+G76+G77+G78</f>
        <v>1821.8</v>
      </c>
      <c r="H56" s="12">
        <f t="shared" si="6"/>
        <v>1839.8</v>
      </c>
      <c r="I56" s="12">
        <f t="shared" si="6"/>
        <v>23.4</v>
      </c>
      <c r="J56" s="12">
        <f t="shared" si="6"/>
        <v>0</v>
      </c>
      <c r="K56" s="13"/>
      <c r="L56" s="13"/>
    </row>
    <row r="57" spans="1:13" s="22" customFormat="1" x14ac:dyDescent="0.25">
      <c r="A57" s="155" t="s">
        <v>236</v>
      </c>
      <c r="B57" s="155"/>
      <c r="C57" s="155"/>
      <c r="D57" s="155"/>
      <c r="E57" s="30">
        <f>SUM(F57:J57)</f>
        <v>6905</v>
      </c>
      <c r="F57" s="31">
        <f>F65+F69+F71</f>
        <v>3632.4000000000005</v>
      </c>
      <c r="G57" s="31">
        <f>G65+G69+G71</f>
        <v>564.70000000000005</v>
      </c>
      <c r="H57" s="31">
        <f>H65+H69+H71</f>
        <v>564.70000000000005</v>
      </c>
      <c r="I57" s="31">
        <f>I65+I69+I71</f>
        <v>1578.5</v>
      </c>
      <c r="J57" s="31">
        <f>J65+J69+J71</f>
        <v>564.70000000000005</v>
      </c>
      <c r="K57" s="13"/>
      <c r="L57" s="13"/>
    </row>
    <row r="58" spans="1:13" s="22" customFormat="1" ht="334.5" customHeight="1" x14ac:dyDescent="0.3">
      <c r="A58" s="142" t="s">
        <v>78</v>
      </c>
      <c r="B58" s="140" t="s">
        <v>207</v>
      </c>
      <c r="C58" s="140"/>
      <c r="D58" s="143" t="s">
        <v>38</v>
      </c>
      <c r="E58" s="144">
        <v>500</v>
      </c>
      <c r="F58" s="144">
        <v>500</v>
      </c>
      <c r="G58" s="144"/>
      <c r="H58" s="144"/>
      <c r="I58" s="144"/>
      <c r="J58" s="144"/>
      <c r="K58" s="145"/>
      <c r="L58" s="140" t="s">
        <v>208</v>
      </c>
    </row>
    <row r="59" spans="1:13" s="22" customFormat="1" ht="247.5" customHeight="1" x14ac:dyDescent="0.3">
      <c r="A59" s="146" t="s">
        <v>81</v>
      </c>
      <c r="B59" s="21" t="s">
        <v>79</v>
      </c>
      <c r="C59" s="21" t="s">
        <v>43</v>
      </c>
      <c r="D59" s="18" t="s">
        <v>80</v>
      </c>
      <c r="E59" s="19">
        <f t="shared" ref="E59" si="7">SUM(F59:J59)</f>
        <v>4698.8999999999996</v>
      </c>
      <c r="F59" s="19">
        <v>1560.3</v>
      </c>
      <c r="G59" s="19">
        <v>1560.3</v>
      </c>
      <c r="H59" s="19">
        <v>1578.3</v>
      </c>
      <c r="I59" s="19">
        <v>0</v>
      </c>
      <c r="J59" s="19">
        <v>0</v>
      </c>
      <c r="K59" s="16" t="s">
        <v>17</v>
      </c>
      <c r="L59" s="21" t="s">
        <v>205</v>
      </c>
    </row>
    <row r="60" spans="1:13" s="22" customFormat="1" ht="409.6" customHeight="1" x14ac:dyDescent="0.3">
      <c r="A60" s="107" t="s">
        <v>82</v>
      </c>
      <c r="B60" s="106" t="s">
        <v>83</v>
      </c>
      <c r="C60" s="56" t="s">
        <v>66</v>
      </c>
      <c r="D60" s="127" t="s">
        <v>50</v>
      </c>
      <c r="E60" s="128">
        <f>SUM(F60:J60)</f>
        <v>1000</v>
      </c>
      <c r="F60" s="129">
        <v>1000</v>
      </c>
      <c r="G60" s="128">
        <v>0</v>
      </c>
      <c r="H60" s="129">
        <v>0</v>
      </c>
      <c r="I60" s="128">
        <v>0</v>
      </c>
      <c r="J60" s="129">
        <v>0</v>
      </c>
      <c r="K60" s="130" t="s">
        <v>84</v>
      </c>
      <c r="L60" s="131" t="s">
        <v>209</v>
      </c>
      <c r="M60" s="132"/>
    </row>
    <row r="61" spans="1:13" s="22" customFormat="1" ht="248.4" x14ac:dyDescent="0.25">
      <c r="A61" s="107"/>
      <c r="B61" s="58"/>
      <c r="C61" s="105"/>
      <c r="D61" s="133"/>
      <c r="E61" s="134"/>
      <c r="F61" s="134"/>
      <c r="G61" s="134"/>
      <c r="H61" s="134"/>
      <c r="I61" s="134"/>
      <c r="J61" s="134"/>
      <c r="K61" s="135"/>
      <c r="L61" s="133" t="s">
        <v>210</v>
      </c>
      <c r="M61" s="136"/>
    </row>
    <row r="62" spans="1:13" s="22" customFormat="1" ht="138" x14ac:dyDescent="0.25">
      <c r="A62" s="108"/>
      <c r="B62" s="109"/>
      <c r="C62" s="110"/>
      <c r="D62" s="137"/>
      <c r="E62" s="138"/>
      <c r="F62" s="138"/>
      <c r="G62" s="138"/>
      <c r="H62" s="138"/>
      <c r="I62" s="138"/>
      <c r="J62" s="138"/>
      <c r="K62" s="139"/>
      <c r="L62" s="137" t="s">
        <v>211</v>
      </c>
      <c r="M62" s="136"/>
    </row>
    <row r="63" spans="1:13" ht="55.2" x14ac:dyDescent="0.25">
      <c r="A63" s="32" t="s">
        <v>85</v>
      </c>
      <c r="B63" s="21" t="s">
        <v>86</v>
      </c>
      <c r="C63" s="21" t="s">
        <v>38</v>
      </c>
      <c r="D63" s="18" t="s">
        <v>50</v>
      </c>
      <c r="E63" s="19">
        <f>SUM(F63:J63)</f>
        <v>1404</v>
      </c>
      <c r="F63" s="19">
        <v>1404</v>
      </c>
      <c r="G63" s="19">
        <v>0</v>
      </c>
      <c r="H63" s="19">
        <v>0</v>
      </c>
      <c r="I63" s="19">
        <v>0</v>
      </c>
      <c r="J63" s="59"/>
      <c r="K63" s="16" t="s">
        <v>17</v>
      </c>
      <c r="L63" s="57" t="s">
        <v>87</v>
      </c>
    </row>
    <row r="64" spans="1:13" s="22" customFormat="1" ht="138" x14ac:dyDescent="0.3">
      <c r="A64" s="32" t="s">
        <v>88</v>
      </c>
      <c r="B64" s="21" t="s">
        <v>212</v>
      </c>
      <c r="C64" s="21"/>
      <c r="D64" s="18" t="s">
        <v>89</v>
      </c>
      <c r="E64" s="19">
        <f>SUM(F64:J64)</f>
        <v>46.8</v>
      </c>
      <c r="F64" s="19">
        <v>23.4</v>
      </c>
      <c r="G64" s="19">
        <v>0</v>
      </c>
      <c r="H64" s="19">
        <v>0</v>
      </c>
      <c r="I64" s="19">
        <v>23.4</v>
      </c>
      <c r="J64" s="19">
        <v>0</v>
      </c>
      <c r="K64" s="21" t="s">
        <v>17</v>
      </c>
      <c r="L64" s="21" t="s">
        <v>90</v>
      </c>
    </row>
    <row r="65" spans="1:12" s="22" customFormat="1" ht="110.25" customHeight="1" x14ac:dyDescent="0.3">
      <c r="A65" s="32" t="s">
        <v>91</v>
      </c>
      <c r="B65" s="140" t="s">
        <v>240</v>
      </c>
      <c r="C65" s="21" t="s">
        <v>43</v>
      </c>
      <c r="D65" s="18" t="s">
        <v>44</v>
      </c>
      <c r="E65" s="33">
        <f>SUM(F65:J65)</f>
        <v>2027.6999999999998</v>
      </c>
      <c r="F65" s="33">
        <v>1013.9</v>
      </c>
      <c r="G65" s="33">
        <v>0</v>
      </c>
      <c r="H65" s="33">
        <v>0</v>
      </c>
      <c r="I65" s="33">
        <v>1013.8</v>
      </c>
      <c r="J65" s="33">
        <v>0</v>
      </c>
      <c r="K65" s="21" t="s">
        <v>17</v>
      </c>
      <c r="L65" s="21" t="s">
        <v>213</v>
      </c>
    </row>
    <row r="66" spans="1:12" ht="96.6" x14ac:dyDescent="0.25">
      <c r="A66" s="158" t="s">
        <v>92</v>
      </c>
      <c r="B66" s="169" t="s">
        <v>93</v>
      </c>
      <c r="C66" s="16" t="s">
        <v>43</v>
      </c>
      <c r="D66" s="166" t="s">
        <v>94</v>
      </c>
      <c r="E66" s="170">
        <f>SUM(F66:J66)</f>
        <v>3275</v>
      </c>
      <c r="F66" s="168">
        <v>3275</v>
      </c>
      <c r="G66" s="168">
        <v>0</v>
      </c>
      <c r="H66" s="168">
        <v>0</v>
      </c>
      <c r="I66" s="168">
        <v>0</v>
      </c>
      <c r="J66" s="168">
        <v>0</v>
      </c>
      <c r="K66" s="166" t="s">
        <v>17</v>
      </c>
      <c r="L66" s="55" t="s">
        <v>95</v>
      </c>
    </row>
    <row r="67" spans="1:12" s="22" customFormat="1" ht="96.6" x14ac:dyDescent="0.3">
      <c r="A67" s="158"/>
      <c r="B67" s="169"/>
      <c r="C67" s="32"/>
      <c r="D67" s="166"/>
      <c r="E67" s="170"/>
      <c r="F67" s="168"/>
      <c r="G67" s="168"/>
      <c r="H67" s="168"/>
      <c r="I67" s="168"/>
      <c r="J67" s="168"/>
      <c r="K67" s="167"/>
      <c r="L67" s="147" t="s">
        <v>220</v>
      </c>
    </row>
    <row r="68" spans="1:12" s="22" customFormat="1" ht="96.6" x14ac:dyDescent="0.3">
      <c r="A68" s="158"/>
      <c r="B68" s="169"/>
      <c r="C68" s="16"/>
      <c r="D68" s="166"/>
      <c r="E68" s="170"/>
      <c r="F68" s="168"/>
      <c r="G68" s="168"/>
      <c r="H68" s="168"/>
      <c r="I68" s="168"/>
      <c r="J68" s="168"/>
      <c r="K68" s="166"/>
      <c r="L68" s="148" t="s">
        <v>96</v>
      </c>
    </row>
    <row r="69" spans="1:12" s="22" customFormat="1" ht="171.75" customHeight="1" x14ac:dyDescent="0.3">
      <c r="A69" s="15" t="s">
        <v>98</v>
      </c>
      <c r="B69" s="145" t="s">
        <v>241</v>
      </c>
      <c r="C69" s="16" t="s">
        <v>43</v>
      </c>
      <c r="D69" s="18" t="s">
        <v>99</v>
      </c>
      <c r="E69" s="141">
        <v>2053.8000000000002</v>
      </c>
      <c r="F69" s="141">
        <v>2053.8000000000002</v>
      </c>
      <c r="G69" s="33">
        <v>0</v>
      </c>
      <c r="H69" s="33">
        <v>0</v>
      </c>
      <c r="I69" s="33">
        <v>0</v>
      </c>
      <c r="J69" s="33">
        <v>0</v>
      </c>
      <c r="K69" s="32" t="s">
        <v>17</v>
      </c>
      <c r="L69" s="149" t="s">
        <v>221</v>
      </c>
    </row>
    <row r="70" spans="1:12" s="22" customFormat="1" ht="331.5" customHeight="1" x14ac:dyDescent="0.3">
      <c r="A70" s="15" t="s">
        <v>100</v>
      </c>
      <c r="B70" s="16" t="s">
        <v>101</v>
      </c>
      <c r="C70" s="16" t="s">
        <v>43</v>
      </c>
      <c r="D70" s="18" t="s">
        <v>53</v>
      </c>
      <c r="E70" s="27">
        <f>SUM(F70:J70)</f>
        <v>3437.2</v>
      </c>
      <c r="F70" s="19">
        <v>3437.2</v>
      </c>
      <c r="G70" s="19">
        <v>0</v>
      </c>
      <c r="H70" s="19">
        <v>0</v>
      </c>
      <c r="I70" s="19">
        <v>0</v>
      </c>
      <c r="J70" s="19">
        <v>0</v>
      </c>
      <c r="K70" s="32" t="s">
        <v>17</v>
      </c>
      <c r="L70" s="149" t="s">
        <v>222</v>
      </c>
    </row>
    <row r="71" spans="1:12" s="22" customFormat="1" ht="388.5" customHeight="1" x14ac:dyDescent="0.3">
      <c r="A71" s="32" t="s">
        <v>102</v>
      </c>
      <c r="B71" s="140" t="s">
        <v>242</v>
      </c>
      <c r="C71" s="37" t="s">
        <v>43</v>
      </c>
      <c r="D71" s="21" t="s">
        <v>53</v>
      </c>
      <c r="E71" s="111">
        <f>SUM(F71:J71)</f>
        <v>2823.5</v>
      </c>
      <c r="F71" s="111">
        <v>564.70000000000005</v>
      </c>
      <c r="G71" s="111">
        <v>564.70000000000005</v>
      </c>
      <c r="H71" s="111">
        <v>564.70000000000005</v>
      </c>
      <c r="I71" s="111">
        <v>564.70000000000005</v>
      </c>
      <c r="J71" s="111">
        <v>564.70000000000005</v>
      </c>
      <c r="K71" s="21" t="s">
        <v>17</v>
      </c>
      <c r="L71" s="55" t="s">
        <v>214</v>
      </c>
    </row>
    <row r="72" spans="1:12" s="22" customFormat="1" ht="372.6" x14ac:dyDescent="0.3">
      <c r="A72" s="171" t="s">
        <v>103</v>
      </c>
      <c r="B72" s="173" t="s">
        <v>104</v>
      </c>
      <c r="C72" s="37" t="s">
        <v>43</v>
      </c>
      <c r="D72" s="175" t="s">
        <v>105</v>
      </c>
      <c r="E72" s="177">
        <f>SUM(F72:J72)</f>
        <v>880.8</v>
      </c>
      <c r="F72" s="179">
        <v>880.8</v>
      </c>
      <c r="G72" s="179">
        <v>0</v>
      </c>
      <c r="H72" s="179">
        <v>0</v>
      </c>
      <c r="I72" s="179">
        <v>0</v>
      </c>
      <c r="J72" s="179">
        <v>0</v>
      </c>
      <c r="K72" s="181" t="s">
        <v>17</v>
      </c>
      <c r="L72" s="150" t="s">
        <v>215</v>
      </c>
    </row>
    <row r="73" spans="1:12" s="22" customFormat="1" ht="84.75" customHeight="1" x14ac:dyDescent="0.3">
      <c r="A73" s="172"/>
      <c r="B73" s="174"/>
      <c r="C73" s="37"/>
      <c r="D73" s="176"/>
      <c r="E73" s="178"/>
      <c r="F73" s="180"/>
      <c r="G73" s="180"/>
      <c r="H73" s="180"/>
      <c r="I73" s="180"/>
      <c r="J73" s="180"/>
      <c r="K73" s="182"/>
      <c r="L73" s="151" t="s">
        <v>223</v>
      </c>
    </row>
    <row r="74" spans="1:12" s="22" customFormat="1" ht="124.2" x14ac:dyDescent="0.3">
      <c r="A74" s="15" t="s">
        <v>106</v>
      </c>
      <c r="B74" s="37" t="s">
        <v>107</v>
      </c>
      <c r="C74" s="18" t="s">
        <v>38</v>
      </c>
      <c r="D74" s="18" t="s">
        <v>39</v>
      </c>
      <c r="E74" s="27">
        <f>SUM(F74:J74)</f>
        <v>30</v>
      </c>
      <c r="F74" s="19">
        <v>30</v>
      </c>
      <c r="G74" s="19">
        <v>0</v>
      </c>
      <c r="H74" s="19">
        <v>0</v>
      </c>
      <c r="I74" s="19">
        <v>0</v>
      </c>
      <c r="J74" s="19">
        <v>0</v>
      </c>
      <c r="K74" s="18" t="s">
        <v>17</v>
      </c>
      <c r="L74" s="21" t="s">
        <v>108</v>
      </c>
    </row>
    <row r="75" spans="1:12" s="22" customFormat="1" ht="151.80000000000001" x14ac:dyDescent="0.3">
      <c r="A75" s="15" t="s">
        <v>109</v>
      </c>
      <c r="B75" s="37" t="s">
        <v>110</v>
      </c>
      <c r="C75" s="18" t="s">
        <v>38</v>
      </c>
      <c r="D75" s="18" t="s">
        <v>39</v>
      </c>
      <c r="E75" s="144">
        <v>141</v>
      </c>
      <c r="F75" s="144">
        <v>141</v>
      </c>
      <c r="G75" s="19">
        <v>0</v>
      </c>
      <c r="H75" s="19">
        <v>0</v>
      </c>
      <c r="I75" s="19">
        <v>0</v>
      </c>
      <c r="J75" s="19">
        <v>0</v>
      </c>
      <c r="K75" s="18" t="s">
        <v>17</v>
      </c>
      <c r="L75" s="140" t="s">
        <v>224</v>
      </c>
    </row>
    <row r="76" spans="1:12" s="22" customFormat="1" ht="69" x14ac:dyDescent="0.3">
      <c r="A76" s="15" t="s">
        <v>111</v>
      </c>
      <c r="B76" s="37" t="s">
        <v>112</v>
      </c>
      <c r="C76" s="18" t="s">
        <v>38</v>
      </c>
      <c r="D76" s="18" t="s">
        <v>39</v>
      </c>
      <c r="E76" s="27">
        <f>SUM(F76:J76)</f>
        <v>523</v>
      </c>
      <c r="F76" s="19">
        <v>0</v>
      </c>
      <c r="G76" s="19">
        <v>261.5</v>
      </c>
      <c r="H76" s="19">
        <v>261.5</v>
      </c>
      <c r="I76" s="19">
        <v>0</v>
      </c>
      <c r="J76" s="19">
        <v>0</v>
      </c>
      <c r="K76" s="18" t="s">
        <v>17</v>
      </c>
      <c r="L76" s="21" t="s">
        <v>113</v>
      </c>
    </row>
    <row r="77" spans="1:12" s="22" customFormat="1" ht="93" customHeight="1" x14ac:dyDescent="0.3">
      <c r="A77" s="62" t="s">
        <v>114</v>
      </c>
      <c r="B77" s="63" t="s">
        <v>115</v>
      </c>
      <c r="C77" s="63" t="s">
        <v>43</v>
      </c>
      <c r="D77" s="18" t="s">
        <v>15</v>
      </c>
      <c r="E77" s="27">
        <f>SUM(F77:J77)</f>
        <v>64.099999999999994</v>
      </c>
      <c r="F77" s="19">
        <v>64.099999999999994</v>
      </c>
      <c r="G77" s="19"/>
      <c r="H77" s="19"/>
      <c r="I77" s="19"/>
      <c r="J77" s="19"/>
      <c r="K77" s="18" t="s">
        <v>17</v>
      </c>
      <c r="L77" s="63" t="s">
        <v>234</v>
      </c>
    </row>
    <row r="78" spans="1:12" s="22" customFormat="1" ht="78.75" customHeight="1" x14ac:dyDescent="0.3">
      <c r="A78" s="64" t="s">
        <v>116</v>
      </c>
      <c r="B78" s="65" t="s">
        <v>117</v>
      </c>
      <c r="C78" s="65" t="s">
        <v>15</v>
      </c>
      <c r="D78" s="18" t="s">
        <v>15</v>
      </c>
      <c r="E78" s="27">
        <f t="shared" ref="E78" si="8">SUM(F78:J78)</f>
        <v>1.1000000000000001</v>
      </c>
      <c r="F78" s="19">
        <v>1.1000000000000001</v>
      </c>
      <c r="G78" s="19"/>
      <c r="H78" s="19"/>
      <c r="I78" s="19"/>
      <c r="J78" s="19"/>
      <c r="K78" s="18" t="s">
        <v>17</v>
      </c>
      <c r="L78" s="21" t="s">
        <v>118</v>
      </c>
    </row>
    <row r="79" spans="1:12" s="22" customFormat="1" x14ac:dyDescent="0.3">
      <c r="A79" s="161" t="s">
        <v>119</v>
      </c>
      <c r="B79" s="161"/>
      <c r="C79" s="161"/>
      <c r="D79" s="161"/>
      <c r="E79" s="161"/>
      <c r="F79" s="161"/>
      <c r="G79" s="161"/>
      <c r="H79" s="161"/>
      <c r="I79" s="161"/>
      <c r="J79" s="161"/>
      <c r="K79" s="161"/>
      <c r="L79" s="161"/>
    </row>
    <row r="80" spans="1:12" s="22" customFormat="1" x14ac:dyDescent="0.25">
      <c r="A80" s="160" t="s">
        <v>232</v>
      </c>
      <c r="B80" s="160"/>
      <c r="C80" s="160"/>
      <c r="D80" s="160"/>
      <c r="E80" s="28">
        <f>SUM(F80:J80)</f>
        <v>8078.2999999999993</v>
      </c>
      <c r="F80" s="29">
        <f>SUM(F81:F82)</f>
        <v>3969.9999999999995</v>
      </c>
      <c r="G80" s="29">
        <f>SUM(G81:G82)</f>
        <v>1216.8999999999999</v>
      </c>
      <c r="H80" s="29">
        <f>SUM(H81:H82)</f>
        <v>649.9</v>
      </c>
      <c r="I80" s="29">
        <f>SUM(I81:I82)</f>
        <v>1841.6999999999998</v>
      </c>
      <c r="J80" s="29">
        <f>SUM(J81:J82)</f>
        <v>399.8</v>
      </c>
      <c r="K80" s="10"/>
      <c r="L80" s="10"/>
    </row>
    <row r="81" spans="1:12" s="22" customFormat="1" x14ac:dyDescent="0.25">
      <c r="A81" s="154" t="s">
        <v>235</v>
      </c>
      <c r="B81" s="154"/>
      <c r="C81" s="154"/>
      <c r="D81" s="154"/>
      <c r="E81" s="11">
        <f>SUM(F81:J81)</f>
        <v>8078.2999999999993</v>
      </c>
      <c r="F81" s="12">
        <f>F84+F97+F99+F101</f>
        <v>3969.9999999999995</v>
      </c>
      <c r="G81" s="12">
        <f>G84+G97+G99+G101</f>
        <v>1216.8999999999999</v>
      </c>
      <c r="H81" s="12">
        <f>H84+H97+H99+H101</f>
        <v>649.9</v>
      </c>
      <c r="I81" s="12">
        <f>I84+I97+I99+I101</f>
        <v>1841.6999999999998</v>
      </c>
      <c r="J81" s="12">
        <f>J84+J97+J99+J101</f>
        <v>399.8</v>
      </c>
      <c r="K81" s="13"/>
      <c r="L81" s="13"/>
    </row>
    <row r="82" spans="1:12" s="22" customFormat="1" x14ac:dyDescent="0.25">
      <c r="A82" s="155" t="s">
        <v>236</v>
      </c>
      <c r="B82" s="155"/>
      <c r="C82" s="155"/>
      <c r="D82" s="155"/>
      <c r="E82" s="30">
        <f>SUM(F82:J82)</f>
        <v>0</v>
      </c>
      <c r="F82" s="31"/>
      <c r="G82" s="31"/>
      <c r="H82" s="31"/>
      <c r="I82" s="31"/>
      <c r="J82" s="31"/>
      <c r="K82" s="13"/>
      <c r="L82" s="13"/>
    </row>
    <row r="83" spans="1:12" s="22" customFormat="1" ht="63.75" customHeight="1" x14ac:dyDescent="0.3">
      <c r="A83" s="156" t="s">
        <v>225</v>
      </c>
      <c r="B83" s="156"/>
      <c r="C83" s="156"/>
      <c r="D83" s="156"/>
      <c r="E83" s="156"/>
      <c r="F83" s="156"/>
      <c r="G83" s="156"/>
      <c r="H83" s="156"/>
      <c r="I83" s="156"/>
      <c r="J83" s="156"/>
      <c r="K83" s="156"/>
      <c r="L83" s="156"/>
    </row>
    <row r="84" spans="1:12" s="22" customFormat="1" x14ac:dyDescent="0.3">
      <c r="A84" s="66"/>
      <c r="B84" s="67" t="s">
        <v>120</v>
      </c>
      <c r="C84" s="67"/>
      <c r="D84" s="66"/>
      <c r="E84" s="68">
        <f>SUM(F84:J84)</f>
        <v>5546.5999999999995</v>
      </c>
      <c r="F84" s="69">
        <f>SUM(F85:F95)</f>
        <v>2087.1999999999998</v>
      </c>
      <c r="G84" s="69">
        <f t="shared" ref="G84:J84" si="9">SUM(G85:G95)</f>
        <v>1216.8999999999999</v>
      </c>
      <c r="H84" s="69">
        <f t="shared" si="9"/>
        <v>649.9</v>
      </c>
      <c r="I84" s="69">
        <f t="shared" si="9"/>
        <v>1192.8</v>
      </c>
      <c r="J84" s="69">
        <f t="shared" si="9"/>
        <v>399.8</v>
      </c>
      <c r="K84" s="66"/>
      <c r="L84" s="70"/>
    </row>
    <row r="85" spans="1:12" s="22" customFormat="1" ht="55.2" x14ac:dyDescent="0.3">
      <c r="A85" s="64" t="s">
        <v>121</v>
      </c>
      <c r="B85" s="65" t="s">
        <v>122</v>
      </c>
      <c r="C85" s="65" t="s">
        <v>38</v>
      </c>
      <c r="D85" s="18" t="s">
        <v>50</v>
      </c>
      <c r="E85" s="27">
        <f>SUM(F85:J85)</f>
        <v>226.39999999999998</v>
      </c>
      <c r="F85" s="19">
        <v>45.3</v>
      </c>
      <c r="G85" s="19">
        <v>45.3</v>
      </c>
      <c r="H85" s="19">
        <v>45.3</v>
      </c>
      <c r="I85" s="19">
        <v>45.3</v>
      </c>
      <c r="J85" s="19">
        <v>45.2</v>
      </c>
      <c r="K85" s="18" t="s">
        <v>17</v>
      </c>
      <c r="L85" s="21" t="s">
        <v>123</v>
      </c>
    </row>
    <row r="86" spans="1:12" s="22" customFormat="1" ht="69" x14ac:dyDescent="0.3">
      <c r="A86" s="64" t="s">
        <v>124</v>
      </c>
      <c r="B86" s="65" t="s">
        <v>125</v>
      </c>
      <c r="C86" s="71" t="s">
        <v>64</v>
      </c>
      <c r="D86" s="18" t="s">
        <v>64</v>
      </c>
      <c r="E86" s="27">
        <f t="shared" ref="E86" si="10">SUM(F86:J86)</f>
        <v>25.2</v>
      </c>
      <c r="F86" s="19">
        <v>12.6</v>
      </c>
      <c r="G86" s="19">
        <v>0</v>
      </c>
      <c r="H86" s="19">
        <v>0</v>
      </c>
      <c r="I86" s="19">
        <v>12.6</v>
      </c>
      <c r="J86" s="19">
        <v>0</v>
      </c>
      <c r="K86" s="18" t="s">
        <v>17</v>
      </c>
      <c r="L86" s="21" t="s">
        <v>126</v>
      </c>
    </row>
    <row r="87" spans="1:12" s="22" customFormat="1" ht="55.2" x14ac:dyDescent="0.3">
      <c r="A87" s="64" t="s">
        <v>127</v>
      </c>
      <c r="B87" s="152" t="s">
        <v>226</v>
      </c>
      <c r="C87" s="65" t="s">
        <v>38</v>
      </c>
      <c r="D87" s="18" t="s">
        <v>51</v>
      </c>
      <c r="E87" s="27">
        <v>1493</v>
      </c>
      <c r="F87" s="19">
        <v>562</v>
      </c>
      <c r="G87" s="19">
        <v>93</v>
      </c>
      <c r="H87" s="19">
        <v>195</v>
      </c>
      <c r="I87" s="19">
        <v>629</v>
      </c>
      <c r="J87" s="19">
        <v>14</v>
      </c>
      <c r="K87" s="18" t="s">
        <v>17</v>
      </c>
      <c r="L87" s="21" t="s">
        <v>128</v>
      </c>
    </row>
    <row r="88" spans="1:12" s="22" customFormat="1" ht="41.4" x14ac:dyDescent="0.3">
      <c r="A88" s="64" t="s">
        <v>129</v>
      </c>
      <c r="B88" s="65" t="s">
        <v>130</v>
      </c>
      <c r="C88" s="65" t="s">
        <v>38</v>
      </c>
      <c r="D88" s="18" t="s">
        <v>52</v>
      </c>
      <c r="E88" s="27">
        <v>800.4</v>
      </c>
      <c r="F88" s="19">
        <v>745.2</v>
      </c>
      <c r="G88" s="19">
        <v>15</v>
      </c>
      <c r="H88" s="19">
        <v>10</v>
      </c>
      <c r="I88" s="19">
        <v>30.2</v>
      </c>
      <c r="J88" s="19">
        <v>0</v>
      </c>
      <c r="K88" s="18" t="s">
        <v>17</v>
      </c>
      <c r="L88" s="21" t="s">
        <v>131</v>
      </c>
    </row>
    <row r="89" spans="1:12" s="22" customFormat="1" ht="69" x14ac:dyDescent="0.3">
      <c r="A89" s="64" t="s">
        <v>132</v>
      </c>
      <c r="B89" s="65" t="s">
        <v>133</v>
      </c>
      <c r="C89" s="65" t="s">
        <v>38</v>
      </c>
      <c r="D89" s="18" t="s">
        <v>39</v>
      </c>
      <c r="E89" s="27">
        <v>698</v>
      </c>
      <c r="F89" s="19">
        <v>411</v>
      </c>
      <c r="G89" s="19">
        <v>103</v>
      </c>
      <c r="H89" s="19">
        <v>39</v>
      </c>
      <c r="I89" s="19">
        <v>115</v>
      </c>
      <c r="J89" s="19">
        <v>30</v>
      </c>
      <c r="K89" s="18" t="s">
        <v>17</v>
      </c>
      <c r="L89" s="21" t="s">
        <v>134</v>
      </c>
    </row>
    <row r="90" spans="1:12" s="22" customFormat="1" ht="165.6" x14ac:dyDescent="0.3">
      <c r="A90" s="64" t="s">
        <v>135</v>
      </c>
      <c r="B90" s="65" t="s">
        <v>136</v>
      </c>
      <c r="C90" s="65" t="s">
        <v>38</v>
      </c>
      <c r="D90" s="18" t="s">
        <v>39</v>
      </c>
      <c r="E90" s="27">
        <v>750</v>
      </c>
      <c r="F90" s="19">
        <v>0</v>
      </c>
      <c r="G90" s="19">
        <v>250</v>
      </c>
      <c r="H90" s="19">
        <v>250</v>
      </c>
      <c r="I90" s="19">
        <v>250</v>
      </c>
      <c r="J90" s="19">
        <v>0</v>
      </c>
      <c r="K90" s="18" t="s">
        <v>17</v>
      </c>
      <c r="L90" s="21" t="s">
        <v>137</v>
      </c>
    </row>
    <row r="91" spans="1:12" s="22" customFormat="1" ht="151.80000000000001" x14ac:dyDescent="0.3">
      <c r="A91" s="64" t="s">
        <v>138</v>
      </c>
      <c r="B91" s="65" t="s">
        <v>139</v>
      </c>
      <c r="C91" s="65" t="s">
        <v>38</v>
      </c>
      <c r="D91" s="18" t="s">
        <v>39</v>
      </c>
      <c r="E91" s="27">
        <v>400</v>
      </c>
      <c r="F91" s="19">
        <v>100</v>
      </c>
      <c r="G91" s="19">
        <v>100</v>
      </c>
      <c r="H91" s="19">
        <v>100</v>
      </c>
      <c r="I91" s="19">
        <v>100</v>
      </c>
      <c r="J91" s="19">
        <v>0</v>
      </c>
      <c r="K91" s="18" t="s">
        <v>17</v>
      </c>
      <c r="L91" s="21" t="s">
        <v>140</v>
      </c>
    </row>
    <row r="92" spans="1:12" s="22" customFormat="1" ht="82.8" x14ac:dyDescent="0.3">
      <c r="A92" s="64" t="s">
        <v>141</v>
      </c>
      <c r="B92" s="65" t="s">
        <v>142</v>
      </c>
      <c r="C92" s="65" t="s">
        <v>15</v>
      </c>
      <c r="D92" s="18" t="s">
        <v>16</v>
      </c>
      <c r="E92" s="27">
        <v>600</v>
      </c>
      <c r="F92" s="19">
        <v>0</v>
      </c>
      <c r="G92" s="19">
        <v>600</v>
      </c>
      <c r="H92" s="19">
        <v>0</v>
      </c>
      <c r="I92" s="19">
        <v>0</v>
      </c>
      <c r="J92" s="19">
        <v>0</v>
      </c>
      <c r="K92" s="18" t="s">
        <v>17</v>
      </c>
      <c r="L92" s="21" t="s">
        <v>143</v>
      </c>
    </row>
    <row r="93" spans="1:12" s="22" customFormat="1" ht="276" x14ac:dyDescent="0.3">
      <c r="A93" s="64" t="s">
        <v>144</v>
      </c>
      <c r="B93" s="65" t="s">
        <v>145</v>
      </c>
      <c r="C93" s="65" t="s">
        <v>15</v>
      </c>
      <c r="D93" s="18" t="s">
        <v>16</v>
      </c>
      <c r="E93" s="27">
        <v>200</v>
      </c>
      <c r="F93" s="19">
        <v>200</v>
      </c>
      <c r="G93" s="19">
        <v>0</v>
      </c>
      <c r="H93" s="19">
        <v>0</v>
      </c>
      <c r="I93" s="19">
        <v>0</v>
      </c>
      <c r="J93" s="19">
        <v>0</v>
      </c>
      <c r="K93" s="18" t="s">
        <v>17</v>
      </c>
      <c r="L93" s="21" t="s">
        <v>146</v>
      </c>
    </row>
    <row r="94" spans="1:12" s="22" customFormat="1" ht="124.2" x14ac:dyDescent="0.3">
      <c r="A94" s="64" t="s">
        <v>147</v>
      </c>
      <c r="B94" s="65" t="s">
        <v>148</v>
      </c>
      <c r="C94" s="65" t="s">
        <v>15</v>
      </c>
      <c r="D94" s="18" t="s">
        <v>16</v>
      </c>
      <c r="E94" s="27">
        <v>300</v>
      </c>
      <c r="F94" s="19">
        <v>0</v>
      </c>
      <c r="G94" s="19">
        <v>0</v>
      </c>
      <c r="H94" s="19">
        <v>0</v>
      </c>
      <c r="I94" s="19">
        <v>0</v>
      </c>
      <c r="J94" s="19">
        <v>300</v>
      </c>
      <c r="K94" s="18" t="s">
        <v>17</v>
      </c>
      <c r="L94" s="21" t="s">
        <v>149</v>
      </c>
    </row>
    <row r="95" spans="1:12" s="22" customFormat="1" ht="41.4" x14ac:dyDescent="0.3">
      <c r="A95" s="64" t="s">
        <v>150</v>
      </c>
      <c r="B95" s="65" t="s">
        <v>151</v>
      </c>
      <c r="C95" s="65" t="s">
        <v>15</v>
      </c>
      <c r="D95" s="18" t="s">
        <v>16</v>
      </c>
      <c r="E95" s="27">
        <v>53.6</v>
      </c>
      <c r="F95" s="19">
        <v>11.1</v>
      </c>
      <c r="G95" s="19">
        <v>10.6</v>
      </c>
      <c r="H95" s="19">
        <v>10.6</v>
      </c>
      <c r="I95" s="19">
        <v>10.7</v>
      </c>
      <c r="J95" s="19">
        <v>10.6</v>
      </c>
      <c r="K95" s="18" t="s">
        <v>17</v>
      </c>
      <c r="L95" s="21" t="s">
        <v>152</v>
      </c>
    </row>
    <row r="96" spans="1:12" s="22" customFormat="1" ht="48.75" customHeight="1" x14ac:dyDescent="0.3">
      <c r="A96" s="157" t="s">
        <v>153</v>
      </c>
      <c r="B96" s="158"/>
      <c r="C96" s="158"/>
      <c r="D96" s="158"/>
      <c r="E96" s="158"/>
      <c r="F96" s="158"/>
      <c r="G96" s="158"/>
      <c r="H96" s="158"/>
      <c r="I96" s="158"/>
      <c r="J96" s="158"/>
      <c r="K96" s="158"/>
      <c r="L96" s="158"/>
    </row>
    <row r="97" spans="1:13" s="22" customFormat="1" ht="78.75" customHeight="1" x14ac:dyDescent="0.3">
      <c r="A97" s="72" t="s">
        <v>154</v>
      </c>
      <c r="B97" s="73" t="s">
        <v>227</v>
      </c>
      <c r="C97" s="17" t="s">
        <v>15</v>
      </c>
      <c r="D97" s="74" t="s">
        <v>15</v>
      </c>
      <c r="E97" s="68">
        <f>SUM(F97:J97)</f>
        <v>173</v>
      </c>
      <c r="F97" s="68">
        <v>125</v>
      </c>
      <c r="G97" s="68">
        <v>0</v>
      </c>
      <c r="H97" s="68">
        <v>0</v>
      </c>
      <c r="I97" s="68">
        <v>48</v>
      </c>
      <c r="J97" s="75"/>
      <c r="K97" s="75"/>
      <c r="L97" s="76" t="s">
        <v>155</v>
      </c>
    </row>
    <row r="98" spans="1:13" s="22" customFormat="1" ht="45.75" customHeight="1" x14ac:dyDescent="0.3">
      <c r="A98" s="159" t="s">
        <v>216</v>
      </c>
      <c r="B98" s="158"/>
      <c r="C98" s="158"/>
      <c r="D98" s="158"/>
      <c r="E98" s="158"/>
      <c r="F98" s="158"/>
      <c r="G98" s="158"/>
      <c r="H98" s="158"/>
      <c r="I98" s="158"/>
      <c r="J98" s="158"/>
      <c r="K98" s="158"/>
      <c r="L98" s="158"/>
    </row>
    <row r="99" spans="1:13" s="22" customFormat="1" ht="70.2" x14ac:dyDescent="0.3">
      <c r="A99" s="72" t="s">
        <v>156</v>
      </c>
      <c r="B99" s="73" t="s">
        <v>228</v>
      </c>
      <c r="C99" s="17" t="s">
        <v>15</v>
      </c>
      <c r="D99" s="74" t="s">
        <v>15</v>
      </c>
      <c r="E99" s="68">
        <f>SUM(F99:J99)</f>
        <v>1930.6</v>
      </c>
      <c r="F99" s="68">
        <v>1448.7</v>
      </c>
      <c r="G99" s="68">
        <v>0</v>
      </c>
      <c r="H99" s="68">
        <v>0</v>
      </c>
      <c r="I99" s="68">
        <v>481.9</v>
      </c>
      <c r="J99" s="68">
        <v>0</v>
      </c>
      <c r="K99" s="75"/>
      <c r="L99" s="76" t="s">
        <v>157</v>
      </c>
    </row>
    <row r="100" spans="1:13" s="22" customFormat="1" ht="44.25" customHeight="1" x14ac:dyDescent="0.3">
      <c r="A100" s="170" t="s">
        <v>217</v>
      </c>
      <c r="B100" s="170"/>
      <c r="C100" s="170"/>
      <c r="D100" s="170"/>
      <c r="E100" s="170"/>
      <c r="F100" s="170"/>
      <c r="G100" s="170"/>
      <c r="H100" s="170"/>
      <c r="I100" s="170"/>
      <c r="J100" s="170"/>
      <c r="K100" s="170"/>
      <c r="L100" s="170"/>
    </row>
    <row r="101" spans="1:13" s="22" customFormat="1" ht="84" x14ac:dyDescent="0.3">
      <c r="A101" s="72" t="s">
        <v>158</v>
      </c>
      <c r="B101" s="73" t="s">
        <v>159</v>
      </c>
      <c r="C101" s="17" t="s">
        <v>15</v>
      </c>
      <c r="D101" s="74" t="s">
        <v>15</v>
      </c>
      <c r="E101" s="68">
        <f>SUM(F101:J101)</f>
        <v>428.1</v>
      </c>
      <c r="F101" s="68">
        <v>309.10000000000002</v>
      </c>
      <c r="G101" s="68">
        <v>0</v>
      </c>
      <c r="H101" s="68">
        <v>0</v>
      </c>
      <c r="I101" s="68">
        <v>119</v>
      </c>
      <c r="J101" s="68"/>
      <c r="K101" s="75"/>
      <c r="L101" s="76" t="s">
        <v>155</v>
      </c>
    </row>
    <row r="102" spans="1:13" s="22" customFormat="1" x14ac:dyDescent="0.3">
      <c r="A102" s="77"/>
      <c r="B102" s="78"/>
      <c r="C102" s="78"/>
      <c r="D102" s="79"/>
      <c r="E102" s="80"/>
      <c r="F102" s="81"/>
      <c r="G102" s="81"/>
      <c r="H102" s="81"/>
      <c r="I102" s="81"/>
      <c r="J102" s="81"/>
      <c r="K102" s="78"/>
      <c r="L102" s="82"/>
    </row>
    <row r="103" spans="1:13" s="22" customFormat="1" x14ac:dyDescent="0.25">
      <c r="A103" s="160" t="s">
        <v>218</v>
      </c>
      <c r="B103" s="160"/>
      <c r="C103" s="160"/>
      <c r="D103" s="160"/>
      <c r="E103" s="28">
        <f>SUM(F103:J103)</f>
        <v>91583.1</v>
      </c>
      <c r="F103" s="29">
        <f>SUM(F104:F105)</f>
        <v>23723.200000000001</v>
      </c>
      <c r="G103" s="29">
        <f t="shared" ref="G103:J103" si="11">SUM(G104:G105)</f>
        <v>29603.4</v>
      </c>
      <c r="H103" s="29">
        <f t="shared" si="11"/>
        <v>28644.400000000001</v>
      </c>
      <c r="I103" s="29">
        <f t="shared" si="11"/>
        <v>6049.6</v>
      </c>
      <c r="J103" s="29">
        <f t="shared" si="11"/>
        <v>3562.5</v>
      </c>
      <c r="K103" s="10" t="s">
        <v>17</v>
      </c>
      <c r="L103" s="10"/>
    </row>
    <row r="104" spans="1:13" s="22" customFormat="1" x14ac:dyDescent="0.25">
      <c r="A104" s="154" t="s">
        <v>235</v>
      </c>
      <c r="B104" s="154"/>
      <c r="C104" s="154"/>
      <c r="D104" s="154"/>
      <c r="E104" s="28">
        <f t="shared" ref="E104:E105" si="12">SUM(F104:J104)</f>
        <v>72978.100000000006</v>
      </c>
      <c r="F104" s="12">
        <f t="shared" ref="F104:J104" si="13">F8+F20+F56+F81</f>
        <v>17750.8</v>
      </c>
      <c r="G104" s="12">
        <f t="shared" si="13"/>
        <v>26698.7</v>
      </c>
      <c r="H104" s="12">
        <f t="shared" si="13"/>
        <v>25739.7</v>
      </c>
      <c r="I104" s="12">
        <f t="shared" si="13"/>
        <v>2131.1</v>
      </c>
      <c r="J104" s="12">
        <f t="shared" si="13"/>
        <v>657.8</v>
      </c>
      <c r="K104" s="13" t="s">
        <v>17</v>
      </c>
      <c r="L104" s="13"/>
    </row>
    <row r="105" spans="1:13" s="22" customFormat="1" x14ac:dyDescent="0.3">
      <c r="A105" s="155" t="s">
        <v>236</v>
      </c>
      <c r="B105" s="155"/>
      <c r="C105" s="155"/>
      <c r="D105" s="155"/>
      <c r="E105" s="83">
        <f t="shared" si="12"/>
        <v>18605</v>
      </c>
      <c r="F105" s="84">
        <f>F$9+F$21+F$57+F$82</f>
        <v>5972.4000000000005</v>
      </c>
      <c r="G105" s="84">
        <f>G$9+G$21+G$57+G$82</f>
        <v>2904.7</v>
      </c>
      <c r="H105" s="84">
        <f>H$9+H$21+H$57+H$82</f>
        <v>2904.7</v>
      </c>
      <c r="I105" s="84">
        <f>I$9+I$21+I$57+I$82</f>
        <v>3918.5</v>
      </c>
      <c r="J105" s="84">
        <f>J$9+J$21+J$57+J$82</f>
        <v>2904.7</v>
      </c>
      <c r="K105" s="85" t="s">
        <v>17</v>
      </c>
      <c r="L105" s="85"/>
    </row>
    <row r="106" spans="1:13" s="22" customFormat="1" x14ac:dyDescent="0.3">
      <c r="A106" s="86"/>
      <c r="B106" s="87"/>
      <c r="C106" s="87"/>
      <c r="D106" s="87"/>
      <c r="E106" s="88"/>
      <c r="F106" s="89"/>
      <c r="G106" s="89"/>
      <c r="H106" s="89"/>
      <c r="I106" s="89"/>
      <c r="J106" s="86"/>
      <c r="K106" s="90"/>
      <c r="L106" s="24"/>
      <c r="M106" s="22" t="s">
        <v>97</v>
      </c>
    </row>
    <row r="107" spans="1:13" s="22" customFormat="1" ht="30.75" customHeight="1" x14ac:dyDescent="0.25">
      <c r="A107" s="183" t="s">
        <v>160</v>
      </c>
      <c r="B107" s="184"/>
      <c r="C107" s="91"/>
      <c r="D107" s="54" t="s">
        <v>161</v>
      </c>
      <c r="E107" s="92">
        <f>SUM(F107:J107)</f>
        <v>95</v>
      </c>
      <c r="F107" s="93">
        <f>F15+F30</f>
        <v>40</v>
      </c>
      <c r="G107" s="93">
        <f>G15+G30</f>
        <v>55</v>
      </c>
      <c r="H107" s="93">
        <f>H15+H30</f>
        <v>0</v>
      </c>
      <c r="I107" s="93">
        <f>I15+I30</f>
        <v>0</v>
      </c>
      <c r="J107" s="93">
        <f>J15+J30</f>
        <v>0</v>
      </c>
      <c r="K107" s="21" t="s">
        <v>17</v>
      </c>
      <c r="L107" s="94"/>
    </row>
    <row r="108" spans="1:13" s="22" customFormat="1" ht="41.4" x14ac:dyDescent="0.25">
      <c r="A108" s="185"/>
      <c r="B108" s="186"/>
      <c r="C108" s="91"/>
      <c r="D108" s="54" t="s">
        <v>162</v>
      </c>
      <c r="E108" s="92">
        <f t="shared" ref="E108:E123" si="14">SUM(F108:J108)</f>
        <v>55</v>
      </c>
      <c r="F108" s="93">
        <f t="shared" ref="F108:J111" si="15">F31</f>
        <v>0</v>
      </c>
      <c r="G108" s="93">
        <f t="shared" si="15"/>
        <v>55</v>
      </c>
      <c r="H108" s="93">
        <f t="shared" si="15"/>
        <v>0</v>
      </c>
      <c r="I108" s="93">
        <f t="shared" si="15"/>
        <v>0</v>
      </c>
      <c r="J108" s="93">
        <f t="shared" si="15"/>
        <v>0</v>
      </c>
      <c r="K108" s="21" t="s">
        <v>17</v>
      </c>
      <c r="L108" s="94"/>
    </row>
    <row r="109" spans="1:13" s="22" customFormat="1" ht="41.4" x14ac:dyDescent="0.25">
      <c r="A109" s="185"/>
      <c r="B109" s="186"/>
      <c r="C109" s="91"/>
      <c r="D109" s="54" t="s">
        <v>163</v>
      </c>
      <c r="E109" s="92">
        <f t="shared" si="14"/>
        <v>55</v>
      </c>
      <c r="F109" s="93">
        <f t="shared" si="15"/>
        <v>0</v>
      </c>
      <c r="G109" s="93">
        <f t="shared" si="15"/>
        <v>55</v>
      </c>
      <c r="H109" s="93">
        <f t="shared" si="15"/>
        <v>0</v>
      </c>
      <c r="I109" s="93">
        <f t="shared" si="15"/>
        <v>0</v>
      </c>
      <c r="J109" s="93">
        <f t="shared" si="15"/>
        <v>0</v>
      </c>
      <c r="K109" s="21" t="s">
        <v>17</v>
      </c>
      <c r="L109" s="94"/>
    </row>
    <row r="110" spans="1:13" s="22" customFormat="1" ht="55.2" x14ac:dyDescent="0.25">
      <c r="A110" s="185"/>
      <c r="B110" s="186"/>
      <c r="C110" s="91"/>
      <c r="D110" s="54" t="s">
        <v>164</v>
      </c>
      <c r="E110" s="92">
        <f t="shared" si="14"/>
        <v>55</v>
      </c>
      <c r="F110" s="93">
        <f t="shared" si="15"/>
        <v>55</v>
      </c>
      <c r="G110" s="93">
        <f t="shared" si="15"/>
        <v>0</v>
      </c>
      <c r="H110" s="93">
        <f t="shared" si="15"/>
        <v>0</v>
      </c>
      <c r="I110" s="93">
        <f t="shared" si="15"/>
        <v>0</v>
      </c>
      <c r="J110" s="93">
        <f t="shared" si="15"/>
        <v>0</v>
      </c>
      <c r="K110" s="21" t="s">
        <v>17</v>
      </c>
      <c r="L110" s="95"/>
    </row>
    <row r="111" spans="1:13" s="22" customFormat="1" ht="41.4" x14ac:dyDescent="0.25">
      <c r="A111" s="185"/>
      <c r="B111" s="186"/>
      <c r="C111" s="91"/>
      <c r="D111" s="54" t="s">
        <v>165</v>
      </c>
      <c r="E111" s="92">
        <f t="shared" si="14"/>
        <v>55</v>
      </c>
      <c r="F111" s="93">
        <f t="shared" si="15"/>
        <v>0</v>
      </c>
      <c r="G111" s="93">
        <f t="shared" si="15"/>
        <v>55</v>
      </c>
      <c r="H111" s="93">
        <f t="shared" si="15"/>
        <v>0</v>
      </c>
      <c r="I111" s="93">
        <f t="shared" si="15"/>
        <v>0</v>
      </c>
      <c r="J111" s="93">
        <f t="shared" si="15"/>
        <v>0</v>
      </c>
      <c r="K111" s="21" t="s">
        <v>17</v>
      </c>
      <c r="L111" s="95"/>
    </row>
    <row r="112" spans="1:13" ht="41.4" x14ac:dyDescent="0.25">
      <c r="A112" s="185"/>
      <c r="B112" s="186"/>
      <c r="C112" s="91"/>
      <c r="D112" s="54" t="s">
        <v>166</v>
      </c>
      <c r="E112" s="92">
        <f t="shared" si="14"/>
        <v>5340.5</v>
      </c>
      <c r="F112" s="93">
        <f>F10+F11+F12+F13+F35+F47+F77+F78+F92+F93+F94+F95+F97+F99+F101</f>
        <v>2944.1</v>
      </c>
      <c r="G112" s="93">
        <f>G10+G11+G12+G13+G35+G47+G78+G92+G93+G94+G95+G97+G99+G101</f>
        <v>665.6</v>
      </c>
      <c r="H112" s="93">
        <f>H10+H11+H12+H13+H35+H47+H78+H92+H93+H94+H95+H97+H99+H101</f>
        <v>260.60000000000002</v>
      </c>
      <c r="I112" s="93">
        <f>I10+I11+I12+I13+I35+I47+I78+I92+I93+I94+I95+I97+I99+I101</f>
        <v>909.59999999999991</v>
      </c>
      <c r="J112" s="93">
        <f>J10+J11+J12+J13+J35+J47+J78+J92+J93+J94+J95+J97+J99+J101</f>
        <v>560.6</v>
      </c>
      <c r="K112" s="21" t="s">
        <v>17</v>
      </c>
      <c r="L112" s="95"/>
    </row>
    <row r="113" spans="1:12" ht="55.2" x14ac:dyDescent="0.25">
      <c r="A113" s="185"/>
      <c r="B113" s="186"/>
      <c r="C113" s="91"/>
      <c r="D113" s="54" t="s">
        <v>167</v>
      </c>
      <c r="E113" s="92">
        <f t="shared" si="14"/>
        <v>55</v>
      </c>
      <c r="F113" s="93">
        <f t="shared" ref="F113:J114" si="16">F36</f>
        <v>55</v>
      </c>
      <c r="G113" s="93">
        <f t="shared" si="16"/>
        <v>0</v>
      </c>
      <c r="H113" s="93">
        <f t="shared" si="16"/>
        <v>0</v>
      </c>
      <c r="I113" s="93">
        <f t="shared" si="16"/>
        <v>0</v>
      </c>
      <c r="J113" s="93">
        <f t="shared" si="16"/>
        <v>0</v>
      </c>
      <c r="K113" s="21" t="s">
        <v>17</v>
      </c>
      <c r="L113" s="94"/>
    </row>
    <row r="114" spans="1:12" ht="55.2" x14ac:dyDescent="0.25">
      <c r="A114" s="185"/>
      <c r="B114" s="186"/>
      <c r="C114" s="91"/>
      <c r="D114" s="54" t="s">
        <v>168</v>
      </c>
      <c r="E114" s="92">
        <f t="shared" si="14"/>
        <v>55</v>
      </c>
      <c r="F114" s="93">
        <f t="shared" si="16"/>
        <v>55</v>
      </c>
      <c r="G114" s="93">
        <f t="shared" si="16"/>
        <v>0</v>
      </c>
      <c r="H114" s="93">
        <f t="shared" si="16"/>
        <v>0</v>
      </c>
      <c r="I114" s="93">
        <f t="shared" si="16"/>
        <v>0</v>
      </c>
      <c r="J114" s="93">
        <f t="shared" si="16"/>
        <v>0</v>
      </c>
      <c r="K114" s="21" t="s">
        <v>17</v>
      </c>
      <c r="L114" s="94"/>
    </row>
    <row r="115" spans="1:12" ht="41.4" x14ac:dyDescent="0.25">
      <c r="A115" s="185"/>
      <c r="B115" s="186"/>
      <c r="C115" s="91"/>
      <c r="D115" s="54" t="s">
        <v>169</v>
      </c>
      <c r="E115" s="92">
        <f t="shared" si="14"/>
        <v>80.199999999999989</v>
      </c>
      <c r="F115" s="93">
        <f>F38+F86</f>
        <v>67.599999999999994</v>
      </c>
      <c r="G115" s="93">
        <f>G38+G86</f>
        <v>0</v>
      </c>
      <c r="H115" s="93">
        <f>H38+H86</f>
        <v>0</v>
      </c>
      <c r="I115" s="93">
        <f>I38+I86</f>
        <v>12.6</v>
      </c>
      <c r="J115" s="93">
        <f>J38+J86</f>
        <v>0</v>
      </c>
      <c r="K115" s="21" t="s">
        <v>17</v>
      </c>
      <c r="L115" s="95"/>
    </row>
    <row r="116" spans="1:12" ht="41.4" x14ac:dyDescent="0.25">
      <c r="A116" s="185"/>
      <c r="B116" s="186"/>
      <c r="C116" s="91"/>
      <c r="D116" s="54" t="s">
        <v>170</v>
      </c>
      <c r="E116" s="92">
        <f t="shared" si="14"/>
        <v>110</v>
      </c>
      <c r="F116" s="93">
        <f>F42+F50</f>
        <v>0</v>
      </c>
      <c r="G116" s="93">
        <f>G42+G50</f>
        <v>110</v>
      </c>
      <c r="H116" s="93">
        <f>H42+H50</f>
        <v>0</v>
      </c>
      <c r="I116" s="93">
        <f>I42+I50</f>
        <v>0</v>
      </c>
      <c r="J116" s="93">
        <f>J42+J50</f>
        <v>0</v>
      </c>
      <c r="K116" s="21" t="s">
        <v>17</v>
      </c>
      <c r="L116" s="36"/>
    </row>
    <row r="117" spans="1:12" s="22" customFormat="1" ht="27.6" x14ac:dyDescent="0.25">
      <c r="A117" s="185"/>
      <c r="B117" s="186"/>
      <c r="C117" s="91"/>
      <c r="D117" s="54" t="s">
        <v>171</v>
      </c>
      <c r="E117" s="92">
        <f t="shared" si="14"/>
        <v>55</v>
      </c>
      <c r="F117" s="93">
        <f>F43</f>
        <v>55</v>
      </c>
      <c r="G117" s="93">
        <f>G43</f>
        <v>0</v>
      </c>
      <c r="H117" s="93">
        <f>H43</f>
        <v>0</v>
      </c>
      <c r="I117" s="93">
        <f>I43</f>
        <v>0</v>
      </c>
      <c r="J117" s="93">
        <f>J43</f>
        <v>0</v>
      </c>
      <c r="K117" s="21" t="s">
        <v>17</v>
      </c>
      <c r="L117" s="36"/>
    </row>
    <row r="118" spans="1:12" s="22" customFormat="1" ht="41.4" x14ac:dyDescent="0.25">
      <c r="A118" s="185"/>
      <c r="B118" s="186"/>
      <c r="C118" s="91"/>
      <c r="D118" s="54" t="s">
        <v>172</v>
      </c>
      <c r="E118" s="92">
        <f>SUM(F118:J118)</f>
        <v>54193.799999999996</v>
      </c>
      <c r="F118" s="93">
        <f>F17+F24+F25+F26+F27+F39+F44+F45+F46+F58+F60+F63+F74+F75+F76+F85+F87+F88+F89+F90+F91</f>
        <v>5001.5</v>
      </c>
      <c r="G118" s="93">
        <f t="shared" ref="G118:J118" si="17">G17+G24+G25+G26+G27+G39+G44+G45+G46+G58+G60+G63+G74+G75+G76+G85+G87+G88+G89+G90+G91</f>
        <v>24032.799999999999</v>
      </c>
      <c r="H118" s="93">
        <f t="shared" si="17"/>
        <v>23900.799999999999</v>
      </c>
      <c r="I118" s="93">
        <f t="shared" si="17"/>
        <v>1169.5</v>
      </c>
      <c r="J118" s="93">
        <f t="shared" si="17"/>
        <v>89.2</v>
      </c>
      <c r="K118" s="21" t="s">
        <v>17</v>
      </c>
      <c r="L118" s="36"/>
    </row>
    <row r="119" spans="1:12" s="22" customFormat="1" ht="41.4" x14ac:dyDescent="0.25">
      <c r="A119" s="185"/>
      <c r="B119" s="186"/>
      <c r="C119" s="91"/>
      <c r="D119" s="54" t="s">
        <v>173</v>
      </c>
      <c r="E119" s="92">
        <f t="shared" si="14"/>
        <v>55</v>
      </c>
      <c r="F119" s="93">
        <f>F40</f>
        <v>55</v>
      </c>
      <c r="G119" s="93">
        <f>G40</f>
        <v>0</v>
      </c>
      <c r="H119" s="93">
        <f>H40</f>
        <v>0</v>
      </c>
      <c r="I119" s="93">
        <f>I40</f>
        <v>0</v>
      </c>
      <c r="J119" s="93">
        <f>J40</f>
        <v>0</v>
      </c>
      <c r="K119" s="21" t="s">
        <v>17</v>
      </c>
      <c r="L119" s="36"/>
    </row>
    <row r="120" spans="1:12" s="22" customFormat="1" ht="27.6" x14ac:dyDescent="0.25">
      <c r="A120" s="185"/>
      <c r="B120" s="186"/>
      <c r="C120" s="91"/>
      <c r="D120" s="54" t="s">
        <v>174</v>
      </c>
      <c r="E120" s="92">
        <f t="shared" si="14"/>
        <v>55</v>
      </c>
      <c r="F120" s="93">
        <f>F41</f>
        <v>55</v>
      </c>
      <c r="G120" s="93"/>
      <c r="H120" s="93"/>
      <c r="I120" s="93"/>
      <c r="J120" s="93"/>
      <c r="K120" s="21"/>
      <c r="L120" s="36"/>
    </row>
    <row r="121" spans="1:12" s="22" customFormat="1" ht="55.2" x14ac:dyDescent="0.3">
      <c r="A121" s="185"/>
      <c r="B121" s="186"/>
      <c r="C121" s="91"/>
      <c r="D121" s="13" t="s">
        <v>175</v>
      </c>
      <c r="E121" s="92">
        <f t="shared" si="14"/>
        <v>124.6</v>
      </c>
      <c r="F121" s="96">
        <f>F16+F48</f>
        <v>45.6</v>
      </c>
      <c r="G121" s="96">
        <f>G16+G48</f>
        <v>55</v>
      </c>
      <c r="H121" s="96">
        <f>H16+H48</f>
        <v>0</v>
      </c>
      <c r="I121" s="96">
        <f>I16+I48</f>
        <v>16</v>
      </c>
      <c r="J121" s="96">
        <f>J16+J48</f>
        <v>8</v>
      </c>
      <c r="K121" s="21" t="s">
        <v>17</v>
      </c>
      <c r="L121" s="24"/>
    </row>
    <row r="122" spans="1:12" s="22" customFormat="1" ht="69" x14ac:dyDescent="0.3">
      <c r="A122" s="185"/>
      <c r="B122" s="186"/>
      <c r="C122" s="91"/>
      <c r="D122" s="13" t="s">
        <v>176</v>
      </c>
      <c r="E122" s="92">
        <f t="shared" si="14"/>
        <v>56.3</v>
      </c>
      <c r="F122" s="97">
        <f>F14+F49</f>
        <v>56.3</v>
      </c>
      <c r="G122" s="97">
        <f>G14+G49</f>
        <v>0</v>
      </c>
      <c r="H122" s="97">
        <f>H14+H49</f>
        <v>0</v>
      </c>
      <c r="I122" s="97">
        <f>I14+I49</f>
        <v>0</v>
      </c>
      <c r="J122" s="97">
        <f>J14+J49</f>
        <v>0</v>
      </c>
      <c r="K122" s="21" t="s">
        <v>17</v>
      </c>
      <c r="L122" s="24"/>
    </row>
    <row r="123" spans="1:12" s="22" customFormat="1" ht="55.2" x14ac:dyDescent="0.25">
      <c r="A123" s="185"/>
      <c r="B123" s="186"/>
      <c r="C123" s="91"/>
      <c r="D123" s="98" t="s">
        <v>177</v>
      </c>
      <c r="E123" s="92">
        <f t="shared" si="14"/>
        <v>55</v>
      </c>
      <c r="F123" s="97">
        <f>F51</f>
        <v>0</v>
      </c>
      <c r="G123" s="97">
        <f>G51</f>
        <v>55</v>
      </c>
      <c r="H123" s="97">
        <f>H51</f>
        <v>0</v>
      </c>
      <c r="I123" s="97">
        <f>I51</f>
        <v>0</v>
      </c>
      <c r="J123" s="97">
        <f>J51</f>
        <v>0</v>
      </c>
      <c r="K123" s="21" t="s">
        <v>17</v>
      </c>
      <c r="L123" s="24"/>
    </row>
    <row r="124" spans="1:12" s="22" customFormat="1" ht="41.4" x14ac:dyDescent="0.25">
      <c r="A124" s="185"/>
      <c r="B124" s="186"/>
      <c r="C124" s="91"/>
      <c r="D124" s="121" t="s">
        <v>219</v>
      </c>
      <c r="E124" s="122">
        <f>SUM(E107:E123)</f>
        <v>60550.399999999994</v>
      </c>
      <c r="F124" s="122">
        <f t="shared" ref="F124:J124" si="18">SUM(F107:F123)</f>
        <v>8485.1</v>
      </c>
      <c r="G124" s="122">
        <f t="shared" si="18"/>
        <v>25138.399999999998</v>
      </c>
      <c r="H124" s="122">
        <f t="shared" si="18"/>
        <v>24161.399999999998</v>
      </c>
      <c r="I124" s="122">
        <f t="shared" si="18"/>
        <v>2107.6999999999998</v>
      </c>
      <c r="J124" s="122">
        <f t="shared" si="18"/>
        <v>657.80000000000007</v>
      </c>
      <c r="K124" s="124" t="s">
        <v>178</v>
      </c>
      <c r="L124" s="24"/>
    </row>
    <row r="125" spans="1:12" ht="28.5" customHeight="1" x14ac:dyDescent="0.25">
      <c r="A125" s="185"/>
      <c r="B125" s="186"/>
      <c r="C125" s="91"/>
      <c r="D125" s="125" t="s">
        <v>53</v>
      </c>
      <c r="E125" s="122">
        <f>SUM(F125:J125)</f>
        <v>12427.699999999997</v>
      </c>
      <c r="F125" s="123">
        <f>F28+F53+F59+F64+F66+F70+F72</f>
        <v>9265.6999999999989</v>
      </c>
      <c r="G125" s="123">
        <f t="shared" ref="G125:J125" si="19">G28+G53+G59+G64+G66+G70+G72+G77</f>
        <v>1560.3</v>
      </c>
      <c r="H125" s="123">
        <f t="shared" si="19"/>
        <v>1578.3</v>
      </c>
      <c r="I125" s="123">
        <f t="shared" si="19"/>
        <v>23.4</v>
      </c>
      <c r="J125" s="123">
        <f t="shared" si="19"/>
        <v>0</v>
      </c>
      <c r="K125" s="126" t="s">
        <v>178</v>
      </c>
      <c r="L125" s="24"/>
    </row>
    <row r="126" spans="1:12" s="22" customFormat="1" x14ac:dyDescent="0.3">
      <c r="A126" s="187" t="s">
        <v>179</v>
      </c>
      <c r="B126" s="188"/>
      <c r="C126" s="188"/>
      <c r="D126" s="189"/>
      <c r="E126" s="99">
        <f>SUM(F126:J126)</f>
        <v>72978.100000000006</v>
      </c>
      <c r="F126" s="100">
        <f>SUM(F107:F125)-F124</f>
        <v>17750.800000000003</v>
      </c>
      <c r="G126" s="100">
        <f t="shared" ref="G126:J126" si="20">SUM(G107:G125)-G124</f>
        <v>26698.7</v>
      </c>
      <c r="H126" s="100">
        <f t="shared" si="20"/>
        <v>25739.7</v>
      </c>
      <c r="I126" s="100">
        <f t="shared" si="20"/>
        <v>2131.0999999999995</v>
      </c>
      <c r="J126" s="100">
        <f t="shared" si="20"/>
        <v>657.80000000000007</v>
      </c>
      <c r="K126" s="101"/>
      <c r="L126" s="24"/>
    </row>
    <row r="127" spans="1:12" s="22" customFormat="1" ht="28.5" customHeight="1" x14ac:dyDescent="0.3">
      <c r="A127" s="190" t="s">
        <v>236</v>
      </c>
      <c r="B127" s="191"/>
      <c r="C127" s="191"/>
      <c r="D127" s="192"/>
      <c r="E127" s="153">
        <f t="shared" ref="E127" si="21">SUM(F127:J127)</f>
        <v>18605</v>
      </c>
      <c r="F127" s="84">
        <f>F$9+F$21+F$57+F$82</f>
        <v>5972.4000000000005</v>
      </c>
      <c r="G127" s="84">
        <f>G$9+G$21+G$57+G$82</f>
        <v>2904.7</v>
      </c>
      <c r="H127" s="84">
        <f>H$9+H$21+H$57+H$82</f>
        <v>2904.7</v>
      </c>
      <c r="I127" s="84">
        <f>I$9+I$21+I$57+I$82</f>
        <v>3918.5</v>
      </c>
      <c r="J127" s="84">
        <f>J$9+J$21+J$57+J$82</f>
        <v>2904.7</v>
      </c>
      <c r="K127" s="112" t="s">
        <v>17</v>
      </c>
      <c r="L127" s="112"/>
    </row>
    <row r="128" spans="1:12" s="22" customFormat="1" ht="15" customHeight="1" x14ac:dyDescent="0.3">
      <c r="A128" s="193" t="s">
        <v>160</v>
      </c>
      <c r="B128" s="193"/>
      <c r="C128" s="32"/>
      <c r="D128" s="118" t="s">
        <v>53</v>
      </c>
      <c r="E128" s="113">
        <f>SUM(F128:J128)</f>
        <v>12005</v>
      </c>
      <c r="F128" s="114">
        <f>F22+F65+F69+F71</f>
        <v>4652.4000000000005</v>
      </c>
      <c r="G128" s="114">
        <f>G22+G65+G69+G71</f>
        <v>1584.7</v>
      </c>
      <c r="H128" s="114">
        <f>H22+H65+H69+H71</f>
        <v>1584.7</v>
      </c>
      <c r="I128" s="114">
        <f>I22+I65+I69+I71</f>
        <v>2598.5</v>
      </c>
      <c r="J128" s="114">
        <f>J22+J65+J69+J71</f>
        <v>1584.7</v>
      </c>
      <c r="K128" s="117" t="s">
        <v>178</v>
      </c>
    </row>
    <row r="129" spans="1:12" s="22" customFormat="1" ht="104.25" customHeight="1" x14ac:dyDescent="0.3">
      <c r="A129" s="193"/>
      <c r="B129" s="193"/>
      <c r="C129" s="32"/>
      <c r="D129" s="116" t="s">
        <v>203</v>
      </c>
      <c r="E129" s="113">
        <f>SUM(F129:J129)</f>
        <v>6600</v>
      </c>
      <c r="F129" s="114">
        <f>F52</f>
        <v>1320</v>
      </c>
      <c r="G129" s="114">
        <f>G52</f>
        <v>1320</v>
      </c>
      <c r="H129" s="114">
        <f>H52</f>
        <v>1320</v>
      </c>
      <c r="I129" s="114">
        <f>I52</f>
        <v>1320</v>
      </c>
      <c r="J129" s="114">
        <f>J52</f>
        <v>1320</v>
      </c>
      <c r="K129" s="117" t="s">
        <v>178</v>
      </c>
      <c r="L129" s="115" t="s">
        <v>237</v>
      </c>
    </row>
    <row r="130" spans="1:12" s="22" customFormat="1" x14ac:dyDescent="0.3">
      <c r="A130" s="194" t="s">
        <v>179</v>
      </c>
      <c r="B130" s="195"/>
      <c r="C130" s="195"/>
      <c r="D130" s="196"/>
      <c r="E130" s="119">
        <f>SUM(F130:J130)</f>
        <v>18605</v>
      </c>
      <c r="F130" s="120">
        <f>SUM(F128:F129)</f>
        <v>5972.4000000000005</v>
      </c>
      <c r="G130" s="120">
        <f t="shared" ref="G130:J130" si="22">SUM(G128:G129)</f>
        <v>2904.7</v>
      </c>
      <c r="H130" s="120">
        <f t="shared" si="22"/>
        <v>2904.7</v>
      </c>
      <c r="I130" s="120">
        <f t="shared" si="22"/>
        <v>3918.5</v>
      </c>
      <c r="J130" s="120">
        <f t="shared" si="22"/>
        <v>2904.7</v>
      </c>
      <c r="K130" s="101"/>
    </row>
    <row r="132" spans="1:12" s="22" customFormat="1" x14ac:dyDescent="0.25">
      <c r="A132" s="1"/>
      <c r="B132" s="1" t="s">
        <v>180</v>
      </c>
      <c r="C132" s="1"/>
      <c r="D132" s="1"/>
      <c r="E132" s="1"/>
      <c r="F132" s="102"/>
    </row>
    <row r="133" spans="1:12" s="22" customFormat="1" x14ac:dyDescent="0.25">
      <c r="A133" s="1">
        <v>1</v>
      </c>
      <c r="B133" s="104" t="s">
        <v>31</v>
      </c>
      <c r="C133" s="1"/>
      <c r="D133" s="1" t="s">
        <v>181</v>
      </c>
      <c r="E133" s="1"/>
      <c r="F133" s="102"/>
    </row>
    <row r="134" spans="1:12" x14ac:dyDescent="0.25">
      <c r="A134" s="1">
        <v>2</v>
      </c>
      <c r="B134" s="104" t="s">
        <v>58</v>
      </c>
      <c r="D134" s="1" t="s">
        <v>182</v>
      </c>
      <c r="L134" s="22"/>
    </row>
    <row r="135" spans="1:12" x14ac:dyDescent="0.25">
      <c r="A135" s="1">
        <v>3</v>
      </c>
      <c r="B135" s="104" t="s">
        <v>59</v>
      </c>
      <c r="D135" s="1" t="s">
        <v>183</v>
      </c>
    </row>
    <row r="136" spans="1:12" x14ac:dyDescent="0.25">
      <c r="A136" s="1">
        <v>4</v>
      </c>
      <c r="B136" s="104" t="s">
        <v>60</v>
      </c>
      <c r="D136" s="1" t="s">
        <v>184</v>
      </c>
    </row>
    <row r="137" spans="1:12" x14ac:dyDescent="0.25">
      <c r="A137" s="1">
        <v>5</v>
      </c>
      <c r="B137" s="104" t="s">
        <v>61</v>
      </c>
      <c r="D137" s="1" t="s">
        <v>185</v>
      </c>
    </row>
    <row r="138" spans="1:12" x14ac:dyDescent="0.25">
      <c r="A138" s="1">
        <v>6</v>
      </c>
      <c r="B138" s="104" t="s">
        <v>15</v>
      </c>
      <c r="D138" s="1" t="s">
        <v>186</v>
      </c>
    </row>
    <row r="139" spans="1:12" s="22" customFormat="1" x14ac:dyDescent="0.25">
      <c r="A139" s="1">
        <v>7</v>
      </c>
      <c r="B139" s="104" t="s">
        <v>62</v>
      </c>
      <c r="C139" s="1"/>
      <c r="D139" s="1" t="s">
        <v>187</v>
      </c>
      <c r="E139" s="1"/>
      <c r="F139" s="102"/>
    </row>
    <row r="140" spans="1:12" s="22" customFormat="1" ht="15" customHeight="1" x14ac:dyDescent="0.25">
      <c r="A140" s="1">
        <v>8</v>
      </c>
      <c r="B140" s="104" t="s">
        <v>63</v>
      </c>
      <c r="C140" s="1"/>
      <c r="D140" s="1" t="s">
        <v>188</v>
      </c>
      <c r="E140" s="1"/>
      <c r="F140" s="102"/>
    </row>
    <row r="141" spans="1:12" s="22" customFormat="1" ht="15" customHeight="1" x14ac:dyDescent="0.25">
      <c r="A141" s="1">
        <v>9</v>
      </c>
      <c r="B141" s="104" t="s">
        <v>64</v>
      </c>
      <c r="C141" s="1"/>
      <c r="D141" s="1" t="s">
        <v>189</v>
      </c>
      <c r="E141" s="1"/>
      <c r="F141" s="102"/>
    </row>
    <row r="142" spans="1:12" s="22" customFormat="1" ht="15" customHeight="1" x14ac:dyDescent="0.25">
      <c r="A142" s="1">
        <v>10</v>
      </c>
      <c r="B142" s="104" t="s">
        <v>38</v>
      </c>
      <c r="C142" s="1"/>
      <c r="D142" s="1" t="s">
        <v>190</v>
      </c>
      <c r="E142" s="1"/>
      <c r="F142" s="102"/>
    </row>
    <row r="143" spans="1:12" s="22" customFormat="1" ht="15" customHeight="1" x14ac:dyDescent="0.25">
      <c r="A143" s="1">
        <v>11</v>
      </c>
      <c r="B143" s="104" t="s">
        <v>65</v>
      </c>
      <c r="C143" s="1"/>
      <c r="D143" s="1" t="s">
        <v>191</v>
      </c>
      <c r="E143" s="1"/>
      <c r="F143" s="102"/>
    </row>
    <row r="144" spans="1:12" s="22" customFormat="1" x14ac:dyDescent="0.25">
      <c r="A144" s="1">
        <v>12</v>
      </c>
      <c r="B144" s="104" t="s">
        <v>66</v>
      </c>
      <c r="C144" s="1"/>
      <c r="D144" s="1" t="s">
        <v>192</v>
      </c>
      <c r="E144" s="1"/>
      <c r="F144" s="102"/>
    </row>
    <row r="145" spans="1:6" s="22" customFormat="1" x14ac:dyDescent="0.25">
      <c r="A145" s="1">
        <v>13</v>
      </c>
      <c r="B145" s="104" t="s">
        <v>68</v>
      </c>
      <c r="C145" s="1"/>
      <c r="D145" s="1" t="s">
        <v>193</v>
      </c>
      <c r="E145" s="1"/>
      <c r="F145" s="102"/>
    </row>
    <row r="146" spans="1:6" s="22" customFormat="1" x14ac:dyDescent="0.25">
      <c r="A146" s="1">
        <v>14</v>
      </c>
      <c r="B146" s="104" t="s">
        <v>67</v>
      </c>
      <c r="C146" s="1"/>
      <c r="D146" s="1" t="s">
        <v>194</v>
      </c>
      <c r="E146" s="1"/>
      <c r="F146" s="102"/>
    </row>
    <row r="147" spans="1:6" s="22" customFormat="1" x14ac:dyDescent="0.25">
      <c r="A147" s="1">
        <v>15</v>
      </c>
      <c r="B147" s="104" t="s">
        <v>50</v>
      </c>
      <c r="C147" s="1"/>
      <c r="D147" s="1" t="s">
        <v>195</v>
      </c>
      <c r="E147" s="1"/>
      <c r="F147" s="102"/>
    </row>
    <row r="148" spans="1:6" s="22" customFormat="1" x14ac:dyDescent="0.25">
      <c r="A148" s="1">
        <v>16</v>
      </c>
      <c r="B148" s="104" t="s">
        <v>51</v>
      </c>
      <c r="C148" s="1"/>
      <c r="D148" s="1" t="s">
        <v>196</v>
      </c>
      <c r="E148" s="1"/>
      <c r="F148" s="102"/>
    </row>
    <row r="149" spans="1:6" s="22" customFormat="1" x14ac:dyDescent="0.25">
      <c r="A149" s="1">
        <v>17</v>
      </c>
      <c r="B149" s="104" t="s">
        <v>39</v>
      </c>
      <c r="C149" s="1"/>
      <c r="D149" s="1" t="s">
        <v>197</v>
      </c>
      <c r="E149" s="1"/>
      <c r="F149" s="102"/>
    </row>
    <row r="150" spans="1:6" s="22" customFormat="1" x14ac:dyDescent="0.25">
      <c r="A150" s="1">
        <v>18</v>
      </c>
      <c r="B150" s="104" t="s">
        <v>52</v>
      </c>
      <c r="C150" s="1"/>
      <c r="D150" s="1" t="s">
        <v>198</v>
      </c>
      <c r="E150" s="1"/>
      <c r="F150" s="102"/>
    </row>
    <row r="151" spans="1:6" s="22" customFormat="1" x14ac:dyDescent="0.25">
      <c r="A151" s="1">
        <v>19</v>
      </c>
      <c r="B151" s="104" t="s">
        <v>70</v>
      </c>
      <c r="C151" s="1"/>
      <c r="D151" s="1" t="s">
        <v>177</v>
      </c>
      <c r="E151" s="1"/>
      <c r="F151" s="102"/>
    </row>
    <row r="152" spans="1:6" s="22" customFormat="1" x14ac:dyDescent="0.25">
      <c r="A152" s="1">
        <v>20</v>
      </c>
      <c r="B152" s="104" t="s">
        <v>16</v>
      </c>
      <c r="C152" s="1"/>
      <c r="D152" s="1" t="s">
        <v>199</v>
      </c>
      <c r="E152" s="1"/>
      <c r="F152" s="102"/>
    </row>
    <row r="153" spans="1:6" s="22" customFormat="1" x14ac:dyDescent="0.25">
      <c r="A153" s="1">
        <v>21</v>
      </c>
      <c r="B153" s="104" t="s">
        <v>35</v>
      </c>
      <c r="C153" s="1"/>
      <c r="D153" s="1" t="s">
        <v>175</v>
      </c>
      <c r="E153" s="1"/>
      <c r="F153" s="102"/>
    </row>
    <row r="154" spans="1:6" s="22" customFormat="1" x14ac:dyDescent="0.25">
      <c r="A154" s="1">
        <v>22</v>
      </c>
      <c r="B154" s="104" t="s">
        <v>28</v>
      </c>
      <c r="C154" s="1"/>
      <c r="D154" s="1" t="s">
        <v>176</v>
      </c>
      <c r="E154" s="1"/>
      <c r="F154" s="102"/>
    </row>
    <row r="155" spans="1:6" s="22" customFormat="1" x14ac:dyDescent="0.25">
      <c r="A155" s="1">
        <v>23</v>
      </c>
      <c r="B155" s="104" t="s">
        <v>69</v>
      </c>
      <c r="C155" s="1"/>
      <c r="D155" s="1" t="s">
        <v>200</v>
      </c>
      <c r="E155" s="1"/>
      <c r="F155" s="102"/>
    </row>
  </sheetData>
  <autoFilter ref="B5:K167" xr:uid="{00000000-0009-0000-0000-000000000000}"/>
  <mergeCells count="52">
    <mergeCell ref="A107:B125"/>
    <mergeCell ref="A126:D126"/>
    <mergeCell ref="A127:D127"/>
    <mergeCell ref="A128:B129"/>
    <mergeCell ref="A130:D130"/>
    <mergeCell ref="A72:A73"/>
    <mergeCell ref="B72:B73"/>
    <mergeCell ref="D72:D73"/>
    <mergeCell ref="E72:E73"/>
    <mergeCell ref="A100:L100"/>
    <mergeCell ref="A79:L79"/>
    <mergeCell ref="A80:D80"/>
    <mergeCell ref="A81:D81"/>
    <mergeCell ref="H72:H73"/>
    <mergeCell ref="I72:I73"/>
    <mergeCell ref="J72:J73"/>
    <mergeCell ref="K72:K73"/>
    <mergeCell ref="F72:F73"/>
    <mergeCell ref="G72:G73"/>
    <mergeCell ref="K66:K68"/>
    <mergeCell ref="H66:H68"/>
    <mergeCell ref="I66:I68"/>
    <mergeCell ref="J66:J68"/>
    <mergeCell ref="A55:D55"/>
    <mergeCell ref="A56:D56"/>
    <mergeCell ref="A57:D57"/>
    <mergeCell ref="A66:A68"/>
    <mergeCell ref="B66:B68"/>
    <mergeCell ref="D66:D68"/>
    <mergeCell ref="E66:E68"/>
    <mergeCell ref="F66:F68"/>
    <mergeCell ref="G66:G68"/>
    <mergeCell ref="A54:L54"/>
    <mergeCell ref="A1:L1"/>
    <mergeCell ref="A3:L3"/>
    <mergeCell ref="A6:L6"/>
    <mergeCell ref="A7:D7"/>
    <mergeCell ref="A8:D8"/>
    <mergeCell ref="A9:D9"/>
    <mergeCell ref="A18:L18"/>
    <mergeCell ref="A19:D19"/>
    <mergeCell ref="A20:D20"/>
    <mergeCell ref="A21:D21"/>
    <mergeCell ref="L30:L51"/>
    <mergeCell ref="A2:L2"/>
    <mergeCell ref="A104:D104"/>
    <mergeCell ref="A105:D105"/>
    <mergeCell ref="A82:D82"/>
    <mergeCell ref="A83:L83"/>
    <mergeCell ref="A96:L96"/>
    <mergeCell ref="A98:L98"/>
    <mergeCell ref="A103:D103"/>
  </mergeCells>
  <pageMargins left="0.82677165354330717" right="0.23622047244094491" top="0.74803149606299213" bottom="0.74803149606299213" header="0.31496062992125984" footer="0.31496062992125984"/>
  <pageSetup paperSize="8"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2022-2024(VRM)</vt:lpstr>
      <vt:lpstr>'2022-2024(VRM)'!Print_Area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Gražina Stašauskienė</dc:creator>
  <cp:lastModifiedBy>Regina Kiselienė</cp:lastModifiedBy>
  <cp:lastPrinted>2021-07-16T11:12:14Z</cp:lastPrinted>
  <dcterms:created xsi:type="dcterms:W3CDTF">2021-06-09T14:10:48Z</dcterms:created>
  <dcterms:modified xsi:type="dcterms:W3CDTF">2021-10-22T09:42:19Z</dcterms:modified>
</cp:coreProperties>
</file>