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124BC6E5-0923-4516-A54E-60A7D20B4F51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1pr.ESOC" sheetId="10" r:id="rId1"/>
    <sheet name="2pr.KAS" sheetId="12" r:id="rId2"/>
    <sheet name="3pr.ESP(1)" sheetId="7" r:id="rId3"/>
    <sheet name="3pr.ESP(2)" sheetId="19" r:id="rId4"/>
    <sheet name="4pr.TGEP(1)" sheetId="8" r:id="rId5"/>
    <sheet name="4pr.TGEP(2)" sheetId="21" r:id="rId6"/>
    <sheet name="5pr.GPP(1)" sheetId="22" r:id="rId7"/>
    <sheet name="5pr.GPP(2)" sheetId="9" r:id="rId8"/>
  </sheets>
  <externalReferences>
    <externalReference r:id="rId9"/>
    <externalReference r:id="rId10"/>
  </externalReferences>
  <definedNames>
    <definedName name="_xlnm._FilterDatabase" localSheetId="0" hidden="1">'1pr.ESOC'!$B$13:$V$20</definedName>
    <definedName name="_xlnm._FilterDatabase" localSheetId="1" hidden="1">'2pr.KAS'!$B$14:$S$14</definedName>
    <definedName name="_xlnm._FilterDatabase" localSheetId="2" hidden="1">'3pr.ESP(1)'!$B$18:$P$37</definedName>
    <definedName name="_xlnm._FilterDatabase" localSheetId="3" hidden="1">'3pr.ESP(2)'!$B$18:$P$37</definedName>
    <definedName name="_xlnm._FilterDatabase" localSheetId="4" hidden="1">'4pr.TGEP(1)'!$B$14:$T$33</definedName>
    <definedName name="_xlnm._FilterDatabase" localSheetId="5" hidden="1">'4pr.TGEP(2)'!$B$14:$T$33</definedName>
    <definedName name="_xlnm._FilterDatabase" localSheetId="6" hidden="1">'5pr.GPP(1)'!$B$14:$O$26</definedName>
    <definedName name="_xlnm._FilterDatabase" localSheetId="7" hidden="1">'5pr.GPP(2)'!$B$15:$O$26</definedName>
    <definedName name="Activity1_Name">#REF!</definedName>
    <definedName name="Activity2_Name">#REF!</definedName>
    <definedName name="Activity3_Name">#REF!</definedName>
    <definedName name="Activity4_Name">#REF!</definedName>
    <definedName name="Activity5_Name">#REF!</definedName>
    <definedName name="Activity6_Name">#REF!</definedName>
    <definedName name="Activity7_Name">#REF!</definedName>
    <definedName name="Activity8_Name">#REF!</definedName>
    <definedName name="Activities_Column">#REF!</definedName>
    <definedName name="Activities_Validation_List">OFFSET(#REF!,0,0,COUNTA(List_Of_Activities),1)</definedName>
    <definedName name="Actual" localSheetId="0">('1pr.ESOC'!PeriodInActual*(#REF!&gt;0))*'1pr.ESOC'!PeriodInPlan</definedName>
    <definedName name="Actual" localSheetId="1">('2pr.KAS'!PeriodInActual*(#REF!&gt;0))*'2pr.KAS'!PeriodInPlan</definedName>
    <definedName name="Actual" localSheetId="2">('3pr.ESP(1)'!PeriodInActual*(#REF!&gt;0))*'3pr.ESP(1)'!PeriodInPlan</definedName>
    <definedName name="Actual" localSheetId="3">('3pr.ESP(2)'!PeriodInActual*(#REF!&gt;0))*'3pr.ESP(2)'!PeriodInPlan</definedName>
    <definedName name="Actual" localSheetId="4">('4pr.TGEP(1)'!PeriodInActual*(#REF!&gt;0))*'4pr.TGEP(1)'!PeriodInPlan</definedName>
    <definedName name="Actual" localSheetId="5">('4pr.TGEP(2)'!PeriodInActual*(#REF!&gt;0))*'4pr.TGEP(2)'!PeriodInPlan</definedName>
    <definedName name="Actual" localSheetId="6">('5pr.GPP(1)'!PeriodInActual*(#REF!&gt;0))*'5pr.GPP(1)'!PeriodInPlan</definedName>
    <definedName name="Actual" localSheetId="7">('5pr.GPP(2)'!PeriodInActual*(#REF!&gt;0))*'5pr.GPP(2)'!PeriodInPlan</definedName>
    <definedName name="Actual">(PeriodInActual*(#REF!&gt;0))*PeriodInPlan</definedName>
    <definedName name="ActualBeyond" localSheetId="0">'1pr.ESOC'!PeriodInActual*(#REF!&gt;0)</definedName>
    <definedName name="ActualBeyond" localSheetId="1">'2pr.KAS'!PeriodInActual*(#REF!&gt;0)</definedName>
    <definedName name="ActualBeyond" localSheetId="2">'3pr.ESP(1)'!PeriodInActual*(#REF!&gt;0)</definedName>
    <definedName name="ActualBeyond" localSheetId="3">'3pr.ESP(2)'!PeriodInActual*(#REF!&gt;0)</definedName>
    <definedName name="ActualBeyond" localSheetId="4">'4pr.TGEP(1)'!PeriodInActual*(#REF!&gt;0)</definedName>
    <definedName name="ActualBeyond" localSheetId="5">'4pr.TGEP(2)'!PeriodInActual*(#REF!&gt;0)</definedName>
    <definedName name="ActualBeyond" localSheetId="6">'5pr.GPP(1)'!PeriodInActual*(#REF!&gt;0)</definedName>
    <definedName name="ActualBeyond" localSheetId="7">'5pr.GPP(2)'!PeriodInActual*(#REF!&gt;0)</definedName>
    <definedName name="ActualBeyond">PeriodInActual*(#REF!&gt;0)</definedName>
    <definedName name="Amount_Direct_Costs">#REF!</definedName>
    <definedName name="Amount_Indirect_Costs">#REF!</definedName>
    <definedName name="BENDRAS" localSheetId="0">#REF!</definedName>
    <definedName name="BENDRAS" localSheetId="1">#REF!</definedName>
    <definedName name="BENDRAS" localSheetId="2">#REF!</definedName>
    <definedName name="BENDRAS" localSheetId="3">#REF!</definedName>
    <definedName name="BENDRAS" localSheetId="4">#REF!</definedName>
    <definedName name="BENDRAS" localSheetId="5">#REF!</definedName>
    <definedName name="BENDRAS" localSheetId="6">#REF!</definedName>
    <definedName name="BENDRAS" localSheetId="7">#REF!</definedName>
    <definedName name="BENDRAS">#REF!</definedName>
    <definedName name="Duom" localSheetId="0">[1]!Table22[[Helper 1]:[Moterys (2011 m. duomenys)]]</definedName>
    <definedName name="Duom" localSheetId="1">[1]!Table22[[Helper 1]:[Moterys (2011 m. duomenys)]]</definedName>
    <definedName name="Duom" localSheetId="2">[1]!Table22[[Helper 1]:[Moterys (2011 m. duomenys)]]</definedName>
    <definedName name="Duom" localSheetId="3">[1]!Table22[[Helper 1]:[Moterys (2011 m. duomenys)]]</definedName>
    <definedName name="Duom" localSheetId="4">[1]!Table22[[Helper 1]:[Moterys (2011 m. duomenys)]]</definedName>
    <definedName name="Duom" localSheetId="5">[1]!Table22[[Helper 1]:[Moterys (2011 m. duomenys)]]</definedName>
    <definedName name="Duom" localSheetId="6">[1]!Table22[[Helper 1]:[Moterys (2011 m. duomenys)]]</definedName>
    <definedName name="Duom" localSheetId="7">[1]!Table22[[Helper 1]:[Moterys (2011 m. duomenys)]]</definedName>
    <definedName name="Duom">[2]!Table22[[Helper 1]:[Moterys (2011 m. duomenys)]]</definedName>
    <definedName name="JR_PAGE_ANCHOR_0_1" localSheetId="0">#REF!</definedName>
    <definedName name="JR_PAGE_ANCHOR_0_1" localSheetId="1">#REF!</definedName>
    <definedName name="JR_PAGE_ANCHOR_0_1" localSheetId="2">#REF!</definedName>
    <definedName name="JR_PAGE_ANCHOR_0_1" localSheetId="3">#REF!</definedName>
    <definedName name="JR_PAGE_ANCHOR_0_1" localSheetId="4">#REF!</definedName>
    <definedName name="JR_PAGE_ANCHOR_0_1" localSheetId="5">#REF!</definedName>
    <definedName name="JR_PAGE_ANCHOR_0_1" localSheetId="6">#REF!</definedName>
    <definedName name="JR_PAGE_ANCHOR_0_1" localSheetId="7">#REF!</definedName>
    <definedName name="JR_PAGE_ANCHOR_0_1">#REF!</definedName>
    <definedName name="k">#REF!</definedName>
    <definedName name="List_Of_Activities">#REF!</definedName>
    <definedName name="OBA" localSheetId="0">[1]!Table22[[Savivaldybė]:[Gyventojų skaičius gyvenamojoje vietovėje pagal surašymo duomenis 2011 m.]]</definedName>
    <definedName name="OBA" localSheetId="1">[1]!Table22[[Savivaldybė]:[Gyventojų skaičius gyvenamojoje vietovėje pagal surašymo duomenis 2011 m.]]</definedName>
    <definedName name="OBA" localSheetId="2">[1]!Table22[[Savivaldybė]:[Gyventojų skaičius gyvenamojoje vietovėje pagal surašymo duomenis 2011 m.]]</definedName>
    <definedName name="OBA" localSheetId="3">[1]!Table22[[Savivaldybė]:[Gyventojų skaičius gyvenamojoje vietovėje pagal surašymo duomenis 2011 m.]]</definedName>
    <definedName name="OBA" localSheetId="4">[1]!Table22[[Savivaldybė]:[Gyventojų skaičius gyvenamojoje vietovėje pagal surašymo duomenis 2011 m.]]</definedName>
    <definedName name="OBA" localSheetId="5">[1]!Table22[[Savivaldybė]:[Gyventojų skaičius gyvenamojoje vietovėje pagal surašymo duomenis 2011 m.]]</definedName>
    <definedName name="OBA" localSheetId="6">[1]!Table22[[Savivaldybė]:[Gyventojų skaičius gyvenamojoje vietovėje pagal surašymo duomenis 2011 m.]]</definedName>
    <definedName name="OBA" localSheetId="7">[1]!Table22[[Savivaldybė]:[Gyventojų skaičius gyvenamojoje vietovėje pagal surašymo duomenis 2011 m.]]</definedName>
    <definedName name="OBA">[2]!Table22[[Savivaldybė]:[Gyventojų skaičius gyvenamojoje vietovėje pagal surašymo duomenis 2011 m.]]</definedName>
    <definedName name="PercentComplete" localSheetId="0">'1pr.ESOC'!PercentCompleteBeyond*'1pr.ESOC'!PeriodInPlan</definedName>
    <definedName name="PercentComplete" localSheetId="1">'2pr.KAS'!PercentCompleteBeyond*'2pr.KAS'!PeriodInPlan</definedName>
    <definedName name="PercentComplete" localSheetId="2">'3pr.ESP(1)'!PercentCompleteBeyond*'3pr.ESP(1)'!PeriodInPlan</definedName>
    <definedName name="PercentComplete" localSheetId="3">'3pr.ESP(2)'!PercentCompleteBeyond*'3pr.ESP(2)'!PeriodInPlan</definedName>
    <definedName name="PercentComplete" localSheetId="4">'4pr.TGEP(1)'!PercentCompleteBeyond*'4pr.TGEP(1)'!PeriodInPlan</definedName>
    <definedName name="PercentComplete" localSheetId="5">'4pr.TGEP(2)'!PercentCompleteBeyond*'4pr.TGEP(2)'!PeriodInPlan</definedName>
    <definedName name="PercentComplete" localSheetId="6">'5pr.GPP(1)'!PercentCompleteBeyond*'5pr.GPP(1)'!PeriodInPlan</definedName>
    <definedName name="PercentComplete" localSheetId="7">'5pr.GPP(2)'!PercentCompleteBeyond*'5pr.GPP(2)'!PeriodInPlan</definedName>
    <definedName name="PercentComplete">PercentCompleteBeyond*PeriodInPlan</definedName>
    <definedName name="PercentCompleteBeyond" localSheetId="0">(#REF!=MEDIAN(#REF!,#REF!,#REF!+#REF!)*(#REF!&gt;0))*((#REF!&lt;(INT(#REF!+#REF!*#REF!)))+(#REF!=#REF!))*(#REF!&gt;0)</definedName>
    <definedName name="PercentCompleteBeyond" localSheetId="1">(#REF!=MEDIAN(#REF!,#REF!,#REF!+#REF!)*(#REF!&gt;0))*((#REF!&lt;(INT(#REF!+#REF!*#REF!)))+(#REF!=#REF!))*(#REF!&gt;0)</definedName>
    <definedName name="PercentCompleteBeyond" localSheetId="2">(#REF!=MEDIAN(#REF!,#REF!,#REF!+#REF!)*(#REF!&gt;0))*((#REF!&lt;(INT(#REF!+#REF!*#REF!)))+(#REF!=#REF!))*(#REF!&gt;0)</definedName>
    <definedName name="PercentCompleteBeyond" localSheetId="3">(#REF!=MEDIAN(#REF!,#REF!,#REF!+#REF!)*(#REF!&gt;0))*((#REF!&lt;(INT(#REF!+#REF!*#REF!)))+(#REF!=#REF!))*(#REF!&gt;0)</definedName>
    <definedName name="PercentCompleteBeyond" localSheetId="4">(#REF!=MEDIAN(#REF!,#REF!,#REF!+#REF!)*(#REF!&gt;0))*((#REF!&lt;(INT(#REF!+#REF!*#REF!)))+(#REF!=#REF!))*(#REF!&gt;0)</definedName>
    <definedName name="PercentCompleteBeyond" localSheetId="5">(#REF!=MEDIAN(#REF!,#REF!,#REF!+#REF!)*(#REF!&gt;0))*((#REF!&lt;(INT(#REF!+#REF!*#REF!)))+(#REF!=#REF!))*(#REF!&gt;0)</definedName>
    <definedName name="PercentCompleteBeyond" localSheetId="6">(#REF!=MEDIAN(#REF!,#REF!,#REF!+#REF!)*(#REF!&gt;0))*((#REF!&lt;(INT(#REF!+#REF!*#REF!)))+(#REF!=#REF!))*(#REF!&gt;0)</definedName>
    <definedName name="PercentCompleteBeyond" localSheetId="7">(#REF!=MEDIAN(#REF!,#REF!,#REF!+#REF!)*(#REF!&gt;0))*((#REF!&lt;(INT(#REF!+#REF!*#REF!)))+(#REF!=#REF!))*(#REF!&gt;0)</definedName>
    <definedName name="PercentCompleteBeyond">(#REF!=MEDIAN(#REF!,#REF!,#REF!+#REF!)*(#REF!&gt;0))*((#REF!&lt;(INT(#REF!+#REF!*#REF!)))+(#REF!=#REF!))*(#REF!&gt;0)</definedName>
    <definedName name="period_selected" localSheetId="0">#REF!</definedName>
    <definedName name="period_selected" localSheetId="1">#REF!</definedName>
    <definedName name="period_selected" localSheetId="2">#REF!</definedName>
    <definedName name="period_selected" localSheetId="3">#REF!</definedName>
    <definedName name="period_selected" localSheetId="4">#REF!</definedName>
    <definedName name="period_selected" localSheetId="5">#REF!</definedName>
    <definedName name="period_selected" localSheetId="6">#REF!</definedName>
    <definedName name="period_selected" localSheetId="7">#REF!</definedName>
    <definedName name="period_selected">#REF!</definedName>
    <definedName name="PeriodInActual" localSheetId="0">#REF!=MEDIAN(#REF!,#REF!,#REF!+#REF!-1)</definedName>
    <definedName name="PeriodInActual" localSheetId="1">#REF!=MEDIAN(#REF!,#REF!,#REF!+#REF!-1)</definedName>
    <definedName name="PeriodInActual" localSheetId="2">#REF!=MEDIAN(#REF!,#REF!,#REF!+#REF!-1)</definedName>
    <definedName name="PeriodInActual" localSheetId="3">#REF!=MEDIAN(#REF!,#REF!,#REF!+#REF!-1)</definedName>
    <definedName name="PeriodInActual" localSheetId="4">#REF!=MEDIAN(#REF!,#REF!,#REF!+#REF!-1)</definedName>
    <definedName name="PeriodInActual" localSheetId="5">#REF!=MEDIAN(#REF!,#REF!,#REF!+#REF!-1)</definedName>
    <definedName name="PeriodInActual" localSheetId="6">#REF!=MEDIAN(#REF!,#REF!,#REF!+#REF!-1)</definedName>
    <definedName name="PeriodInActual" localSheetId="7">#REF!=MEDIAN(#REF!,#REF!,#REF!+#REF!-1)</definedName>
    <definedName name="PeriodInActual">#REF!=MEDIAN(#REF!,#REF!,#REF!+#REF!-1)</definedName>
    <definedName name="PeriodInPlan" localSheetId="0">#REF!=MEDIAN(#REF!,#REF!,#REF!+#REF!-1)</definedName>
    <definedName name="PeriodInPlan" localSheetId="1">#REF!=MEDIAN(#REF!,#REF!,#REF!+#REF!-1)</definedName>
    <definedName name="PeriodInPlan" localSheetId="2">#REF!=MEDIAN(#REF!,#REF!,#REF!+#REF!-1)</definedName>
    <definedName name="PeriodInPlan" localSheetId="3">#REF!=MEDIAN(#REF!,#REF!,#REF!+#REF!-1)</definedName>
    <definedName name="PeriodInPlan" localSheetId="4">#REF!=MEDIAN(#REF!,#REF!,#REF!+#REF!-1)</definedName>
    <definedName name="PeriodInPlan" localSheetId="5">#REF!=MEDIAN(#REF!,#REF!,#REF!+#REF!-1)</definedName>
    <definedName name="PeriodInPlan" localSheetId="6">#REF!=MEDIAN(#REF!,#REF!,#REF!+#REF!-1)</definedName>
    <definedName name="PeriodInPlan" localSheetId="7">#REF!=MEDIAN(#REF!,#REF!,#REF!+#REF!-1)</definedName>
    <definedName name="PeriodInPlan">#REF!=MEDIAN(#REF!,#REF!,#REF!+#REF!-1)</definedName>
    <definedName name="Plan" localSheetId="0">'1pr.ESOC'!PeriodInPlan*(#REF!&gt;0)</definedName>
    <definedName name="Plan" localSheetId="1">'2pr.KAS'!PeriodInPlan*(#REF!&gt;0)</definedName>
    <definedName name="Plan" localSheetId="2">'3pr.ESP(1)'!PeriodInPlan*(#REF!&gt;0)</definedName>
    <definedName name="Plan" localSheetId="3">'3pr.ESP(2)'!PeriodInPlan*(#REF!&gt;0)</definedName>
    <definedName name="Plan" localSheetId="4">'4pr.TGEP(1)'!PeriodInPlan*(#REF!&gt;0)</definedName>
    <definedName name="Plan" localSheetId="5">'4pr.TGEP(2)'!PeriodInPlan*(#REF!&gt;0)</definedName>
    <definedName name="Plan" localSheetId="6">'5pr.GPP(1)'!PeriodInPlan*(#REF!&gt;0)</definedName>
    <definedName name="Plan" localSheetId="7">'5pr.GPP(2)'!PeriodInPlan*(#REF!&gt;0)</definedName>
    <definedName name="Plan">PeriodInPlan*(#REF!&gt;0)</definedName>
    <definedName name="PRIESGAISRINE_10" localSheetId="0">#REF!</definedName>
    <definedName name="PRIESGAISRINE_10" localSheetId="1">#REF!</definedName>
    <definedName name="PRIESGAISRINE_10" localSheetId="2">#REF!</definedName>
    <definedName name="PRIESGAISRINE_10" localSheetId="3">#REF!</definedName>
    <definedName name="PRIESGAISRINE_10" localSheetId="4">#REF!</definedName>
    <definedName name="PRIESGAISRINE_10" localSheetId="5">#REF!</definedName>
    <definedName name="PRIESGAISRINE_10" localSheetId="6">#REF!</definedName>
    <definedName name="PRIESGAISRINE_10" localSheetId="7">#REF!</definedName>
    <definedName name="PRIESGAISRINE_10">#REF!</definedName>
    <definedName name="_xlnm.Print_Area" localSheetId="0">'1pr.ESOC'!$A$1:$O$55</definedName>
    <definedName name="_xlnm.Print_Area" localSheetId="1">'2pr.KAS'!$A$1:$L$29</definedName>
    <definedName name="_xlnm.Print_Area" localSheetId="2">'3pr.ESP(1)'!$A$1:$O$31</definedName>
    <definedName name="_xlnm.Print_Area" localSheetId="3">'3pr.ESP(2)'!$A$1:$H$17</definedName>
    <definedName name="_xlnm.Print_Area" localSheetId="4">'4pr.TGEP(1)'!$A$1:$S$26</definedName>
    <definedName name="_xlnm.Print_Area" localSheetId="5">'4pr.TGEP(2)'!$A$1:$H$20</definedName>
    <definedName name="sdas">#REF!</definedName>
    <definedName name="sdfsdfs">#REF!</definedName>
    <definedName name="Types_Of_Expenditures_Column">#REF!</definedName>
    <definedName name="TitleRegion..BO60" localSheetId="0">#REF!</definedName>
    <definedName name="TitleRegion..BO60" localSheetId="1">#REF!</definedName>
    <definedName name="TitleRegion..BO60" localSheetId="2">#REF!</definedName>
    <definedName name="TitleRegion..BO60" localSheetId="3">#REF!</definedName>
    <definedName name="TitleRegion..BO60" localSheetId="4">#REF!</definedName>
    <definedName name="TitleRegion..BO60" localSheetId="5">#REF!</definedName>
    <definedName name="TitleRegion..BO60" localSheetId="6">#REF!</definedName>
    <definedName name="TitleRegion..BO60" localSheetId="7">#REF!</definedName>
    <definedName name="TitleRegion..BO60">#REF!</definedName>
    <definedName name="Total_Project_Management_Costs">#REF!</definedName>
    <definedName name="valuevx">42.314159</definedName>
    <definedName name="vertex42_copyright" hidden="1">"© 2006-2018 Vertex42 LLC"</definedName>
    <definedName name="vertex42_id" hidden="1">"gantt-chart_L.xlsx"</definedName>
    <definedName name="vertex42_title" hidden="1">"Gantt Chart Template"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22" l="1"/>
  <c r="L19" i="22" s="1"/>
  <c r="J18" i="22"/>
  <c r="L18" i="22" s="1"/>
  <c r="J17" i="22"/>
  <c r="L17" i="22" s="1"/>
  <c r="J16" i="22"/>
  <c r="L16" i="22" s="1"/>
  <c r="J15" i="22"/>
  <c r="L15" i="22" s="1"/>
  <c r="F12" i="22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D14" i="7"/>
  <c r="M16" i="7"/>
  <c r="F17" i="19"/>
  <c r="F16" i="19"/>
  <c r="F15" i="19"/>
  <c r="F14" i="19"/>
  <c r="F13" i="19"/>
  <c r="F12" i="19"/>
  <c r="F11" i="19"/>
  <c r="F10" i="19"/>
  <c r="F9" i="19"/>
  <c r="F8" i="19"/>
  <c r="F7" i="19"/>
  <c r="F6" i="19"/>
  <c r="F4" i="19" s="1"/>
  <c r="L13" i="22" l="1"/>
  <c r="D11" i="22" s="1"/>
  <c r="F4" i="21"/>
  <c r="E13" i="12" l="1"/>
  <c r="I16" i="12"/>
  <c r="K16" i="12" s="1"/>
  <c r="I17" i="12"/>
  <c r="K17" i="12" s="1"/>
  <c r="I18" i="12"/>
  <c r="K18" i="12" s="1"/>
  <c r="I19" i="12"/>
  <c r="K19" i="12" s="1"/>
  <c r="I20" i="12"/>
  <c r="K20" i="12" s="1"/>
  <c r="I21" i="12"/>
  <c r="K21" i="12" s="1"/>
  <c r="I22" i="12"/>
  <c r="K22" i="12" s="1"/>
  <c r="I23" i="12"/>
  <c r="K23" i="12" s="1"/>
  <c r="I24" i="12"/>
  <c r="K24" i="12" s="1"/>
  <c r="I25" i="12"/>
  <c r="K25" i="12" s="1"/>
  <c r="I26" i="12"/>
  <c r="K26" i="12" s="1"/>
  <c r="I27" i="12"/>
  <c r="K27" i="12" s="1"/>
  <c r="I28" i="12"/>
  <c r="K28" i="12" s="1"/>
  <c r="I29" i="12"/>
  <c r="K29" i="12" s="1"/>
  <c r="E19" i="10"/>
  <c r="F11" i="8"/>
  <c r="F16" i="7"/>
  <c r="K14" i="12" l="1"/>
  <c r="D12" i="12" s="1"/>
  <c r="K23" i="10"/>
  <c r="M23" i="10" s="1"/>
  <c r="K24" i="10"/>
  <c r="M24" i="10" s="1"/>
  <c r="K25" i="10"/>
  <c r="M25" i="10" s="1"/>
  <c r="K26" i="10"/>
  <c r="M26" i="10" s="1"/>
  <c r="K27" i="10"/>
  <c r="M27" i="10" s="1"/>
  <c r="K28" i="10"/>
  <c r="M28" i="10" s="1"/>
  <c r="K29" i="10"/>
  <c r="M29" i="10" s="1"/>
  <c r="K30" i="10"/>
  <c r="M30" i="10" s="1"/>
  <c r="K31" i="10"/>
  <c r="M31" i="10" s="1"/>
  <c r="K32" i="10"/>
  <c r="M32" i="10" s="1"/>
  <c r="K33" i="10"/>
  <c r="M33" i="10" s="1"/>
  <c r="K34" i="10"/>
  <c r="M34" i="10" s="1"/>
  <c r="K35" i="10"/>
  <c r="M35" i="10" s="1"/>
  <c r="K36" i="10"/>
  <c r="M36" i="10" s="1"/>
  <c r="K37" i="10"/>
  <c r="M37" i="10" s="1"/>
  <c r="K38" i="10"/>
  <c r="M38" i="10" s="1"/>
  <c r="K39" i="10"/>
  <c r="M39" i="10" s="1"/>
  <c r="K40" i="10"/>
  <c r="M40" i="10" s="1"/>
  <c r="K41" i="10"/>
  <c r="M41" i="10" s="1"/>
  <c r="K42" i="10"/>
  <c r="M42" i="10" s="1"/>
  <c r="K43" i="10"/>
  <c r="M43" i="10" s="1"/>
  <c r="K44" i="10"/>
  <c r="M44" i="10" s="1"/>
  <c r="K45" i="10"/>
  <c r="M45" i="10" s="1"/>
  <c r="K46" i="10"/>
  <c r="M46" i="10" s="1"/>
  <c r="K47" i="10"/>
  <c r="M47" i="10" s="1"/>
  <c r="K48" i="10"/>
  <c r="M48" i="10" s="1"/>
  <c r="K49" i="10"/>
  <c r="M49" i="10" s="1"/>
  <c r="K50" i="10"/>
  <c r="M50" i="10" s="1"/>
  <c r="K51" i="10"/>
  <c r="M51" i="10" s="1"/>
  <c r="K52" i="10"/>
  <c r="M52" i="10" s="1"/>
  <c r="K53" i="10"/>
  <c r="M53" i="10" s="1"/>
  <c r="K54" i="10"/>
  <c r="M54" i="10" s="1"/>
  <c r="K55" i="10"/>
  <c r="M55" i="10" s="1"/>
  <c r="K22" i="10"/>
  <c r="M22" i="10" s="1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O26" i="8"/>
  <c r="Q26" i="8" s="1"/>
  <c r="O25" i="8"/>
  <c r="Q25" i="8" s="1"/>
  <c r="O24" i="8"/>
  <c r="Q24" i="8" s="1"/>
  <c r="O23" i="8"/>
  <c r="Q23" i="8" s="1"/>
  <c r="O22" i="8"/>
  <c r="Q22" i="8" s="1"/>
  <c r="O21" i="8"/>
  <c r="Q21" i="8" s="1"/>
  <c r="O20" i="8"/>
  <c r="Q20" i="8" s="1"/>
  <c r="O19" i="8"/>
  <c r="Q19" i="8" s="1"/>
  <c r="O18" i="8"/>
  <c r="Q18" i="8" s="1"/>
  <c r="O17" i="8"/>
  <c r="Q17" i="8" s="1"/>
  <c r="O16" i="8"/>
  <c r="Q16" i="8" s="1"/>
  <c r="O15" i="8"/>
  <c r="Q15" i="8" s="1"/>
  <c r="O14" i="8"/>
  <c r="Q14" i="8" s="1"/>
  <c r="Q12" i="8" l="1"/>
  <c r="M20" i="10"/>
  <c r="D18" i="10" s="1"/>
  <c r="F4" i="9"/>
  <c r="D10" i="8"/>
  <c r="K28" i="7"/>
  <c r="M28" i="7" s="1"/>
  <c r="K29" i="7"/>
  <c r="M29" i="7" s="1"/>
  <c r="K30" i="7"/>
  <c r="M30" i="7" s="1"/>
  <c r="K31" i="7"/>
  <c r="M31" i="7" s="1"/>
  <c r="K27" i="7"/>
  <c r="M27" i="7" s="1"/>
  <c r="K20" i="7" l="1"/>
  <c r="M20" i="7" s="1"/>
  <c r="K19" i="7"/>
  <c r="M19" i="7" s="1"/>
  <c r="K21" i="7"/>
  <c r="M21" i="7" s="1"/>
  <c r="K22" i="7"/>
  <c r="M22" i="7" s="1"/>
  <c r="K23" i="7"/>
  <c r="M23" i="7" s="1"/>
  <c r="K24" i="7"/>
  <c r="M24" i="7" s="1"/>
  <c r="K25" i="7"/>
  <c r="M25" i="7" s="1"/>
  <c r="K26" i="7"/>
  <c r="M26" i="7" s="1"/>
  <c r="M17" i="7" l="1"/>
</calcChain>
</file>

<file path=xl/sharedStrings.xml><?xml version="1.0" encoding="utf-8"?>
<sst xmlns="http://schemas.openxmlformats.org/spreadsheetml/2006/main" count="450" uniqueCount="238">
  <si>
    <t>Darbuotojų skaičius</t>
  </si>
  <si>
    <t>Skaitmeninis dozimetras</t>
  </si>
  <si>
    <t>Dozės galios matuoklis</t>
  </si>
  <si>
    <t>Pastabos</t>
  </si>
  <si>
    <t>Eil. Nr.</t>
  </si>
  <si>
    <t>Kiek savivaldybėje reikia evakuoti gyventojų?</t>
  </si>
  <si>
    <t>Per kiek laiko turi būti evakuoti gyventojai?</t>
  </si>
  <si>
    <t>Kiek gyventojų surinkimų punktų reikia?</t>
  </si>
  <si>
    <t>Kur dažniausia būna surinkimo punktai?</t>
  </si>
  <si>
    <t>Patogiausia surinkimo punktus organizuoti KAS, bet galima ir atvirose gerai privažiuojamose teritorijose.</t>
  </si>
  <si>
    <t>Pagrindinės planavimo prielaidos</t>
  </si>
  <si>
    <t>punkto viršininkas</t>
  </si>
  <si>
    <t>transporto apskaitos grandis</t>
  </si>
  <si>
    <t>viešosios tvarkos palaikymo grandis</t>
  </si>
  <si>
    <t>medicinos pagalbos grandis</t>
  </si>
  <si>
    <t>gyventojų apskaitos grandis</t>
  </si>
  <si>
    <t>gyventojų įsodinimo į transportą ir koloną formavimo grandis</t>
  </si>
  <si>
    <t>Koks punkto darbo laikas ir bendras darbo našumas?</t>
  </si>
  <si>
    <t>ryšių ir informavimo grandis</t>
  </si>
  <si>
    <t>Dujokaukė (viso veido kaukė atitinkanti EN 136 standartą ir su 2 vnt. universalių filtrų A2B2E2K2P3)</t>
  </si>
  <si>
    <t>Vieneto/komplekto orientacinė kaina</t>
  </si>
  <si>
    <t>Respiratorius FFP3</t>
  </si>
  <si>
    <t>Termoliuminiscencinis
dozimetras (TLD)</t>
  </si>
  <si>
    <t>Vienkartinis kombinezonas su gobtuvu</t>
  </si>
  <si>
    <t>Antbačiai (iki kelių) poromis</t>
  </si>
  <si>
    <t>Vienkartinės pirštinės (nesterilios) poromis</t>
  </si>
  <si>
    <t>Apsauginiai akiniai / veido skydai</t>
  </si>
  <si>
    <t>Priemonės pavadinimas</t>
  </si>
  <si>
    <t>Priemonės bendras poreikis vnt./kompl.</t>
  </si>
  <si>
    <t>Bendra lėšų suma, EUR</t>
  </si>
  <si>
    <t>Nešiojamas kompiuteris</t>
  </si>
  <si>
    <t>Spausdintuvas</t>
  </si>
  <si>
    <t>Mobilus telefonas (su fotografavimo ir filmavimo galimybe)</t>
  </si>
  <si>
    <t>Nešiojama radijo stotelė</t>
  </si>
  <si>
    <t>Punkto darbuotojų skaičius ir aprūpinimo darbo priemonėmis tabelis</t>
  </si>
  <si>
    <t>Punkto aprūpinimo tabelis</t>
  </si>
  <si>
    <t>Rašomas stalas</t>
  </si>
  <si>
    <t>Elektros generatorius</t>
  </si>
  <si>
    <t>Lauko apšvietimo įranga</t>
  </si>
  <si>
    <t xml:space="preserve">Plastikinis maišelis </t>
  </si>
  <si>
    <t>Informacinės lentelės</t>
  </si>
  <si>
    <t>Pirmosios pagalbos vaistinėlė</t>
  </si>
  <si>
    <t>Kraujospūdžio matavimo aparatas</t>
  </si>
  <si>
    <t>Įveskite evakavimo surinkimo punktų skaičių</t>
  </si>
  <si>
    <t>Lėšų poreikis, EUR</t>
  </si>
  <si>
    <t>Lauko palapinė</t>
  </si>
  <si>
    <t>arba Jūrinis konteineris</t>
  </si>
  <si>
    <t>Lauko palapinės apšvietimo įranga</t>
  </si>
  <si>
    <t>Mediniai kuoliukai aikštelės žymėjimui</t>
  </si>
  <si>
    <t>Aikštelės žymėjimo juosta (stop juosta)</t>
  </si>
  <si>
    <t>Gerai privažiuojamose, netoli vandens šaltinių atvirose teritorijose.</t>
  </si>
  <si>
    <t>punkto administracija</t>
  </si>
  <si>
    <t>evakuojamų gyventojų apskaitos grandis</t>
  </si>
  <si>
    <t>veterinarijos tarnybos grandis</t>
  </si>
  <si>
    <t>gyventojų radiometrinės kontrolės grandis</t>
  </si>
  <si>
    <t>autotransporto ir technikos dezaktyvavimo punktas</t>
  </si>
  <si>
    <t>gyvulių švarinimo punktas</t>
  </si>
  <si>
    <t>Kibirai</t>
  </si>
  <si>
    <t>Šepečiai drabužių valymui</t>
  </si>
  <si>
    <t>Kiek gyventojų tarpinių evakavimo punktų reikia?</t>
  </si>
  <si>
    <t>Kur dažniausia įrengiami tarpiniai evakavimo punktai?</t>
  </si>
  <si>
    <t>Kur dažniausia įrengiami surinkimo punktai?</t>
  </si>
  <si>
    <t>Biotoletai</t>
  </si>
  <si>
    <t>Kiek savivaldybėje reikia priimi evakuotų gyventojų?</t>
  </si>
  <si>
    <t>Patogiausia surinkimo punktus įrengti KAS patalpose, bet galima ir atvirose gerai privažiuojamose teritorijose.</t>
  </si>
  <si>
    <t>Kiek gyventojų prėimimų punktų reikia?</t>
  </si>
  <si>
    <t>Įveskite gyventojų tarpinio evakavimo  punktų skaičių</t>
  </si>
  <si>
    <t>Įveskite gyventojų priėmimo punktų skaičių</t>
  </si>
  <si>
    <t>apgyvendinimo grandis</t>
  </si>
  <si>
    <t>gyventojų ir transporto apskaitos grandis</t>
  </si>
  <si>
    <t>Ar savivaldybei būtina įsirengti slėptuvę ESOC darbui?</t>
  </si>
  <si>
    <t>Ar savivaldybės administracija planuoja įsirengti saugias darbo vietas?</t>
  </si>
  <si>
    <t>Ar savivaldybėje yra galimybė pritaikyti jau esamas patalpas rūsiuose, buvusias sovietines slėptuves ESOC darbui</t>
  </si>
  <si>
    <t xml:space="preserve">Kokie kaštai įrengiant (renovuojant) ESOC patalpas </t>
  </si>
  <si>
    <t xml:space="preserve">      </t>
  </si>
  <si>
    <t xml:space="preserve">Biuro kėdės </t>
  </si>
  <si>
    <t>Spintos (dokumentams)</t>
  </si>
  <si>
    <t>Pasitarimų stalai</t>
  </si>
  <si>
    <t>Drabužių kabyklos</t>
  </si>
  <si>
    <t>Sieniniai laikrodžiai</t>
  </si>
  <si>
    <t>Magnetinės rašomosios  lentos</t>
  </si>
  <si>
    <t>Žemėlapiai (Lietuvos Respublikos, Europos )</t>
  </si>
  <si>
    <t>Įgarsinimo įranga</t>
  </si>
  <si>
    <t>Projektorių ekranai</t>
  </si>
  <si>
    <t>Dokumentų  naikikliai</t>
  </si>
  <si>
    <t>Konferenciniai stovai (A 1 formato  bloknotams)</t>
  </si>
  <si>
    <t>Įrišimo aparatai</t>
  </si>
  <si>
    <t>Laminavimo aparatai</t>
  </si>
  <si>
    <t xml:space="preserve">Skaitmeniniai laidinio ryšio  telefono aparatai Ekstremaliųjų situacijų operacijų centro (toliau – OC) darbo grupėms </t>
  </si>
  <si>
    <t>Stacionariosios skaitmeninės bazinės radijo stotys</t>
  </si>
  <si>
    <t>Nešiojamas kompiuteris OC darbo grupių nariams</t>
  </si>
  <si>
    <t>Daugiafunkciai spausdintuvai-kopijuokliai</t>
  </si>
  <si>
    <t>Projektoriai</t>
  </si>
  <si>
    <t>Garso įrašymo įranga</t>
  </si>
  <si>
    <t>Radijo aparatai</t>
  </si>
  <si>
    <t>Televizoriai</t>
  </si>
  <si>
    <t>Telefoninio ir kompiuterinio tinklo komutavimo įranga</t>
  </si>
  <si>
    <t>Stacionarūs  nenutrūkstamo maitinimo šaltiniai</t>
  </si>
  <si>
    <t>Aplinkos oro  analizatoriai</t>
  </si>
  <si>
    <t>Žibintuvėliai</t>
  </si>
  <si>
    <t>Geriamojo vandens aparatai</t>
  </si>
  <si>
    <t>Pirmosios medicinos pagalbos vaistinėlės</t>
  </si>
  <si>
    <t>dujokaukės su filtruojamosioms dėžutėmis</t>
  </si>
  <si>
    <t xml:space="preserve"> respiratoriai </t>
  </si>
  <si>
    <t xml:space="preserve">dozės galios matuokliai </t>
  </si>
  <si>
    <t>Gesintuvai</t>
  </si>
  <si>
    <t xml:space="preserve"> operacinio vertinimo ir ekstremaliųjų situacijų prevencijos grupė</t>
  </si>
  <si>
    <t xml:space="preserve"> informacijos valdymo grupė</t>
  </si>
  <si>
    <t xml:space="preserve"> materialinio techninio aprūpinimo grupė</t>
  </si>
  <si>
    <t>visuomenės informavimo grupė</t>
  </si>
  <si>
    <t>administravimo grupė</t>
  </si>
  <si>
    <t>elektroninių ryšių organizavimo ir palaikymo grupė</t>
  </si>
  <si>
    <t>operacijų centro koordinatorius</t>
  </si>
  <si>
    <t xml:space="preserve">Darbo stalai </t>
  </si>
  <si>
    <t>Kaip įmanoma greičiau, tačiau tai neturėtų trukti ilgiau kaip 3 val.</t>
  </si>
  <si>
    <t>Bendras darbuotojų skaičius</t>
  </si>
  <si>
    <t>BVPŽ kodas</t>
  </si>
  <si>
    <t>30200000-1</t>
  </si>
  <si>
    <t>35814000-3</t>
  </si>
  <si>
    <t>38527200-7</t>
  </si>
  <si>
    <t>39100000-3</t>
  </si>
  <si>
    <t>18143000-3</t>
  </si>
  <si>
    <t>18530000-3</t>
  </si>
  <si>
    <t>22114300-5</t>
  </si>
  <si>
    <t>31711200-5</t>
  </si>
  <si>
    <t>32200000-5</t>
  </si>
  <si>
    <t>30124000-4</t>
  </si>
  <si>
    <t>32237000-3</t>
  </si>
  <si>
    <t>32000000-3</t>
  </si>
  <si>
    <t>32324000-0</t>
  </si>
  <si>
    <t>3255100-8</t>
  </si>
  <si>
    <t>32424000-1</t>
  </si>
  <si>
    <t>32232000-8</t>
  </si>
  <si>
    <t>38432100-3</t>
  </si>
  <si>
    <t>39000000-2</t>
  </si>
  <si>
    <t>39522530-1</t>
  </si>
  <si>
    <t>31154000-0 </t>
  </si>
  <si>
    <t>35111320-4</t>
  </si>
  <si>
    <t>https://bit.ly/3qc6qNj</t>
  </si>
  <si>
    <t>https://bit.ly/3ayk4VR</t>
  </si>
  <si>
    <t>https://bit.ly/2ONmcjX</t>
  </si>
  <si>
    <t>https://bit.ly/2NAAbZU</t>
  </si>
  <si>
    <t>90721600-3</t>
  </si>
  <si>
    <t>https://bit.ly/3s8zaHm</t>
  </si>
  <si>
    <t>38341200-9</t>
  </si>
  <si>
    <t>https://bit.ly/3qyltBm</t>
  </si>
  <si>
    <t>https://bit.ly/3s8wr0Q</t>
  </si>
  <si>
    <t>https://bit.ly/3k9Drrl</t>
  </si>
  <si>
    <t>https://bit.ly/3qz7cEr</t>
  </si>
  <si>
    <t>https://bit.ly/3s8GEu8</t>
  </si>
  <si>
    <t>https://bit.ly/3dsaDcs</t>
  </si>
  <si>
    <t>https://bit.ly/3ds4pZS</t>
  </si>
  <si>
    <t>https://bit.ly/2ZvoIh6</t>
  </si>
  <si>
    <t>https://bit.ly/2ZutWJR</t>
  </si>
  <si>
    <t>https://bit.ly/3k6PLsj</t>
  </si>
  <si>
    <t>44211100-3</t>
  </si>
  <si>
    <t>31500000-1</t>
  </si>
  <si>
    <t>https://bit.ly/3aypznt</t>
  </si>
  <si>
    <t>31500000-2</t>
  </si>
  <si>
    <t>31100000-8</t>
  </si>
  <si>
    <t>https://bit.ly/2OTTNc8</t>
  </si>
  <si>
    <t>https://bit.ly/37tRtil</t>
  </si>
  <si>
    <t xml:space="preserve">Cheminės žvalgybos prietaisai </t>
  </si>
  <si>
    <t>https://bit.ly/3s8I9IA</t>
  </si>
  <si>
    <t>Apsaugos ir viešosios tvarkos užtikrinimas</t>
  </si>
  <si>
    <t>Patalpų kitiems poreikiams įrengimas (bendro naudojimo, motinų su kūdikiais, vaikų žaidimo, slaugomų ar neįgalių)</t>
  </si>
  <si>
    <t>Įranga naminių gyvūnų laikymui</t>
  </si>
  <si>
    <t>Medicinos, psichologo paslaugos</t>
  </si>
  <si>
    <t>Skalbyklės, skalbimo priemonės arba skalbimo paslaugos pirkimas</t>
  </si>
  <si>
    <t>Kavos/arbatos, vandens aparatai, šildymo prietaisai</t>
  </si>
  <si>
    <t>Kėdės, suolai, baldai daiktams susidėti</t>
  </si>
  <si>
    <t>Aprūpinimas dezinfekcinėmis priemonėmis</t>
  </si>
  <si>
    <t>Gyventojų aprūpinimo asmens higienos ir sanitarinėmis priemonėmis (rankšluosčių komplektas, tualetinis popierius, popierinis rankšluostis, muilas, tualeto reikmenys, polietileniniai maišai)</t>
  </si>
  <si>
    <t>1 asmens aprūpinimui geriamuoju vandeniu (6 ltr.) skiriama 2,6 EUR</t>
  </si>
  <si>
    <t>Gyventojų aprūpinimo geriamuoju vandeniu užtikrinamas</t>
  </si>
  <si>
    <t>1 asmens maitinimui per dieną skiriama 18,15 EUR</t>
  </si>
  <si>
    <t>Gyventojų maitinimo užtikrinimas</t>
  </si>
  <si>
    <t>Drabužiai ir avalynė</t>
  </si>
  <si>
    <t>Miegmaišis arba antklodė</t>
  </si>
  <si>
    <t>Sulankstomoji lova su miego kilimėliu</t>
  </si>
  <si>
    <t>patalpų valymas, higienos užtikrinimas</t>
  </si>
  <si>
    <t>medicininė ir psichologinė pagalba</t>
  </si>
  <si>
    <t>apsaugos ir viešosios tvarkos užtikrinimas</t>
  </si>
  <si>
    <t>maitinimo užtikrinimas</t>
  </si>
  <si>
    <t>KAS administravimas</t>
  </si>
  <si>
    <t>dienų</t>
  </si>
  <si>
    <t>Kolektyvinės apsaugos statinių (KAS) skaičius</t>
  </si>
  <si>
    <t>Kur galima planuoti planuoti KAS vietas?</t>
  </si>
  <si>
    <t>KAS vietos planuojamos ne daugiau kaip 80 proc.  privačiuose objektuose ir ne mažiau kaip 20 proc. viešosios nuosavybės pastatuose</t>
  </si>
  <si>
    <t>Kiek KAS vietų gali būti užtikrinta privačios nuosavybės objektuose sudarius išankstinę materialinių išteklių pasitelkimo sutartį?</t>
  </si>
  <si>
    <t>Kokia maksimali valstybės kompensuojama suma 1 gyventojui per dieną, kaip alternatyva KAS parengimui?</t>
  </si>
  <si>
    <t>Per kiek laiko KAS patalpos turi būti paruoštos priimti gyventojus?</t>
  </si>
  <si>
    <t>KAS turi būti parengti priimti ne mažiau kaip 10 proc. savivaldybės gyventojų ir užtikrinti jų gyvenimo sąlygas ne trumpiau kaip 14 dienų</t>
  </si>
  <si>
    <t>Kokiam evakuojamų gyventojų skaičiui ir laikui reikia numatyti KAS parengimą?</t>
  </si>
  <si>
    <t xml:space="preserve">Priešgaisrinės apsaugos ir gelbėjimo departamentu prie Vidaus reikalų ministerijos)  nustato, kad  ESOC darbui būtina slėptuvė ir jo darbo  organizavimas iš  saugių </t>
  </si>
  <si>
    <t xml:space="preserve">darbo vietų, būtų neefektyvus įvykus avarijai Astravo AE </t>
  </si>
  <si>
    <t>jei savivaldybės administracijos direktorius, atlikę galimų pavojų ir ekstremaliųjų situacijų rizikos analizę ir suderinę su Priešgaisrinės apsaugos ir gelbėjimo</t>
  </si>
  <si>
    <t xml:space="preserve">nenutrūkstamam elektros energijos tiekimui užtikrinti; 
nenutrūkstamam oro tiekimui užtikrinti; 
atskiras elektros įvadas ir elektros </t>
  </si>
  <si>
    <t xml:space="preserve">instaliacija;
autonominis elektros energijos generatorius (pvz., dyzelinis) ir automatinis arba rankinis elektros perjungimo įrenginys;
</t>
  </si>
  <si>
    <t xml:space="preserve">vandentiekio įvadas (esant galimybei – du atskiri įvadai), vandens tiekimo tinklai ir apskaitos prietaisai;
bendroji traukiamosios </t>
  </si>
  <si>
    <t>ventiliacijos sistema, ventiliacijos automatinio reguliavimo ir valdymo skydas;
nuotekų šalinimo tinklai ir sanitariniai mazgai;
dulkių,</t>
  </si>
  <si>
    <t xml:space="preserve">cheminiai, radionuklidus sulaikantys filtrai, kurie pagal poreikį įjungiami į ventiliacijos sistemą arba išjungiami;
ryšių infrastruktūra.
</t>
  </si>
  <si>
    <t>Atskiros patalpos operacijų centro darbo grupėms.</t>
  </si>
  <si>
    <t xml:space="preserve">60 EUR per parą 1 žmogaus apgyvendinimui ir maitinimui, ši suma gali būti kompensuota sudarius išankstinę materialinių išteklių pasitelkimo sutartį; 14 dienų 1 žmogui </t>
  </si>
  <si>
    <t>skiriama suma 840 EUR</t>
  </si>
  <si>
    <t xml:space="preserve">IPA (30-100 km) esančios savivaldybės turi numatyti rezervines KAS vietas kitoje savivaldybėje atsižvelgiant į blogiausią Astravo AE avarijos scenarijų turi būti papildomai </t>
  </si>
  <si>
    <t xml:space="preserve">parenkama už IPA (100 km) esančiose savivaldybėse, jei tai daryti neracionalu ar nėra galimybės, tuomet sudaryti sutartį su kita savivaldybe (30-100 km) </t>
  </si>
  <si>
    <t>teritorijoje, kuri pagal pavojaus prognozę nebus užteršta</t>
  </si>
  <si>
    <t xml:space="preserve">Reikia vertinti, kaip greitai ir kiek gyventojų reikia apgyvendinti  (pvz. vienas gyventojų priėmimo punktas per 1 parą gali apgyvendinti iki 2400 gyventojų, o reikia </t>
  </si>
  <si>
    <t>apgyvendinti 10000 gyventojų, tai surinkimo punktų – 4 arba 5)</t>
  </si>
  <si>
    <t>Reikia vertinti, kaip greitai ir kiek gyventojų reikia atlikti cheminio ar kitokio užterštumo patikrą (pvz. vienas tarpinis evakavimo punktas per 1 parą gali perlaipinti iki 2400 gyventojų, o reikia perlaipinti 10000 gyventojų, tai tarpinių</t>
  </si>
  <si>
    <t>evakavimo punktų reikia 4)</t>
  </si>
  <si>
    <t xml:space="preserve">SAVZ (30 km) zonoje evakuojami visi gyventojai, savivaldybės transporto priemonės suteikiamos ne mažiau kaip 25 proc. savivaldybėje gyvenančių gyventojų; IPA (30-100 km) perkeliami visi </t>
  </si>
  <si>
    <t>gyventojai, kurie patenka į užterštą zoną seniūnijos administracinio vieneto pagrindu, savivaldybės transporto priemonės suteikiamos ne mažiau kaip 25 proc. savivaldybėje</t>
  </si>
  <si>
    <t xml:space="preserve">gyvenančių gyventojų; </t>
  </si>
  <si>
    <t xml:space="preserve">Reikia vertinti, kaip greitai ir kiek gyventojų reikia evakuoti (pvz. vienas surinkimo punktas per 1 parą gali evakuoti iki 2400 gyventojų, o savivaldybei reikia evakuoti 10000 gyventojų, tai </t>
  </si>
  <si>
    <t>surinkimo punktų – 4 arba 5)</t>
  </si>
  <si>
    <t>Viena punkto pamaina dirba ne ilgiau kaip 4 val. ir užtikrina 400 gyventojų surašymą ir evakavimą (1 val. = 100 gyv.)</t>
  </si>
  <si>
    <t>Ekstremaliųjų situacijų operacijų centras</t>
  </si>
  <si>
    <t>ESOC aprūpinimo tabelis</t>
  </si>
  <si>
    <t>Termoliuminiscencinis dozimetras (TLD)</t>
  </si>
  <si>
    <t>departamentu prie Vidaus reikalų ministerijos, numato, kad ESOC darbui pakaks įrengti saugias darbo vietas, slėptuvės įrengimas – netikslingas.</t>
  </si>
  <si>
    <t>1 priedas</t>
  </si>
  <si>
    <t xml:space="preserve">Ar parinktuose patalpose galima įrengti:
- maitinimo ir poilsio patalpos;
- technines patalpas: 
ryšių komunikacijoms; 
</t>
  </si>
  <si>
    <t>2 priedas</t>
  </si>
  <si>
    <t>KAS, skirto 200 žmonių priėmimui, aprūpinimo tabelis</t>
  </si>
  <si>
    <r>
      <rPr>
        <b/>
        <sz val="10"/>
        <color theme="1"/>
        <rFont val="Times New Roman"/>
        <family val="1"/>
      </rPr>
      <t>slėptuvės</t>
    </r>
    <r>
      <rPr>
        <sz val="10"/>
        <color theme="1"/>
        <rFont val="Times New Roman"/>
        <family val="1"/>
      </rPr>
      <t xml:space="preserve"> ESOC veiklai turi būti įrengiama, jei savivaldybės administracijos direktorius, (atlikę galimų pavojų ir ekstremaliųjų situacijų rizikos analizę ir suderinę su </t>
    </r>
  </si>
  <si>
    <r>
      <t xml:space="preserve">Šių patalpų </t>
    </r>
    <r>
      <rPr>
        <b/>
        <sz val="10"/>
        <color theme="1"/>
        <rFont val="Times New Roman"/>
        <family val="1"/>
      </rPr>
      <t xml:space="preserve">įrengimas </t>
    </r>
    <r>
      <rPr>
        <sz val="10"/>
        <color theme="1"/>
        <rFont val="Times New Roman"/>
        <family val="1"/>
      </rPr>
      <t xml:space="preserve">(renovavimas) ir aprūpinimas žemiau pateiktomis ESOC aprūpinimo normomis </t>
    </r>
    <r>
      <rPr>
        <b/>
        <sz val="10"/>
        <color theme="1"/>
        <rFont val="Times New Roman"/>
        <family val="1"/>
      </rPr>
      <t>neturėtų viršyti 300 tūks. Eur.</t>
    </r>
  </si>
  <si>
    <t>3 priedas</t>
  </si>
  <si>
    <t>Evakavimo surinkimo punkto darbuotojų skaičiaus ir aprūpinimo darbo priemonėmis tabelis</t>
  </si>
  <si>
    <r>
      <t xml:space="preserve">Skubus gyventojų evakavimas SAVZ (30 km) zonoje turi būti </t>
    </r>
    <r>
      <rPr>
        <b/>
        <sz val="10"/>
        <color theme="1"/>
        <rFont val="Times New Roman"/>
        <family val="1"/>
      </rPr>
      <t>atliekamas ne vėliau kaip per 3 val.</t>
    </r>
    <r>
      <rPr>
        <sz val="10"/>
        <color theme="1"/>
        <rFont val="Times New Roman"/>
        <family val="1"/>
      </rPr>
      <t>, IPA (30-100 km) gyventojų perkėlimas turi būti organizuojamas ne vėliau kaip per 1 mėnesį</t>
    </r>
  </si>
  <si>
    <t>4 priedas</t>
  </si>
  <si>
    <t>Gyventojų tarpinio evakavimo punkto darbuotojų skaičiaus ir aprūpinimo darbo priemonėmis tabelis</t>
  </si>
  <si>
    <t>5 priedas</t>
  </si>
  <si>
    <r>
      <rPr>
        <b/>
        <sz val="10"/>
        <color theme="1"/>
        <rFont val="Times New Roman"/>
        <family val="1"/>
      </rPr>
      <t>Viena punkto pamaina dirba ne ilgiau kaip 12 val. ir užtikrina 2500 gyventojų perlaipinimą</t>
    </r>
    <r>
      <rPr>
        <sz val="10"/>
        <color theme="1"/>
        <rFont val="Times New Roman"/>
        <family val="1"/>
      </rPr>
      <t xml:space="preserve"> iš transporto priemonių, vykusių per užterštą teritoriją, į švarias transporto priemones</t>
    </r>
  </si>
  <si>
    <t>Viena punkto pamaina dirba ne ilgiau kaip 12 val. ir 2400 evakuojamiems gyventojams  laikinai suteikia stacionarias ar laikinas gyvenamąsias patalpas</t>
  </si>
  <si>
    <r>
      <rPr>
        <b/>
        <sz val="10"/>
        <color theme="1"/>
        <rFont val="Times New Roman"/>
        <family val="1"/>
      </rPr>
      <t>10 proc.</t>
    </r>
    <r>
      <rPr>
        <sz val="10"/>
        <color theme="1"/>
        <rFont val="Times New Roman"/>
        <family val="1"/>
      </rPr>
      <t xml:space="preserve"> nuo visų savivaldybėje gyvenančių gyventojų</t>
    </r>
  </si>
  <si>
    <t>Gyventojų priėmimo punkto darbuotojų skaičiaus ir aprūpinimo darbo priemonėmis tabelis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</si>
</sst>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2"/>
      <color rgb="FF2E0927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FF0000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5" fillId="0" borderId="0"/>
    <xf numFmtId="0" fontId="3" fillId="0" borderId="0"/>
    <xf numFmtId="0" fontId="17" fillId="0" borderId="0" applyNumberFormat="0" applyFill="0" applyBorder="0" applyAlignment="0" applyProtection="0"/>
    <xf numFmtId="0" fontId="2" fillId="0" borderId="0"/>
    <xf numFmtId="0" fontId="1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165" fontId="5" fillId="0" borderId="0" applyFont="0" applyFill="0" applyBorder="0" applyAlignment="0" applyProtection="0"/>
  </cellStyleXfs>
  <cellXfs count="102">
    <xf numFmtId="0" fontId="0" fillId="0" borderId="0" xfId="0"/>
    <xf numFmtId="0" fontId="10" fillId="0" borderId="0" xfId="1" applyFont="1" applyAlignment="1">
      <alignment horizontal="center" vertical="center"/>
    </xf>
    <xf numFmtId="1" fontId="10" fillId="0" borderId="0" xfId="1" applyNumberFormat="1" applyFont="1" applyAlignment="1">
      <alignment horizontal="center" vertical="center"/>
    </xf>
    <xf numFmtId="0" fontId="6" fillId="0" borderId="0" xfId="1" applyFont="1"/>
    <xf numFmtId="0" fontId="11" fillId="0" borderId="4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7" fillId="0" borderId="0" xfId="1" applyFont="1"/>
    <xf numFmtId="0" fontId="10" fillId="0" borderId="1" xfId="1" applyFont="1" applyBorder="1" applyAlignment="1">
      <alignment horizontal="center" vertical="center" wrapText="1"/>
    </xf>
    <xf numFmtId="0" fontId="9" fillId="0" borderId="0" xfId="0" applyFont="1"/>
    <xf numFmtId="1" fontId="10" fillId="0" borderId="0" xfId="1" applyNumberFormat="1" applyFont="1" applyAlignment="1">
      <alignment horizontal="left" vertical="top"/>
    </xf>
    <xf numFmtId="1" fontId="10" fillId="0" borderId="1" xfId="1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top"/>
    </xf>
    <xf numFmtId="164" fontId="10" fillId="0" borderId="1" xfId="1" applyNumberFormat="1" applyFont="1" applyFill="1" applyBorder="1" applyAlignment="1">
      <alignment horizontal="center" vertical="center" wrapText="1"/>
    </xf>
    <xf numFmtId="0" fontId="10" fillId="0" borderId="3" xfId="1" applyNumberFormat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left" vertical="top" wrapText="1"/>
    </xf>
    <xf numFmtId="0" fontId="10" fillId="0" borderId="1" xfId="1" applyFont="1" applyBorder="1" applyAlignment="1">
      <alignment horizontal="left" vertical="top" wrapText="1"/>
    </xf>
    <xf numFmtId="0" fontId="10" fillId="0" borderId="0" xfId="1" applyFont="1"/>
    <xf numFmtId="0" fontId="12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top"/>
    </xf>
    <xf numFmtId="0" fontId="10" fillId="0" borderId="0" xfId="1" applyNumberFormat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left" vertical="top"/>
    </xf>
    <xf numFmtId="0" fontId="10" fillId="0" borderId="0" xfId="1" applyFont="1" applyBorder="1" applyAlignment="1">
      <alignment horizontal="center" vertical="center"/>
    </xf>
    <xf numFmtId="1" fontId="10" fillId="0" borderId="0" xfId="1" applyNumberFormat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164" fontId="10" fillId="0" borderId="1" xfId="1" applyNumberFormat="1" applyFont="1" applyFill="1" applyBorder="1" applyAlignment="1">
      <alignment vertical="top" wrapText="1"/>
    </xf>
    <xf numFmtId="164" fontId="10" fillId="0" borderId="1" xfId="1" applyNumberFormat="1" applyFont="1" applyFill="1" applyBorder="1" applyAlignment="1">
      <alignment vertical="center" wrapText="1"/>
    </xf>
    <xf numFmtId="0" fontId="10" fillId="0" borderId="1" xfId="1" applyFont="1" applyBorder="1" applyAlignment="1">
      <alignment vertical="top"/>
    </xf>
    <xf numFmtId="1" fontId="10" fillId="0" borderId="0" xfId="1" applyNumberFormat="1" applyFont="1" applyAlignment="1">
      <alignment horizontal="center" vertical="top"/>
    </xf>
    <xf numFmtId="1" fontId="11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1" fontId="8" fillId="0" borderId="0" xfId="0" applyNumberFormat="1" applyFont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1" xfId="4" applyBorder="1" applyAlignment="1">
      <alignment horizontal="left" vertical="top" wrapText="1"/>
    </xf>
    <xf numFmtId="0" fontId="17" fillId="0" borderId="1" xfId="4" applyFill="1" applyBorder="1" applyAlignment="1">
      <alignment horizontal="center" vertical="center" wrapText="1"/>
    </xf>
    <xf numFmtId="0" fontId="17" fillId="0" borderId="1" xfId="4" applyBorder="1" applyAlignment="1">
      <alignment horizontal="center" vertical="center" wrapText="1"/>
    </xf>
    <xf numFmtId="0" fontId="17" fillId="0" borderId="1" xfId="4" applyFill="1" applyBorder="1" applyAlignment="1">
      <alignment vertical="center" wrapText="1"/>
    </xf>
    <xf numFmtId="0" fontId="6" fillId="0" borderId="0" xfId="9" applyFont="1"/>
    <xf numFmtId="0" fontId="10" fillId="0" borderId="0" xfId="9" applyFont="1" applyAlignment="1">
      <alignment horizontal="center" vertical="center"/>
    </xf>
    <xf numFmtId="0" fontId="10" fillId="0" borderId="0" xfId="9" applyFont="1" applyAlignment="1">
      <alignment horizontal="left"/>
    </xf>
    <xf numFmtId="0" fontId="10" fillId="0" borderId="1" xfId="9" applyFont="1" applyBorder="1" applyAlignment="1">
      <alignment horizontal="left" vertical="top" wrapText="1"/>
    </xf>
    <xf numFmtId="1" fontId="10" fillId="0" borderId="1" xfId="9" applyNumberFormat="1" applyFont="1" applyBorder="1" applyAlignment="1">
      <alignment horizontal="center" vertical="center" wrapText="1"/>
    </xf>
    <xf numFmtId="164" fontId="10" fillId="0" borderId="1" xfId="9" applyNumberFormat="1" applyFont="1" applyBorder="1" applyAlignment="1">
      <alignment horizontal="center" vertical="center" wrapText="1"/>
    </xf>
    <xf numFmtId="164" fontId="10" fillId="0" borderId="1" xfId="9" applyNumberFormat="1" applyFont="1" applyBorder="1" applyAlignment="1">
      <alignment vertical="center" wrapText="1"/>
    </xf>
    <xf numFmtId="0" fontId="10" fillId="0" borderId="3" xfId="9" applyFont="1" applyBorder="1" applyAlignment="1">
      <alignment horizontal="center" vertical="center" wrapText="1"/>
    </xf>
    <xf numFmtId="0" fontId="10" fillId="0" borderId="1" xfId="9" applyFont="1" applyBorder="1" applyAlignment="1">
      <alignment horizontal="center" vertical="center" wrapText="1"/>
    </xf>
    <xf numFmtId="2" fontId="10" fillId="0" borderId="1" xfId="9" applyNumberFormat="1" applyFont="1" applyBorder="1" applyAlignment="1">
      <alignment horizontal="center" vertical="center" wrapText="1"/>
    </xf>
    <xf numFmtId="164" fontId="10" fillId="0" borderId="1" xfId="9" applyNumberFormat="1" applyFont="1" applyBorder="1" applyAlignment="1">
      <alignment vertical="top" wrapText="1"/>
    </xf>
    <xf numFmtId="0" fontId="10" fillId="0" borderId="0" xfId="9" applyFont="1"/>
    <xf numFmtId="0" fontId="11" fillId="0" borderId="2" xfId="9" applyFont="1" applyBorder="1" applyAlignment="1">
      <alignment horizontal="center" vertical="center" wrapText="1"/>
    </xf>
    <xf numFmtId="0" fontId="11" fillId="0" borderId="5" xfId="9" applyFont="1" applyBorder="1" applyAlignment="1">
      <alignment horizontal="center" vertical="center" wrapText="1"/>
    </xf>
    <xf numFmtId="0" fontId="11" fillId="0" borderId="4" xfId="9" applyFont="1" applyBorder="1" applyAlignment="1">
      <alignment horizontal="center" vertical="center" wrapText="1"/>
    </xf>
    <xf numFmtId="1" fontId="10" fillId="0" borderId="0" xfId="9" applyNumberFormat="1" applyFont="1" applyAlignment="1">
      <alignment horizontal="center" vertical="center"/>
    </xf>
    <xf numFmtId="1" fontId="10" fillId="0" borderId="0" xfId="9" applyNumberFormat="1" applyFont="1" applyAlignment="1">
      <alignment horizontal="center" vertical="top"/>
    </xf>
    <xf numFmtId="1" fontId="10" fillId="0" borderId="0" xfId="9" applyNumberFormat="1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10" fillId="2" borderId="0" xfId="9" applyFont="1" applyFill="1" applyAlignment="1">
      <alignment horizontal="center" vertical="center"/>
    </xf>
    <xf numFmtId="0" fontId="12" fillId="0" borderId="0" xfId="9" applyFont="1" applyAlignment="1">
      <alignment horizontal="center" vertical="center" wrapText="1"/>
    </xf>
    <xf numFmtId="0" fontId="11" fillId="0" borderId="0" xfId="9" applyFont="1" applyAlignment="1">
      <alignment horizontal="left" vertical="top"/>
    </xf>
    <xf numFmtId="43" fontId="11" fillId="0" borderId="0" xfId="8" applyFont="1" applyAlignment="1">
      <alignment horizontal="center" vertical="center"/>
    </xf>
    <xf numFmtId="0" fontId="19" fillId="0" borderId="0" xfId="9" applyFont="1" applyAlignment="1">
      <alignment horizontal="left" vertical="top"/>
    </xf>
    <xf numFmtId="0" fontId="20" fillId="0" borderId="0" xfId="9" applyFont="1" applyAlignment="1">
      <alignment horizontal="center" vertical="center"/>
    </xf>
    <xf numFmtId="0" fontId="20" fillId="0" borderId="0" xfId="10" applyFont="1" applyAlignment="1">
      <alignment horizontal="left" vertical="top"/>
    </xf>
    <xf numFmtId="0" fontId="20" fillId="0" borderId="0" xfId="9" applyFont="1" applyAlignment="1">
      <alignment horizontal="left" vertical="top"/>
    </xf>
    <xf numFmtId="0" fontId="13" fillId="0" borderId="0" xfId="10" applyFont="1"/>
    <xf numFmtId="0" fontId="20" fillId="0" borderId="1" xfId="9" applyFont="1" applyBorder="1" applyAlignment="1">
      <alignment horizontal="center" vertical="center" wrapText="1"/>
    </xf>
    <xf numFmtId="1" fontId="10" fillId="0" borderId="0" xfId="1" applyNumberFormat="1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3" fillId="0" borderId="0" xfId="1" applyFont="1" applyAlignment="1">
      <alignment horizontal="left"/>
    </xf>
    <xf numFmtId="1" fontId="10" fillId="3" borderId="1" xfId="1" applyNumberFormat="1" applyFont="1" applyFill="1" applyBorder="1" applyAlignment="1">
      <alignment horizontal="center" vertical="center" wrapText="1"/>
    </xf>
    <xf numFmtId="164" fontId="10" fillId="3" borderId="1" xfId="1" applyNumberFormat="1" applyFont="1" applyFill="1" applyBorder="1" applyAlignment="1">
      <alignment horizontal="left" vertical="top" wrapText="1"/>
    </xf>
    <xf numFmtId="0" fontId="21" fillId="0" borderId="0" xfId="0" applyFont="1"/>
    <xf numFmtId="0" fontId="6" fillId="0" borderId="0" xfId="1" applyFont="1" applyAlignment="1">
      <alignment horizontal="center" vertical="center"/>
    </xf>
    <xf numFmtId="0" fontId="22" fillId="0" borderId="0" xfId="1" applyFont="1" applyAlignment="1">
      <alignment horizontal="right" vertical="center"/>
    </xf>
    <xf numFmtId="0" fontId="10" fillId="0" borderId="1" xfId="1" applyFont="1" applyBorder="1" applyAlignment="1">
      <alignment vertical="top" wrapText="1"/>
    </xf>
    <xf numFmtId="0" fontId="19" fillId="0" borderId="0" xfId="1" applyFont="1" applyAlignment="1">
      <alignment horizontal="left" vertical="top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 vertical="center"/>
    </xf>
    <xf numFmtId="0" fontId="13" fillId="0" borderId="0" xfId="1" applyFont="1"/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left" wrapText="1"/>
    </xf>
    <xf numFmtId="0" fontId="20" fillId="0" borderId="0" xfId="1" applyFont="1" applyAlignment="1">
      <alignment horizontal="left" wrapText="1"/>
    </xf>
    <xf numFmtId="0" fontId="24" fillId="0" borderId="0" xfId="1" applyFont="1" applyAlignment="1">
      <alignment horizontal="center" vertical="center" wrapText="1"/>
    </xf>
    <xf numFmtId="0" fontId="24" fillId="0" borderId="0" xfId="1" applyFont="1" applyAlignment="1">
      <alignment horizontal="center" vertical="center"/>
    </xf>
    <xf numFmtId="164" fontId="10" fillId="0" borderId="1" xfId="1" applyNumberFormat="1" applyFont="1" applyFill="1" applyBorder="1" applyAlignment="1">
      <alignment horizontal="left" vertical="center" wrapText="1"/>
    </xf>
    <xf numFmtId="0" fontId="22" fillId="0" borderId="0" xfId="1" applyFont="1" applyAlignment="1">
      <alignment horizontal="left" vertical="center"/>
    </xf>
    <xf numFmtId="0" fontId="20" fillId="0" borderId="0" xfId="1" applyFont="1" applyAlignment="1">
      <alignment horizontal="left" vertical="top"/>
    </xf>
    <xf numFmtId="0" fontId="13" fillId="0" borderId="0" xfId="1" applyFont="1" applyAlignment="1">
      <alignment horizontal="left" vertical="top"/>
    </xf>
    <xf numFmtId="0" fontId="24" fillId="0" borderId="0" xfId="1" applyFont="1" applyAlignment="1">
      <alignment horizontal="left" vertical="top"/>
    </xf>
  </cellXfs>
  <cellStyles count="12">
    <cellStyle name="Comma 2" xfId="7" xr:uid="{00000000-0005-0000-0000-000000000000}"/>
    <cellStyle name="Comma 3" xfId="11" xr:uid="{00000000-0005-0000-0000-000001000000}"/>
    <cellStyle name="Hyperlink 2" xfId="6" xr:uid="{00000000-0005-0000-0000-000002000000}"/>
    <cellStyle name="Hipersaitas" xfId="4" builtinId="8"/>
    <cellStyle name="Įprastas" xfId="0" builtinId="0"/>
    <cellStyle name="Kablelis" xfId="8" builtinId="3"/>
    <cellStyle name="Normal 2" xfId="5" xr:uid="{00000000-0005-0000-0000-000006000000}"/>
    <cellStyle name="Normal 2 2 2" xfId="2" xr:uid="{00000000-0005-0000-0000-000007000000}"/>
    <cellStyle name="Normal 5" xfId="1" xr:uid="{00000000-0005-0000-0000-000008000000}"/>
    <cellStyle name="Normal 5 2" xfId="3" xr:uid="{00000000-0005-0000-0000-000009000000}"/>
    <cellStyle name="Normal 5 2 2" xfId="10" xr:uid="{00000000-0005-0000-0000-00000A000000}"/>
    <cellStyle name="Normal 5 3" xfId="9" xr:uid="{00000000-0005-0000-0000-00000B000000}"/>
  </cellStyles>
  <dxfs count="1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rgb="FF000000"/>
          <bgColor auto="1"/>
        </patternFill>
      </fill>
      <alignment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rgb="FF000000"/>
          <bgColor auto="1"/>
        </patternFill>
      </fill>
      <alignment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rgb="FF000000"/>
          <bgColor auto="1"/>
        </patternFill>
      </fill>
      <alignment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rgb="FF000000"/>
          <bgColor auto="1"/>
        </patternFill>
      </fill>
      <alignment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rgb="FF000000"/>
          <bgColor auto="1"/>
        </patternFill>
      </fill>
      <alignment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rgb="FF000000"/>
          <bgColor auto="1"/>
        </patternFill>
      </fill>
      <alignment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0.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rgb="FF000000"/>
          <bgColor auto="1"/>
        </patternFill>
      </fill>
      <alignment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0.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rgb="FF000000"/>
          <bgColor auto="1"/>
        </patternFill>
      </fill>
      <alignment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FF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vis.lrv.lt/Users/id424/Desktop/Kompleksines%20Astravo%20pratybos/PASIULYMAI%20RS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vis.lrv.lt/Users/id424/Desktop/PSS/PSS%202020-03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A"/>
      <sheetName val="Gyvenvietės"/>
      <sheetName val="Savivaldybės"/>
      <sheetName val="Algoritmas"/>
      <sheetName val="PASIULYMAI RSC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S"/>
      <sheetName val="GV"/>
      <sheetName val="GV1"/>
      <sheetName val="GV2"/>
      <sheetName val="2011, 2019 ir 2020 palyginimas"/>
      <sheetName val="2020 SD v1"/>
      <sheetName val="2020 SD"/>
      <sheetName val="SD"/>
      <sheetName val="RC"/>
      <sheetName val="PSS 2020-03-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Table2410433456810" displayName="Table2410433456810" ref="B21:O55" totalsRowShown="0" headerRowDxfId="130" dataDxfId="128" headerRowBorderDxfId="129" tableBorderDxfId="127" totalsRowBorderDxfId="126">
  <tableColumns count="14">
    <tableColumn id="1" xr3:uid="{00000000-0010-0000-0000-000001000000}" name="Eil. Nr." dataDxfId="125">
      <calculatedColumnFormula>ROW(#REF!)</calculatedColumnFormula>
    </tableColumn>
    <tableColumn id="23" xr3:uid="{00000000-0010-0000-0000-000017000000}" name="Priemonės pavadinimas" dataDxfId="124" dataCellStyle="Normal 5"/>
    <tableColumn id="5" xr3:uid="{00000000-0010-0000-0000-000005000000}" name="operacijų centro koordinatorius" dataDxfId="123" dataCellStyle="Normal 5"/>
    <tableColumn id="12" xr3:uid="{00000000-0010-0000-0000-00000C000000}" name=" operacinio vertinimo ir ekstremaliųjų situacijų prevencijos grupė" dataDxfId="122" dataCellStyle="Normal 5"/>
    <tableColumn id="10" xr3:uid="{00000000-0010-0000-0000-00000A000000}" name=" informacijos valdymo grupė" dataDxfId="121" dataCellStyle="Normal 5"/>
    <tableColumn id="8" xr3:uid="{00000000-0010-0000-0000-000008000000}" name=" materialinio techninio aprūpinimo grupė" dataDxfId="120" dataCellStyle="Normal 5"/>
    <tableColumn id="7" xr3:uid="{00000000-0010-0000-0000-000007000000}" name="visuomenės informavimo grupė" dataDxfId="119" dataCellStyle="Normal 5"/>
    <tableColumn id="6" xr3:uid="{00000000-0010-0000-0000-000006000000}" name="administravimo grupė" dataDxfId="118" dataCellStyle="Normal 5"/>
    <tableColumn id="4" xr3:uid="{00000000-0010-0000-0000-000004000000}" name="elektroninių ryšių organizavimo ir palaikymo grupė" dataDxfId="117" dataCellStyle="Normal 5"/>
    <tableColumn id="11" xr3:uid="{00000000-0010-0000-0000-00000B000000}" name="Priemonės bendras poreikis vnt./kompl." dataDxfId="116" dataCellStyle="Normal 5">
      <calculatedColumnFormula>SUM(Table2410433456810[[#This Row],[operacijų centro koordinatorius]:[elektroninių ryšių organizavimo ir palaikymo grupė]])</calculatedColumnFormula>
    </tableColumn>
    <tableColumn id="15" xr3:uid="{00000000-0010-0000-0000-00000F000000}" name="Vieneto/komplekto orientacinė kaina" dataDxfId="115" dataCellStyle="Normal 5"/>
    <tableColumn id="14" xr3:uid="{00000000-0010-0000-0000-00000E000000}" name="Bendra lėšų suma, EUR" dataDxfId="114" dataCellStyle="Normal 5">
      <calculatedColumnFormula>Table2410433456810[[#This Row],[Priemonės bendras poreikis vnt./kompl.]]*Table2410433456810[[#This Row],[Vieneto/komplekto orientacinė kaina]]</calculatedColumnFormula>
    </tableColumn>
    <tableColumn id="2" xr3:uid="{00000000-0010-0000-0000-000002000000}" name="BVPŽ kodas" dataDxfId="113" dataCellStyle="Normal 5"/>
    <tableColumn id="9" xr3:uid="{00000000-0010-0000-0000-000009000000}" name="Pastabos" dataDxfId="11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241043345681014" displayName="Table241043345681014" ref="B15:L29" totalsRowShown="0" headerRowDxfId="111" dataDxfId="109" headerRowBorderDxfId="110" tableBorderDxfId="108" totalsRowBorderDxfId="107">
  <tableColumns count="11">
    <tableColumn id="1" xr3:uid="{00000000-0010-0000-0100-000001000000}" name="Eil. Nr." dataDxfId="106">
      <calculatedColumnFormula>ROW(#REF!)</calculatedColumnFormula>
    </tableColumn>
    <tableColumn id="23" xr3:uid="{00000000-0010-0000-0100-000017000000}" name="Priemonės pavadinimas" dataDxfId="105" dataCellStyle="Normal 5"/>
    <tableColumn id="5" xr3:uid="{00000000-0010-0000-0100-000005000000}" name="KAS administravimas" dataDxfId="104" dataCellStyle="Normal 5"/>
    <tableColumn id="12" xr3:uid="{00000000-0010-0000-0100-00000C000000}" name="maitinimo užtikrinimas" dataDxfId="103" dataCellStyle="Normal 5"/>
    <tableColumn id="10" xr3:uid="{00000000-0010-0000-0100-00000A000000}" name="apsaugos ir viešosios tvarkos užtikrinimas" dataDxfId="102" dataCellStyle="Normal 5"/>
    <tableColumn id="8" xr3:uid="{00000000-0010-0000-0100-000008000000}" name="medicininė ir psichologinė pagalba" dataDxfId="101" dataCellStyle="Normal 5"/>
    <tableColumn id="7" xr3:uid="{00000000-0010-0000-0100-000007000000}" name="patalpų valymas, higienos užtikrinimas" dataDxfId="100" dataCellStyle="Normal 5"/>
    <tableColumn id="11" xr3:uid="{00000000-0010-0000-0100-00000B000000}" name="Priemonės bendras poreikis vnt./kompl." dataDxfId="99" dataCellStyle="Normal 5">
      <calculatedColumnFormula>SUM(Table241043345681014[[#This Row],[KAS administravimas]:[patalpų valymas, higienos užtikrinimas]])</calculatedColumnFormula>
    </tableColumn>
    <tableColumn id="15" xr3:uid="{00000000-0010-0000-0100-00000F000000}" name="Vieneto/komplekto orientacinė kaina" dataDxfId="98" dataCellStyle="Normal 5"/>
    <tableColumn id="14" xr3:uid="{00000000-0010-0000-0100-00000E000000}" name="Bendra lėšų suma, EUR" dataDxfId="97" dataCellStyle="Normal 5">
      <calculatedColumnFormula>Table241043345681014[[#This Row],[Priemonės bendras poreikis vnt./kompl.]]*Table241043345681014[[#This Row],[Vieneto/komplekto orientacinė kaina]]</calculatedColumnFormula>
    </tableColumn>
    <tableColumn id="9" xr3:uid="{00000000-0010-0000-0100-000009000000}" name="Pastabos" dataDxfId="96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24104334" displayName="Table24104334" ref="B18:O31" totalsRowShown="0" headerRowDxfId="95" dataDxfId="93" headerRowBorderDxfId="94" tableBorderDxfId="92" totalsRowBorderDxfId="91">
  <tableColumns count="14">
    <tableColumn id="1" xr3:uid="{00000000-0010-0000-0200-000001000000}" name="Eil. Nr." dataDxfId="90">
      <calculatedColumnFormula>ROW(#REF!)</calculatedColumnFormula>
    </tableColumn>
    <tableColumn id="23" xr3:uid="{00000000-0010-0000-0200-000017000000}" name="Priemonės pavadinimas" dataDxfId="89" dataCellStyle="Normal 5"/>
    <tableColumn id="5" xr3:uid="{00000000-0010-0000-0200-000005000000}" name="punkto viršininkas" dataDxfId="88" dataCellStyle="Normal 5"/>
    <tableColumn id="4" xr3:uid="{00000000-0010-0000-0200-000004000000}" name="transporto apskaitos grandis" dataDxfId="87" dataCellStyle="Normal 5"/>
    <tableColumn id="3" xr3:uid="{00000000-0010-0000-0200-000003000000}" name="gyventojų apskaitos grandis" dataDxfId="86" dataCellStyle="Normal 5"/>
    <tableColumn id="6" xr3:uid="{00000000-0010-0000-0200-000006000000}" name="gyventojų įsodinimo į transportą ir koloną formavimo grandis" dataDxfId="85" dataCellStyle="Normal 5"/>
    <tableColumn id="2" xr3:uid="{00000000-0010-0000-0200-000002000000}" name="ryšių ir informavimo grandis" dataDxfId="84" dataCellStyle="Normal 5"/>
    <tableColumn id="10" xr3:uid="{00000000-0010-0000-0200-00000A000000}" name="viešosios tvarkos palaikymo grandis" dataDxfId="83" dataCellStyle="Normal 5"/>
    <tableColumn id="8" xr3:uid="{00000000-0010-0000-0200-000008000000}" name="medicinos pagalbos grandis" dataDxfId="82" dataCellStyle="Normal 5"/>
    <tableColumn id="11" xr3:uid="{00000000-0010-0000-0200-00000B000000}" name="Priemonės bendras poreikis vnt./kompl." dataDxfId="81" dataCellStyle="Normal 5">
      <calculatedColumnFormula>SUM(Table24104334[[#This Row],[punkto viršininkas]:[medicinos pagalbos grandis]])</calculatedColumnFormula>
    </tableColumn>
    <tableColumn id="15" xr3:uid="{00000000-0010-0000-0200-00000F000000}" name="Vieneto/komplekto orientacinė kaina" dataDxfId="80" dataCellStyle="Normal 5"/>
    <tableColumn id="14" xr3:uid="{00000000-0010-0000-0200-00000E000000}" name="Bendra lėšų suma, EUR" dataDxfId="79" dataCellStyle="Normal 5">
      <calculatedColumnFormula>Table24104334[[#This Row],[Priemonės bendras poreikis vnt./kompl.]]*Table24104334[[#This Row],[Vieneto/komplekto orientacinė kaina]]</calculatedColumnFormula>
    </tableColumn>
    <tableColumn id="7" xr3:uid="{00000000-0010-0000-0200-000007000000}" name="BVPŽ kodas" dataDxfId="78" dataCellStyle="Normal 5"/>
    <tableColumn id="9" xr3:uid="{00000000-0010-0000-0200-000009000000}" name="Pastabos" dataDxfId="7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3000000}" name="Table24104334511" displayName="Table24104334511" ref="B5:H17" totalsRowShown="0" headerRowDxfId="76" dataDxfId="74" headerRowBorderDxfId="75" tableBorderDxfId="73" totalsRowBorderDxfId="72">
  <tableColumns count="7">
    <tableColumn id="1" xr3:uid="{00000000-0010-0000-0300-000001000000}" name="Eil. Nr." dataDxfId="71">
      <calculatedColumnFormula>ROW(#REF!)</calculatedColumnFormula>
    </tableColumn>
    <tableColumn id="23" xr3:uid="{00000000-0010-0000-0300-000017000000}" name="Priemonės pavadinimas" dataDxfId="70" dataCellStyle="Normal 5"/>
    <tableColumn id="11" xr3:uid="{00000000-0010-0000-0300-00000B000000}" name="Priemonės bendras poreikis vnt./kompl." dataDxfId="69" dataCellStyle="Normal 5">
      <calculatedColumnFormula>SUM(#REF!)</calculatedColumnFormula>
    </tableColumn>
    <tableColumn id="15" xr3:uid="{00000000-0010-0000-0300-00000F000000}" name="Vieneto/komplekto orientacinė kaina" dataDxfId="68" dataCellStyle="Normal 5"/>
    <tableColumn id="14" xr3:uid="{00000000-0010-0000-0300-00000E000000}" name="Bendra lėšų suma, EUR" dataDxfId="67" dataCellStyle="Normal 5">
      <calculatedColumnFormula>Table24104334511[[#This Row],[Priemonės bendras poreikis vnt./kompl.]]*Table24104334511[[#This Row],[Vieneto/komplekto orientacinė kaina]]</calculatedColumnFormula>
    </tableColumn>
    <tableColumn id="2" xr3:uid="{00000000-0010-0000-0300-000002000000}" name="BVPŽ kodas" dataDxfId="66" dataCellStyle="Normal 5"/>
    <tableColumn id="9" xr3:uid="{00000000-0010-0000-0300-000009000000}" name="Pastabos" dataDxfId="6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Table241043343" displayName="Table241043343" ref="B13:S26" totalsRowShown="0" headerRowDxfId="64" dataDxfId="62" headerRowBorderDxfId="63" tableBorderDxfId="61" totalsRowBorderDxfId="60">
  <tableColumns count="18">
    <tableColumn id="1" xr3:uid="{00000000-0010-0000-0400-000001000000}" name="Eil. Nr." dataDxfId="59">
      <calculatedColumnFormula>ROW(#REF!)</calculatedColumnFormula>
    </tableColumn>
    <tableColumn id="23" xr3:uid="{00000000-0010-0000-0400-000017000000}" name="Priemonės pavadinimas" dataDxfId="58" dataCellStyle="Normal 5"/>
    <tableColumn id="5" xr3:uid="{00000000-0010-0000-0400-000005000000}" name="punkto viršininkas" dataDxfId="57" dataCellStyle="Normal 5"/>
    <tableColumn id="7" xr3:uid="{00000000-0010-0000-0400-000007000000}" name="punkto administracija" dataDxfId="56" dataCellStyle="Normal 5"/>
    <tableColumn id="4" xr3:uid="{00000000-0010-0000-0400-000004000000}" name="evakuojamų gyventojų apskaitos grandis" dataDxfId="55" dataCellStyle="Normal 5"/>
    <tableColumn id="3" xr3:uid="{00000000-0010-0000-0400-000003000000}" name="transporto apskaitos grandis" dataDxfId="54" dataCellStyle="Normal 5"/>
    <tableColumn id="6" xr3:uid="{00000000-0010-0000-0400-000006000000}" name="ryšių ir informavimo grandis" dataDxfId="53" dataCellStyle="Normal 5"/>
    <tableColumn id="2" xr3:uid="{00000000-0010-0000-0400-000002000000}" name="viešosios tvarkos palaikymo grandis" dataDxfId="52" dataCellStyle="Normal 5"/>
    <tableColumn id="10" xr3:uid="{00000000-0010-0000-0400-00000A000000}" name="medicinos pagalbos grandis" dataDxfId="51" dataCellStyle="Normal 5"/>
    <tableColumn id="16" xr3:uid="{00000000-0010-0000-0400-000010000000}" name="veterinarijos tarnybos grandis" dataDxfId="50" dataCellStyle="Normal 5"/>
    <tableColumn id="13" xr3:uid="{00000000-0010-0000-0400-00000D000000}" name="gyventojų radiometrinės kontrolės grandis" dataDxfId="49" dataCellStyle="Normal 5"/>
    <tableColumn id="12" xr3:uid="{00000000-0010-0000-0400-00000C000000}" name="autotransporto ir technikos dezaktyvavimo punktas" dataDxfId="48" dataCellStyle="Normal 5"/>
    <tableColumn id="8" xr3:uid="{00000000-0010-0000-0400-000008000000}" name="gyvulių švarinimo punktas" dataDxfId="47" dataCellStyle="Normal 5"/>
    <tableColumn id="11" xr3:uid="{00000000-0010-0000-0400-00000B000000}" name="Priemonės bendras poreikis vnt./kompl." dataDxfId="46" dataCellStyle="Normal 5">
      <calculatedColumnFormula>SUM(Table241043343[[#This Row],[punkto viršininkas]:[gyvulių švarinimo punktas]])</calculatedColumnFormula>
    </tableColumn>
    <tableColumn id="15" xr3:uid="{00000000-0010-0000-0400-00000F000000}" name="Vieneto/komplekto orientacinė kaina" dataDxfId="45" dataCellStyle="Normal 5"/>
    <tableColumn id="14" xr3:uid="{00000000-0010-0000-0400-00000E000000}" name="Bendra lėšų suma, EUR" dataDxfId="44" dataCellStyle="Normal 5">
      <calculatedColumnFormula>Table241043343[[#This Row],[Priemonės bendras poreikis vnt./kompl.]]*Table241043343[[#This Row],[Vieneto/komplekto orientacinė kaina]]</calculatedColumnFormula>
    </tableColumn>
    <tableColumn id="17" xr3:uid="{00000000-0010-0000-0400-000011000000}" name="BVPŽ kodas" dataDxfId="43" dataCellStyle="Normal 5"/>
    <tableColumn id="9" xr3:uid="{00000000-0010-0000-0400-000009000000}" name="Pastabos" dataDxfId="42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5000000}" name="Table241043345616" displayName="Table241043345616" ref="B5:H20" totalsRowShown="0" headerRowDxfId="41" dataDxfId="39" headerRowBorderDxfId="40" tableBorderDxfId="38" totalsRowBorderDxfId="37">
  <tableColumns count="7">
    <tableColumn id="1" xr3:uid="{00000000-0010-0000-0500-000001000000}" name="Eil. Nr." dataDxfId="36"/>
    <tableColumn id="23" xr3:uid="{00000000-0010-0000-0500-000017000000}" name="Priemonės pavadinimas" dataDxfId="35" dataCellStyle="Normal 5"/>
    <tableColumn id="11" xr3:uid="{00000000-0010-0000-0500-00000B000000}" name="Priemonės bendras poreikis vnt./kompl." dataDxfId="34" dataCellStyle="Normal 5"/>
    <tableColumn id="15" xr3:uid="{00000000-0010-0000-0500-00000F000000}" name="Vieneto/komplekto orientacinė kaina" dataDxfId="33" dataCellStyle="Normal 5"/>
    <tableColumn id="14" xr3:uid="{00000000-0010-0000-0500-00000E000000}" name="Bendra lėšų suma, EUR" dataDxfId="32" dataCellStyle="Normal 5">
      <calculatedColumnFormula>Table241043345616[[#This Row],[Priemonės bendras poreikis vnt./kompl.]]*Table241043345616[[#This Row],[Vieneto/komplekto orientacinė kaina]]</calculatedColumnFormula>
    </tableColumn>
    <tableColumn id="2" xr3:uid="{00000000-0010-0000-0500-000002000000}" name="BVPŽ kodas" dataDxfId="31" dataCellStyle="Normal 5"/>
    <tableColumn id="9" xr3:uid="{00000000-0010-0000-0500-000009000000}" name="Pastabos" dataDxfId="3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Table241043343717" displayName="Table241043343717" ref="B14:N19" totalsRowShown="0" headerRowDxfId="29" dataDxfId="27" headerRowBorderDxfId="28" tableBorderDxfId="26" totalsRowBorderDxfId="25">
  <tableColumns count="13">
    <tableColumn id="1" xr3:uid="{00000000-0010-0000-0600-000001000000}" name="Eil. Nr." dataDxfId="24">
      <calculatedColumnFormula>ROW(#REF!)</calculatedColumnFormula>
    </tableColumn>
    <tableColumn id="23" xr3:uid="{00000000-0010-0000-0600-000017000000}" name="Priemonės pavadinimas" dataDxfId="23" dataCellStyle="Normal 5"/>
    <tableColumn id="5" xr3:uid="{00000000-0010-0000-0600-000005000000}" name="punkto viršininkas" dataDxfId="22" dataCellStyle="Normal 5"/>
    <tableColumn id="7" xr3:uid="{00000000-0010-0000-0600-000007000000}" name="apgyvendinimo grandis" dataDxfId="21" dataCellStyle="Normal 5"/>
    <tableColumn id="4" xr3:uid="{00000000-0010-0000-0600-000004000000}" name="gyventojų ir transporto apskaitos grandis" dataDxfId="20" dataCellStyle="Normal 5"/>
    <tableColumn id="3" xr3:uid="{00000000-0010-0000-0600-000003000000}" name="ryšių ir informavimo grandis" dataDxfId="19" dataCellStyle="Normal 5"/>
    <tableColumn id="6" xr3:uid="{00000000-0010-0000-0600-000006000000}" name="viešosios tvarkos palaikymo grandis" dataDxfId="18" dataCellStyle="Normal 5"/>
    <tableColumn id="2" xr3:uid="{00000000-0010-0000-0600-000002000000}" name="medicinos pagalbos grandis" dataDxfId="17" dataCellStyle="Normal 5"/>
    <tableColumn id="11" xr3:uid="{00000000-0010-0000-0600-00000B000000}" name="Priemonės bendras poreikis vnt./kompl." dataDxfId="16" dataCellStyle="Normal 5">
      <calculatedColumnFormula>SUM(Table241043343717[[#This Row],[punkto viršininkas]:[medicinos pagalbos grandis]])</calculatedColumnFormula>
    </tableColumn>
    <tableColumn id="15" xr3:uid="{00000000-0010-0000-0600-00000F000000}" name="Vieneto/komplekto orientacinė kaina" dataDxfId="15" dataCellStyle="Normal 5"/>
    <tableColumn id="14" xr3:uid="{00000000-0010-0000-0600-00000E000000}" name="Bendra lėšų suma, EUR" dataDxfId="14" dataCellStyle="Normal 5">
      <calculatedColumnFormula>Table241043343717[[#This Row],[Priemonės bendras poreikis vnt./kompl.]]*Table241043343717[[#This Row],[Vieneto/komplekto orientacinė kaina]]</calculatedColumnFormula>
    </tableColumn>
    <tableColumn id="8" xr3:uid="{00000000-0010-0000-0600-000008000000}" name="BVPŽ kodas" dataDxfId="13" dataCellStyle="Normal 5"/>
    <tableColumn id="9" xr3:uid="{00000000-0010-0000-0600-000009000000}" name="Pastabos" dataDxfId="12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Table24104334568" displayName="Table24104334568" ref="B5:H18" totalsRowShown="0" headerRowDxfId="11" dataDxfId="9" headerRowBorderDxfId="10" tableBorderDxfId="8" totalsRowBorderDxfId="7">
  <autoFilter ref="B5:H18" xr:uid="{00000000-0009-0000-0100-000007000000}"/>
  <tableColumns count="7">
    <tableColumn id="1" xr3:uid="{00000000-0010-0000-0700-000001000000}" name="Eil. Nr." dataDxfId="6">
      <calculatedColumnFormula>ROW(#REF!)</calculatedColumnFormula>
    </tableColumn>
    <tableColumn id="23" xr3:uid="{00000000-0010-0000-0700-000017000000}" name="Priemonės pavadinimas" dataDxfId="5" dataCellStyle="Normal 5"/>
    <tableColumn id="11" xr3:uid="{00000000-0010-0000-0700-00000B000000}" name="Priemonės bendras poreikis vnt./kompl." dataDxfId="4" dataCellStyle="Normal 5">
      <calculatedColumnFormula>SUM(#REF!)</calculatedColumnFormula>
    </tableColumn>
    <tableColumn id="15" xr3:uid="{00000000-0010-0000-0700-00000F000000}" name="Vieneto/komplekto orientacinė kaina" dataDxfId="3" dataCellStyle="Normal 5"/>
    <tableColumn id="14" xr3:uid="{00000000-0010-0000-0700-00000E000000}" name="Bendra lėšų suma, EUR" dataDxfId="2" dataCellStyle="Normal 5">
      <calculatedColumnFormula>Table24104334568[[#This Row],[Priemonės bendras poreikis vnt./kompl.]]*Table24104334568[[#This Row],[Vieneto/komplekto orientacinė kaina]]</calculatedColumnFormula>
    </tableColumn>
    <tableColumn id="2" xr3:uid="{00000000-0010-0000-0700-000002000000}" name="BVPŽ kodas" dataDxfId="1" dataCellStyle="Normal 5"/>
    <tableColumn id="9" xr3:uid="{00000000-0010-0000-0700-000009000000}" name="Pastab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it.ly/3s8I9IA" TargetMode="External"/><Relationship Id="rId2" Type="http://schemas.openxmlformats.org/officeDocument/2006/relationships/hyperlink" Target="https://bit.ly/37tRtil" TargetMode="External"/><Relationship Id="rId1" Type="http://schemas.openxmlformats.org/officeDocument/2006/relationships/hyperlink" Target="https://bit.ly/2NAAbZU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bit.ly/3k9Drrl" TargetMode="External"/><Relationship Id="rId13" Type="http://schemas.openxmlformats.org/officeDocument/2006/relationships/hyperlink" Target="https://bit.ly/2ZvoIh6" TargetMode="External"/><Relationship Id="rId3" Type="http://schemas.openxmlformats.org/officeDocument/2006/relationships/hyperlink" Target="https://bit.ly/2ONmcjX" TargetMode="External"/><Relationship Id="rId7" Type="http://schemas.openxmlformats.org/officeDocument/2006/relationships/hyperlink" Target="https://bit.ly/3s8wr0Q" TargetMode="External"/><Relationship Id="rId12" Type="http://schemas.openxmlformats.org/officeDocument/2006/relationships/hyperlink" Target="https://bit.ly/3ds4pZS" TargetMode="External"/><Relationship Id="rId2" Type="http://schemas.openxmlformats.org/officeDocument/2006/relationships/hyperlink" Target="https://bit.ly/3ayk4VR" TargetMode="External"/><Relationship Id="rId1" Type="http://schemas.openxmlformats.org/officeDocument/2006/relationships/hyperlink" Target="https://bit.ly/3qc6qNj" TargetMode="External"/><Relationship Id="rId6" Type="http://schemas.openxmlformats.org/officeDocument/2006/relationships/hyperlink" Target="https://bit.ly/3qyltBm" TargetMode="External"/><Relationship Id="rId11" Type="http://schemas.openxmlformats.org/officeDocument/2006/relationships/hyperlink" Target="https://bit.ly/3dsaDcs" TargetMode="External"/><Relationship Id="rId5" Type="http://schemas.openxmlformats.org/officeDocument/2006/relationships/hyperlink" Target="https://bit.ly/3s8zaHm" TargetMode="External"/><Relationship Id="rId15" Type="http://schemas.openxmlformats.org/officeDocument/2006/relationships/table" Target="../tables/table3.xml"/><Relationship Id="rId10" Type="http://schemas.openxmlformats.org/officeDocument/2006/relationships/hyperlink" Target="https://bit.ly/3s8GEu8" TargetMode="External"/><Relationship Id="rId4" Type="http://schemas.openxmlformats.org/officeDocument/2006/relationships/hyperlink" Target="https://bit.ly/2NAAbZU" TargetMode="External"/><Relationship Id="rId9" Type="http://schemas.openxmlformats.org/officeDocument/2006/relationships/hyperlink" Target="https://bit.ly/3qz7cEr" TargetMode="External"/><Relationship Id="rId1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bit.ly/3aypznt" TargetMode="External"/><Relationship Id="rId7" Type="http://schemas.openxmlformats.org/officeDocument/2006/relationships/table" Target="../tables/table4.xml"/><Relationship Id="rId2" Type="http://schemas.openxmlformats.org/officeDocument/2006/relationships/hyperlink" Target="https://bit.ly/3k6PLsj" TargetMode="External"/><Relationship Id="rId1" Type="http://schemas.openxmlformats.org/officeDocument/2006/relationships/hyperlink" Target="https://bit.ly/2ZutWJR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bit.ly/2OTTNc7" TargetMode="External"/><Relationship Id="rId4" Type="http://schemas.openxmlformats.org/officeDocument/2006/relationships/hyperlink" Target="https://bit.ly/3aypznt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bit.ly/3k9Drrl" TargetMode="External"/><Relationship Id="rId13" Type="http://schemas.openxmlformats.org/officeDocument/2006/relationships/hyperlink" Target="https://bit.ly/2ZvoIh6" TargetMode="External"/><Relationship Id="rId3" Type="http://schemas.openxmlformats.org/officeDocument/2006/relationships/hyperlink" Target="https://bit.ly/2ONmcjX" TargetMode="External"/><Relationship Id="rId7" Type="http://schemas.openxmlformats.org/officeDocument/2006/relationships/hyperlink" Target="https://bit.ly/3s8wr0Q" TargetMode="External"/><Relationship Id="rId12" Type="http://schemas.openxmlformats.org/officeDocument/2006/relationships/hyperlink" Target="https://bit.ly/3ds4pZS" TargetMode="External"/><Relationship Id="rId2" Type="http://schemas.openxmlformats.org/officeDocument/2006/relationships/hyperlink" Target="https://bit.ly/3ayk4VR" TargetMode="External"/><Relationship Id="rId1" Type="http://schemas.openxmlformats.org/officeDocument/2006/relationships/hyperlink" Target="https://bit.ly/3qc6qNj" TargetMode="External"/><Relationship Id="rId6" Type="http://schemas.openxmlformats.org/officeDocument/2006/relationships/hyperlink" Target="https://bit.ly/3qyltBm" TargetMode="External"/><Relationship Id="rId11" Type="http://schemas.openxmlformats.org/officeDocument/2006/relationships/hyperlink" Target="https://bit.ly/3dsaDcs" TargetMode="External"/><Relationship Id="rId5" Type="http://schemas.openxmlformats.org/officeDocument/2006/relationships/hyperlink" Target="https://bit.ly/3s8zaHm" TargetMode="External"/><Relationship Id="rId15" Type="http://schemas.openxmlformats.org/officeDocument/2006/relationships/table" Target="../tables/table5.xml"/><Relationship Id="rId10" Type="http://schemas.openxmlformats.org/officeDocument/2006/relationships/hyperlink" Target="https://bit.ly/3s8GEu8" TargetMode="External"/><Relationship Id="rId4" Type="http://schemas.openxmlformats.org/officeDocument/2006/relationships/hyperlink" Target="https://bit.ly/2NAAbZU" TargetMode="External"/><Relationship Id="rId9" Type="http://schemas.openxmlformats.org/officeDocument/2006/relationships/hyperlink" Target="https://bit.ly/3qz7cEr" TargetMode="External"/><Relationship Id="rId1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bit.ly/3aypznt" TargetMode="External"/><Relationship Id="rId7" Type="http://schemas.openxmlformats.org/officeDocument/2006/relationships/table" Target="../tables/table6.xml"/><Relationship Id="rId2" Type="http://schemas.openxmlformats.org/officeDocument/2006/relationships/hyperlink" Target="https://bit.ly/3k6PLsj" TargetMode="External"/><Relationship Id="rId1" Type="http://schemas.openxmlformats.org/officeDocument/2006/relationships/hyperlink" Target="https://bit.ly/2ZutWJR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https://bit.ly/2OTTNc7" TargetMode="External"/><Relationship Id="rId4" Type="http://schemas.openxmlformats.org/officeDocument/2006/relationships/hyperlink" Target="https://bit.ly/3aypz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bit.ly/3dsaDcs" TargetMode="External"/><Relationship Id="rId7" Type="http://schemas.openxmlformats.org/officeDocument/2006/relationships/table" Target="../tables/table7.xml"/><Relationship Id="rId2" Type="http://schemas.openxmlformats.org/officeDocument/2006/relationships/hyperlink" Target="https://bit.ly/3s8GEu8" TargetMode="External"/><Relationship Id="rId1" Type="http://schemas.openxmlformats.org/officeDocument/2006/relationships/hyperlink" Target="https://bit.ly/3s8zaHm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https://bit.ly/2ZvoIh6" TargetMode="External"/><Relationship Id="rId4" Type="http://schemas.openxmlformats.org/officeDocument/2006/relationships/hyperlink" Target="https://bit.ly/3ds4pZS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bit.ly/3aypznt" TargetMode="External"/><Relationship Id="rId7" Type="http://schemas.openxmlformats.org/officeDocument/2006/relationships/table" Target="../tables/table8.xml"/><Relationship Id="rId2" Type="http://schemas.openxmlformats.org/officeDocument/2006/relationships/hyperlink" Target="https://bit.ly/3k6PLsj" TargetMode="External"/><Relationship Id="rId1" Type="http://schemas.openxmlformats.org/officeDocument/2006/relationships/hyperlink" Target="https://bit.ly/2ZutWJR" TargetMode="External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s://bit.ly/2OTTNc7" TargetMode="External"/><Relationship Id="rId4" Type="http://schemas.openxmlformats.org/officeDocument/2006/relationships/hyperlink" Target="https://bit.ly/3aypz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6"/>
  <sheetViews>
    <sheetView tabSelected="1" view="pageBreakPreview" zoomScale="70" zoomScaleNormal="70" zoomScaleSheetLayoutView="70" workbookViewId="0">
      <selection activeCell="A12" sqref="A12"/>
    </sheetView>
  </sheetViews>
  <sheetFormatPr defaultColWidth="9.109375" defaultRowHeight="15.6" x14ac:dyDescent="0.3"/>
  <cols>
    <col min="1" max="1" width="5.5546875" style="3" customWidth="1"/>
    <col min="2" max="2" width="10.6640625" style="1" customWidth="1"/>
    <col min="3" max="3" width="40.6640625" style="1" customWidth="1"/>
    <col min="4" max="21" width="15.6640625" style="1" customWidth="1"/>
    <col min="22" max="22" width="21" style="1" customWidth="1"/>
    <col min="23" max="16384" width="9.109375" style="3"/>
  </cols>
  <sheetData>
    <row r="1" spans="2:15" x14ac:dyDescent="0.3">
      <c r="B1" s="82" t="s">
        <v>219</v>
      </c>
      <c r="L1" s="3"/>
      <c r="O1" s="84" t="s">
        <v>222</v>
      </c>
    </row>
    <row r="3" spans="2:15" x14ac:dyDescent="0.3">
      <c r="B3" s="86" t="s">
        <v>10</v>
      </c>
      <c r="C3" s="87"/>
      <c r="D3" s="86"/>
      <c r="E3" s="86"/>
      <c r="F3" s="86"/>
      <c r="G3" s="86"/>
      <c r="H3" s="86"/>
      <c r="I3" s="86"/>
      <c r="J3" s="86"/>
      <c r="K3" s="87"/>
      <c r="L3" s="87"/>
      <c r="M3" s="87"/>
      <c r="N3" s="87"/>
    </row>
    <row r="4" spans="2:15" x14ac:dyDescent="0.3">
      <c r="B4" s="88" t="s">
        <v>70</v>
      </c>
      <c r="C4" s="87"/>
      <c r="D4" s="88"/>
      <c r="E4" s="88"/>
      <c r="F4" s="89" t="s">
        <v>226</v>
      </c>
      <c r="G4" s="89"/>
      <c r="H4" s="89"/>
      <c r="I4" s="89"/>
      <c r="J4" s="89"/>
      <c r="K4" s="90"/>
      <c r="L4" s="90"/>
      <c r="M4" s="90"/>
      <c r="N4" s="90"/>
    </row>
    <row r="5" spans="2:15" x14ac:dyDescent="0.3">
      <c r="B5" s="91"/>
      <c r="C5" s="87"/>
      <c r="D5" s="87"/>
      <c r="E5" s="87"/>
      <c r="F5" s="92" t="s">
        <v>194</v>
      </c>
      <c r="G5" s="89"/>
      <c r="H5" s="89"/>
      <c r="I5" s="89"/>
      <c r="J5" s="89"/>
      <c r="K5" s="90"/>
      <c r="L5" s="90"/>
      <c r="M5" s="90"/>
      <c r="N5" s="90"/>
    </row>
    <row r="6" spans="2:15" x14ac:dyDescent="0.3">
      <c r="B6" s="91"/>
      <c r="C6" s="87"/>
      <c r="D6" s="87"/>
      <c r="E6" s="87"/>
      <c r="F6" s="92" t="s">
        <v>195</v>
      </c>
      <c r="G6" s="93"/>
      <c r="H6" s="93"/>
      <c r="I6" s="93"/>
      <c r="J6" s="93"/>
      <c r="K6" s="90"/>
      <c r="L6" s="90"/>
      <c r="M6" s="90"/>
      <c r="N6" s="90"/>
    </row>
    <row r="7" spans="2:15" x14ac:dyDescent="0.3">
      <c r="B7" s="88" t="s">
        <v>71</v>
      </c>
      <c r="C7" s="87"/>
      <c r="D7" s="88"/>
      <c r="E7" s="88"/>
      <c r="F7" s="89" t="s">
        <v>196</v>
      </c>
      <c r="G7" s="89"/>
      <c r="H7" s="89"/>
      <c r="I7" s="89"/>
      <c r="J7" s="89"/>
      <c r="K7" s="90"/>
      <c r="L7" s="90"/>
      <c r="M7" s="90"/>
      <c r="N7" s="90"/>
    </row>
    <row r="8" spans="2:15" x14ac:dyDescent="0.3">
      <c r="B8" s="87"/>
      <c r="C8" s="87"/>
      <c r="D8" s="87"/>
      <c r="E8" s="87"/>
      <c r="F8" s="92" t="s">
        <v>221</v>
      </c>
      <c r="G8" s="90"/>
      <c r="H8" s="90"/>
      <c r="I8" s="90"/>
      <c r="J8" s="90"/>
      <c r="K8" s="90"/>
      <c r="L8" s="90"/>
      <c r="M8" s="90"/>
      <c r="N8" s="90"/>
    </row>
    <row r="9" spans="2:15" x14ac:dyDescent="0.3">
      <c r="B9" s="88" t="s">
        <v>72</v>
      </c>
      <c r="C9" s="87"/>
      <c r="D9" s="94"/>
      <c r="E9" s="94"/>
      <c r="F9" s="90"/>
      <c r="G9" s="90"/>
      <c r="H9" s="92" t="s">
        <v>223</v>
      </c>
      <c r="I9" s="95"/>
      <c r="J9" s="90"/>
      <c r="K9" s="90"/>
      <c r="L9" s="95"/>
      <c r="M9" s="91"/>
      <c r="N9" s="91"/>
    </row>
    <row r="10" spans="2:15" x14ac:dyDescent="0.3">
      <c r="B10" s="87"/>
      <c r="C10" s="87"/>
      <c r="D10" s="87"/>
      <c r="E10" s="87"/>
      <c r="F10" s="90"/>
      <c r="G10" s="96"/>
      <c r="H10" s="92" t="s">
        <v>197</v>
      </c>
      <c r="I10" s="96"/>
      <c r="J10" s="90"/>
      <c r="K10" s="90"/>
      <c r="L10" s="96"/>
      <c r="M10" s="89"/>
      <c r="N10" s="89"/>
    </row>
    <row r="11" spans="2:15" x14ac:dyDescent="0.3">
      <c r="B11" s="87"/>
      <c r="C11" s="87"/>
      <c r="D11" s="87"/>
      <c r="E11" s="87"/>
      <c r="F11" s="90"/>
      <c r="G11" s="90"/>
      <c r="H11" s="92" t="s">
        <v>198</v>
      </c>
      <c r="I11" s="90"/>
      <c r="J11" s="90"/>
      <c r="K11" s="90"/>
      <c r="L11" s="90"/>
      <c r="M11" s="92"/>
      <c r="N11" s="92"/>
    </row>
    <row r="12" spans="2:15" x14ac:dyDescent="0.3">
      <c r="B12" s="87"/>
      <c r="C12" s="87"/>
      <c r="D12" s="87"/>
      <c r="E12" s="87"/>
      <c r="F12" s="90"/>
      <c r="G12" s="90"/>
      <c r="H12" s="92" t="s">
        <v>199</v>
      </c>
      <c r="I12" s="90"/>
      <c r="J12" s="90"/>
      <c r="K12" s="90"/>
      <c r="L12" s="90"/>
      <c r="M12" s="92"/>
      <c r="N12" s="92"/>
    </row>
    <row r="13" spans="2:15" x14ac:dyDescent="0.3">
      <c r="B13" s="91"/>
      <c r="C13" s="91"/>
      <c r="D13" s="91"/>
      <c r="E13" s="91"/>
      <c r="F13" s="91"/>
      <c r="G13" s="90"/>
      <c r="H13" s="92" t="s">
        <v>200</v>
      </c>
      <c r="I13" s="90"/>
      <c r="J13" s="90"/>
      <c r="K13" s="90"/>
      <c r="L13" s="90"/>
      <c r="M13" s="90"/>
      <c r="N13" s="90"/>
    </row>
    <row r="14" spans="2:15" x14ac:dyDescent="0.3">
      <c r="B14" s="91"/>
      <c r="C14" s="91"/>
      <c r="D14" s="91"/>
      <c r="E14" s="91"/>
      <c r="F14" s="91"/>
      <c r="G14" s="92"/>
      <c r="H14" s="92" t="s">
        <v>201</v>
      </c>
      <c r="I14" s="90"/>
      <c r="J14" s="90"/>
      <c r="K14" s="90"/>
      <c r="L14" s="90"/>
      <c r="M14" s="90"/>
      <c r="N14" s="90"/>
    </row>
    <row r="15" spans="2:15" x14ac:dyDescent="0.3">
      <c r="B15" s="91"/>
      <c r="C15" s="91"/>
      <c r="D15" s="91"/>
      <c r="E15" s="91"/>
      <c r="F15" s="91"/>
      <c r="G15" s="92"/>
      <c r="H15" s="92" t="s">
        <v>202</v>
      </c>
      <c r="I15" s="90"/>
      <c r="J15" s="90"/>
      <c r="K15" s="90"/>
      <c r="L15" s="90"/>
      <c r="M15" s="90"/>
      <c r="N15" s="90"/>
    </row>
    <row r="16" spans="2:15" x14ac:dyDescent="0.3">
      <c r="B16" s="88" t="s">
        <v>73</v>
      </c>
      <c r="C16" s="87"/>
      <c r="D16" s="88"/>
      <c r="E16" s="88"/>
      <c r="F16" s="89" t="s">
        <v>227</v>
      </c>
      <c r="G16" s="90"/>
      <c r="H16" s="90"/>
      <c r="I16" s="90"/>
      <c r="J16" s="90"/>
      <c r="K16" s="90"/>
      <c r="L16" s="90"/>
      <c r="M16" s="90"/>
      <c r="N16" s="90"/>
    </row>
    <row r="17" spans="1:22" s="1" customFormat="1" ht="31.2" x14ac:dyDescent="0.3">
      <c r="A17" s="3"/>
      <c r="C17" s="17" t="s">
        <v>218</v>
      </c>
      <c r="D17" s="17" t="s">
        <v>44</v>
      </c>
    </row>
    <row r="18" spans="1:22" s="1" customFormat="1" x14ac:dyDescent="0.3">
      <c r="C18" s="19">
        <v>1</v>
      </c>
      <c r="D18" s="18">
        <f>C18*(M20)</f>
        <v>55294</v>
      </c>
      <c r="R18" s="2"/>
      <c r="S18" s="2"/>
      <c r="T18" s="2"/>
    </row>
    <row r="19" spans="1:22" s="1" customFormat="1" x14ac:dyDescent="0.3">
      <c r="C19" s="8"/>
      <c r="D19" s="8"/>
      <c r="E19" s="37">
        <f>SUM(D20:J20)</f>
        <v>21</v>
      </c>
      <c r="F19" s="8" t="s">
        <v>115</v>
      </c>
      <c r="G19" s="8"/>
      <c r="H19" s="8"/>
      <c r="I19" s="8"/>
      <c r="J19" s="8"/>
      <c r="R19" s="3"/>
      <c r="S19" s="3"/>
      <c r="T19" s="3"/>
      <c r="U19" s="3"/>
    </row>
    <row r="20" spans="1:22" x14ac:dyDescent="0.3">
      <c r="C20" s="9"/>
      <c r="D20" s="34">
        <v>1</v>
      </c>
      <c r="E20" s="34">
        <v>5</v>
      </c>
      <c r="F20" s="34">
        <v>3</v>
      </c>
      <c r="G20" s="34">
        <v>3</v>
      </c>
      <c r="H20" s="34">
        <v>3</v>
      </c>
      <c r="I20" s="34">
        <v>3</v>
      </c>
      <c r="J20" s="34">
        <v>3</v>
      </c>
      <c r="M20" s="2">
        <f>SUM(Table2410433456810[Bendra lėšų suma, EUR])</f>
        <v>55294</v>
      </c>
      <c r="N20" s="2"/>
      <c r="Q20" s="3"/>
      <c r="R20" s="3"/>
      <c r="S20" s="3"/>
      <c r="T20" s="3"/>
      <c r="U20" s="3"/>
      <c r="V20" s="16"/>
    </row>
    <row r="21" spans="1:22" ht="93.6" x14ac:dyDescent="0.3">
      <c r="B21" s="4" t="s">
        <v>4</v>
      </c>
      <c r="C21" s="5" t="s">
        <v>27</v>
      </c>
      <c r="D21" s="5" t="s">
        <v>112</v>
      </c>
      <c r="E21" s="5" t="s">
        <v>106</v>
      </c>
      <c r="F21" s="5" t="s">
        <v>107</v>
      </c>
      <c r="G21" s="5" t="s">
        <v>108</v>
      </c>
      <c r="H21" s="5" t="s">
        <v>109</v>
      </c>
      <c r="I21" s="5" t="s">
        <v>110</v>
      </c>
      <c r="J21" s="5" t="s">
        <v>111</v>
      </c>
      <c r="K21" s="5" t="s">
        <v>28</v>
      </c>
      <c r="L21" s="5" t="s">
        <v>20</v>
      </c>
      <c r="M21" s="5" t="s">
        <v>29</v>
      </c>
      <c r="N21" s="5" t="s">
        <v>116</v>
      </c>
      <c r="O21" s="5" t="s">
        <v>3</v>
      </c>
      <c r="P21" s="3"/>
      <c r="Q21" s="3"/>
      <c r="R21" s="3"/>
      <c r="S21" s="3"/>
      <c r="T21" s="3"/>
      <c r="U21" s="3"/>
      <c r="V21" s="16"/>
    </row>
    <row r="22" spans="1:22" x14ac:dyDescent="0.3">
      <c r="B22" s="13">
        <v>1</v>
      </c>
      <c r="C22" s="31" t="s">
        <v>113</v>
      </c>
      <c r="D22" s="10">
        <v>1</v>
      </c>
      <c r="E22" s="10">
        <v>5</v>
      </c>
      <c r="F22" s="10">
        <v>3</v>
      </c>
      <c r="G22" s="10">
        <v>3</v>
      </c>
      <c r="H22" s="10">
        <v>3</v>
      </c>
      <c r="I22" s="10">
        <v>3</v>
      </c>
      <c r="J22" s="10">
        <v>3</v>
      </c>
      <c r="K22" s="10">
        <f>SUM(Table2410433456810[[#This Row],[operacijų centro koordinatorius]:[elektroninių ryšių organizavimo ir palaikymo grupė]])</f>
        <v>21</v>
      </c>
      <c r="L22" s="10">
        <v>150</v>
      </c>
      <c r="M22" s="10">
        <f>Table2410433456810[[#This Row],[Priemonės bendras poreikis vnt./kompl.]]*Table2410433456810[[#This Row],[Vieneto/komplekto orientacinė kaina]]</f>
        <v>3150</v>
      </c>
      <c r="N22" s="10" t="s">
        <v>120</v>
      </c>
      <c r="O22" s="15"/>
      <c r="P22" s="3"/>
      <c r="Q22" s="3"/>
      <c r="R22" s="3"/>
      <c r="S22" s="3"/>
      <c r="T22" s="3"/>
      <c r="U22" s="3"/>
    </row>
    <row r="23" spans="1:22" x14ac:dyDescent="0.3">
      <c r="B23" s="13">
        <v>2</v>
      </c>
      <c r="C23" s="32" t="s">
        <v>75</v>
      </c>
      <c r="D23" s="10">
        <v>1</v>
      </c>
      <c r="E23" s="10">
        <v>5</v>
      </c>
      <c r="F23" s="10">
        <v>3</v>
      </c>
      <c r="G23" s="10">
        <v>3</v>
      </c>
      <c r="H23" s="10">
        <v>3</v>
      </c>
      <c r="I23" s="10">
        <v>3</v>
      </c>
      <c r="J23" s="10">
        <v>3</v>
      </c>
      <c r="K23" s="10">
        <f>SUM(Table2410433456810[[#This Row],[operacijų centro koordinatorius]:[elektroninių ryšių organizavimo ir palaikymo grupė]])</f>
        <v>21</v>
      </c>
      <c r="L23" s="10">
        <v>70</v>
      </c>
      <c r="M23" s="10">
        <f>Table2410433456810[[#This Row],[Priemonės bendras poreikis vnt./kompl.]]*Table2410433456810[[#This Row],[Vieneto/komplekto orientacinė kaina]]</f>
        <v>1470</v>
      </c>
      <c r="N23" s="10" t="s">
        <v>120</v>
      </c>
      <c r="O23" s="7"/>
      <c r="P23" s="3"/>
      <c r="Q23" s="3"/>
      <c r="R23" s="3"/>
      <c r="S23" s="3"/>
      <c r="T23" s="3"/>
      <c r="U23" s="3"/>
    </row>
    <row r="24" spans="1:22" x14ac:dyDescent="0.3">
      <c r="B24" s="13">
        <v>3</v>
      </c>
      <c r="C24" s="31" t="s">
        <v>76</v>
      </c>
      <c r="D24" s="10">
        <v>1</v>
      </c>
      <c r="E24" s="10">
        <v>1</v>
      </c>
      <c r="F24" s="10">
        <v>1</v>
      </c>
      <c r="G24" s="10">
        <v>1</v>
      </c>
      <c r="H24" s="10">
        <v>1</v>
      </c>
      <c r="I24" s="10">
        <v>1</v>
      </c>
      <c r="J24" s="10">
        <v>1</v>
      </c>
      <c r="K24" s="10">
        <f>SUM(Table2410433456810[[#This Row],[operacijų centro koordinatorius]:[elektroninių ryšių organizavimo ir palaikymo grupė]])</f>
        <v>7</v>
      </c>
      <c r="L24" s="10">
        <v>120</v>
      </c>
      <c r="M24" s="10">
        <f>Table2410433456810[[#This Row],[Priemonės bendras poreikis vnt./kompl.]]*Table2410433456810[[#This Row],[Vieneto/komplekto orientacinė kaina]]</f>
        <v>840</v>
      </c>
      <c r="N24" s="10" t="s">
        <v>120</v>
      </c>
      <c r="O24" s="15"/>
      <c r="P24" s="3"/>
      <c r="Q24" s="3"/>
      <c r="R24" s="3"/>
      <c r="S24" s="3"/>
      <c r="T24" s="3"/>
      <c r="U24" s="3"/>
    </row>
    <row r="25" spans="1:22" x14ac:dyDescent="0.3">
      <c r="B25" s="13">
        <v>4</v>
      </c>
      <c r="C25" s="31" t="s">
        <v>77</v>
      </c>
      <c r="D25" s="10">
        <v>0</v>
      </c>
      <c r="E25" s="10">
        <v>1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f>SUM(Table2410433456810[[#This Row],[operacijų centro koordinatorius]:[elektroninių ryšių organizavimo ir palaikymo grupė]])</f>
        <v>1</v>
      </c>
      <c r="L25" s="10">
        <v>1000</v>
      </c>
      <c r="M25" s="10">
        <f>Table2410433456810[[#This Row],[Priemonės bendras poreikis vnt./kompl.]]*Table2410433456810[[#This Row],[Vieneto/komplekto orientacinė kaina]]</f>
        <v>1000</v>
      </c>
      <c r="N25" s="10" t="s">
        <v>120</v>
      </c>
      <c r="O25" s="15"/>
      <c r="P25" s="3"/>
      <c r="Q25" s="3"/>
      <c r="R25" s="3"/>
      <c r="S25" s="3"/>
      <c r="T25" s="3"/>
      <c r="U25" s="3"/>
    </row>
    <row r="26" spans="1:22" x14ac:dyDescent="0.3">
      <c r="B26" s="13">
        <v>5</v>
      </c>
      <c r="C26" s="31" t="s">
        <v>78</v>
      </c>
      <c r="D26" s="10">
        <v>0</v>
      </c>
      <c r="E26" s="10">
        <v>1</v>
      </c>
      <c r="F26" s="10">
        <v>1</v>
      </c>
      <c r="G26" s="10">
        <v>1</v>
      </c>
      <c r="H26" s="10">
        <v>1</v>
      </c>
      <c r="I26" s="10">
        <v>1</v>
      </c>
      <c r="J26" s="10">
        <v>1</v>
      </c>
      <c r="K26" s="10">
        <f>SUM(Table2410433456810[[#This Row],[operacijų centro koordinatorius]:[elektroninių ryšių organizavimo ir palaikymo grupė]])</f>
        <v>6</v>
      </c>
      <c r="L26" s="10">
        <v>50</v>
      </c>
      <c r="M26" s="10">
        <f>Table2410433456810[[#This Row],[Priemonės bendras poreikis vnt./kompl.]]*Table2410433456810[[#This Row],[Vieneto/komplekto orientacinė kaina]]</f>
        <v>300</v>
      </c>
      <c r="N26" s="10" t="s">
        <v>120</v>
      </c>
      <c r="O26" s="15"/>
      <c r="P26" s="3"/>
      <c r="Q26" s="3"/>
      <c r="R26" s="3"/>
      <c r="S26" s="3"/>
      <c r="T26" s="3"/>
      <c r="U26" s="3"/>
    </row>
    <row r="27" spans="1:22" x14ac:dyDescent="0.3">
      <c r="B27" s="13">
        <v>6</v>
      </c>
      <c r="C27" s="31" t="s">
        <v>79</v>
      </c>
      <c r="D27" s="10">
        <v>0</v>
      </c>
      <c r="E27" s="10">
        <v>1</v>
      </c>
      <c r="F27" s="10">
        <v>1</v>
      </c>
      <c r="G27" s="10">
        <v>1</v>
      </c>
      <c r="H27" s="10">
        <v>1</v>
      </c>
      <c r="I27" s="10">
        <v>1</v>
      </c>
      <c r="J27" s="10">
        <v>1</v>
      </c>
      <c r="K27" s="10">
        <f>SUM(Table2410433456810[[#This Row],[operacijų centro koordinatorius]:[elektroninių ryšių organizavimo ir palaikymo grupė]])</f>
        <v>6</v>
      </c>
      <c r="L27" s="10">
        <v>10</v>
      </c>
      <c r="M27" s="10">
        <f>Table2410433456810[[#This Row],[Priemonės bendras poreikis vnt./kompl.]]*Table2410433456810[[#This Row],[Vieneto/komplekto orientacinė kaina]]</f>
        <v>60</v>
      </c>
      <c r="N27" s="41" t="s">
        <v>122</v>
      </c>
      <c r="O27" s="15"/>
      <c r="P27" s="3"/>
      <c r="Q27" s="3"/>
      <c r="R27" s="3"/>
      <c r="S27" s="3"/>
      <c r="T27" s="3"/>
      <c r="U27" s="3"/>
    </row>
    <row r="28" spans="1:22" x14ac:dyDescent="0.3">
      <c r="B28" s="13">
        <v>7</v>
      </c>
      <c r="C28" s="31" t="s">
        <v>80</v>
      </c>
      <c r="D28" s="10">
        <v>1</v>
      </c>
      <c r="E28" s="10">
        <v>4</v>
      </c>
      <c r="F28" s="10">
        <v>2</v>
      </c>
      <c r="G28" s="10">
        <v>2</v>
      </c>
      <c r="H28" s="10">
        <v>2</v>
      </c>
      <c r="I28" s="10">
        <v>2</v>
      </c>
      <c r="J28" s="10">
        <v>2</v>
      </c>
      <c r="K28" s="10">
        <f>SUM(Table2410433456810[[#This Row],[operacijų centro koordinatorius]:[elektroninių ryšių organizavimo ir palaikymo grupė]])</f>
        <v>15</v>
      </c>
      <c r="L28" s="10">
        <v>80</v>
      </c>
      <c r="M28" s="10">
        <f>Table2410433456810[[#This Row],[Priemonės bendras poreikis vnt./kompl.]]*Table2410433456810[[#This Row],[Vieneto/komplekto orientacinė kaina]]</f>
        <v>1200</v>
      </c>
      <c r="N28" s="38" t="s">
        <v>124</v>
      </c>
      <c r="O28" s="15"/>
      <c r="P28" s="3"/>
      <c r="Q28" s="3"/>
      <c r="R28" s="3"/>
      <c r="S28" s="3"/>
      <c r="T28" s="3"/>
      <c r="U28" s="3"/>
    </row>
    <row r="29" spans="1:22" ht="31.2" x14ac:dyDescent="0.3">
      <c r="B29" s="13">
        <v>8</v>
      </c>
      <c r="C29" s="31" t="s">
        <v>81</v>
      </c>
      <c r="D29" s="10">
        <v>0</v>
      </c>
      <c r="E29" s="10">
        <v>1</v>
      </c>
      <c r="F29" s="10">
        <v>1</v>
      </c>
      <c r="G29" s="10">
        <v>1</v>
      </c>
      <c r="H29" s="10">
        <v>1</v>
      </c>
      <c r="I29" s="10">
        <v>0</v>
      </c>
      <c r="J29" s="10">
        <v>0</v>
      </c>
      <c r="K29" s="10">
        <f>SUM(Table2410433456810[[#This Row],[operacijų centro koordinatorius]:[elektroninių ryšių organizavimo ir palaikymo grupė]])</f>
        <v>4</v>
      </c>
      <c r="L29" s="10">
        <v>20</v>
      </c>
      <c r="M29" s="10">
        <f>Table2410433456810[[#This Row],[Priemonės bendras poreikis vnt./kompl.]]*Table2410433456810[[#This Row],[Vieneto/komplekto orientacinė kaina]]</f>
        <v>80</v>
      </c>
      <c r="N29" s="38" t="s">
        <v>123</v>
      </c>
      <c r="O29" s="15"/>
      <c r="P29" s="3"/>
      <c r="Q29" s="3"/>
      <c r="R29" s="3"/>
      <c r="S29" s="3"/>
      <c r="T29" s="3"/>
      <c r="U29" s="3"/>
    </row>
    <row r="30" spans="1:22" s="1" customFormat="1" x14ac:dyDescent="0.3">
      <c r="A30" s="3"/>
      <c r="B30" s="13">
        <v>9</v>
      </c>
      <c r="C30" s="31" t="s">
        <v>82</v>
      </c>
      <c r="D30" s="10">
        <v>0</v>
      </c>
      <c r="E30" s="10">
        <v>1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f>SUM(Table2410433456810[[#This Row],[operacijų centro koordinatorius]:[elektroninių ryšių organizavimo ir palaikymo grupė]])</f>
        <v>1</v>
      </c>
      <c r="L30" s="10">
        <v>1000</v>
      </c>
      <c r="M30" s="10">
        <f>Table2410433456810[[#This Row],[Priemonės bendras poreikis vnt./kompl.]]*Table2410433456810[[#This Row],[Vieneto/komplekto orientacinė kaina]]</f>
        <v>1000</v>
      </c>
      <c r="N30" s="42" t="s">
        <v>132</v>
      </c>
      <c r="O30" s="15"/>
      <c r="P30" s="3"/>
      <c r="Q30" s="3"/>
      <c r="R30" s="3"/>
      <c r="S30" s="3"/>
      <c r="T30" s="3"/>
      <c r="U30" s="3"/>
    </row>
    <row r="31" spans="1:22" s="1" customFormat="1" x14ac:dyDescent="0.3">
      <c r="A31" s="3"/>
      <c r="B31" s="13">
        <v>10</v>
      </c>
      <c r="C31" s="31" t="s">
        <v>83</v>
      </c>
      <c r="D31" s="10">
        <v>0</v>
      </c>
      <c r="E31" s="10">
        <v>1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f>SUM(Table2410433456810[[#This Row],[operacijų centro koordinatorius]:[elektroninių ryšių organizavimo ir palaikymo grupė]])</f>
        <v>1</v>
      </c>
      <c r="L31" s="10">
        <v>100</v>
      </c>
      <c r="M31" s="10">
        <f>Table2410433456810[[#This Row],[Priemonės bendras poreikis vnt./kompl.]]*Table2410433456810[[#This Row],[Vieneto/komplekto orientacinė kaina]]</f>
        <v>100</v>
      </c>
      <c r="N31" s="38" t="s">
        <v>126</v>
      </c>
      <c r="O31" s="7"/>
      <c r="P31" s="3"/>
      <c r="Q31" s="3"/>
      <c r="R31" s="3"/>
      <c r="S31" s="3"/>
      <c r="T31" s="3"/>
      <c r="U31" s="3"/>
    </row>
    <row r="32" spans="1:22" s="1" customFormat="1" x14ac:dyDescent="0.3">
      <c r="A32" s="3"/>
      <c r="B32" s="13">
        <v>11</v>
      </c>
      <c r="C32" s="33" t="s">
        <v>84</v>
      </c>
      <c r="D32" s="20">
        <v>0</v>
      </c>
      <c r="E32" s="20">
        <v>1</v>
      </c>
      <c r="F32" s="20">
        <v>1</v>
      </c>
      <c r="G32" s="20">
        <v>1</v>
      </c>
      <c r="H32" s="20">
        <v>0</v>
      </c>
      <c r="I32" s="20">
        <v>0</v>
      </c>
      <c r="J32" s="20">
        <v>0</v>
      </c>
      <c r="K32" s="10">
        <f>SUM(Table2410433456810[[#This Row],[operacijų centro koordinatorius]:[elektroninių ryšių organizavimo ir palaikymo grupė]])</f>
        <v>3</v>
      </c>
      <c r="L32" s="10">
        <v>100</v>
      </c>
      <c r="M32" s="10">
        <f>Table2410433456810[[#This Row],[Priemonės bendras poreikis vnt./kompl.]]*Table2410433456810[[#This Row],[Vieneto/komplekto orientacinė kaina]]</f>
        <v>300</v>
      </c>
      <c r="N32" s="38" t="s">
        <v>126</v>
      </c>
      <c r="O32" s="7"/>
      <c r="P32" s="3"/>
      <c r="Q32" s="3"/>
    </row>
    <row r="33" spans="1:17" s="1" customFormat="1" ht="31.2" x14ac:dyDescent="0.3">
      <c r="A33" s="3"/>
      <c r="B33" s="13">
        <v>12</v>
      </c>
      <c r="C33" s="85" t="s">
        <v>85</v>
      </c>
      <c r="D33" s="20">
        <v>1</v>
      </c>
      <c r="E33" s="20">
        <v>1</v>
      </c>
      <c r="F33" s="20">
        <v>1</v>
      </c>
      <c r="G33" s="20">
        <v>1</v>
      </c>
      <c r="H33" s="20">
        <v>1</v>
      </c>
      <c r="I33" s="20">
        <v>1</v>
      </c>
      <c r="J33" s="20">
        <v>1</v>
      </c>
      <c r="K33" s="10">
        <f>SUM(Table2410433456810[[#This Row],[operacijų centro koordinatorius]:[elektroninių ryšių organizavimo ir palaikymo grupė]])</f>
        <v>7</v>
      </c>
      <c r="L33" s="10">
        <v>100</v>
      </c>
      <c r="M33" s="10">
        <f>Table2410433456810[[#This Row],[Priemonės bendras poreikis vnt./kompl.]]*Table2410433456810[[#This Row],[Vieneto/komplekto orientacinė kaina]]</f>
        <v>700</v>
      </c>
      <c r="N33" s="38" t="s">
        <v>126</v>
      </c>
      <c r="O33" s="7"/>
      <c r="P33" s="3"/>
      <c r="Q33" s="3"/>
    </row>
    <row r="34" spans="1:17" s="1" customFormat="1" x14ac:dyDescent="0.3">
      <c r="A34" s="3"/>
      <c r="B34" s="13">
        <v>13</v>
      </c>
      <c r="C34" s="31" t="s">
        <v>86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1</v>
      </c>
      <c r="J34" s="20">
        <v>0</v>
      </c>
      <c r="K34" s="10">
        <f>SUM(Table2410433456810[[#This Row],[operacijų centro koordinatorius]:[elektroninių ryšių organizavimo ir palaikymo grupė]])</f>
        <v>1</v>
      </c>
      <c r="L34" s="10">
        <v>120</v>
      </c>
      <c r="M34" s="10">
        <f>Table2410433456810[[#This Row],[Priemonės bendras poreikis vnt./kompl.]]*Table2410433456810[[#This Row],[Vieneto/komplekto orientacinė kaina]]</f>
        <v>120</v>
      </c>
      <c r="N34" s="38" t="s">
        <v>126</v>
      </c>
      <c r="O34" s="7"/>
      <c r="P34" s="3"/>
      <c r="Q34" s="3"/>
    </row>
    <row r="35" spans="1:17" s="1" customFormat="1" x14ac:dyDescent="0.3">
      <c r="A35" s="3"/>
      <c r="B35" s="13">
        <v>14</v>
      </c>
      <c r="C35" s="32" t="s">
        <v>87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1</v>
      </c>
      <c r="J35" s="20">
        <v>0</v>
      </c>
      <c r="K35" s="10">
        <f>SUM(Table2410433456810[[#This Row],[operacijų centro koordinatorius]:[elektroninių ryšių organizavimo ir palaikymo grupė]])</f>
        <v>1</v>
      </c>
      <c r="L35" s="10">
        <v>50</v>
      </c>
      <c r="M35" s="10">
        <f>Table2410433456810[[#This Row],[Priemonės bendras poreikis vnt./kompl.]]*Table2410433456810[[#This Row],[Vieneto/komplekto orientacinė kaina]]</f>
        <v>50</v>
      </c>
      <c r="N35" s="38" t="s">
        <v>126</v>
      </c>
      <c r="O35" s="7"/>
      <c r="P35" s="3"/>
      <c r="Q35" s="3"/>
    </row>
    <row r="36" spans="1:17" s="1" customFormat="1" ht="46.8" x14ac:dyDescent="0.3">
      <c r="A36" s="3"/>
      <c r="B36" s="13">
        <v>15</v>
      </c>
      <c r="C36" s="32" t="s">
        <v>88</v>
      </c>
      <c r="D36" s="10">
        <v>1</v>
      </c>
      <c r="E36" s="10">
        <v>1</v>
      </c>
      <c r="F36" s="10">
        <v>1</v>
      </c>
      <c r="G36" s="10">
        <v>1</v>
      </c>
      <c r="H36" s="10">
        <v>1</v>
      </c>
      <c r="I36" s="10">
        <v>1</v>
      </c>
      <c r="J36" s="10">
        <v>1</v>
      </c>
      <c r="K36" s="10">
        <f>SUM(Table2410433456810[[#This Row],[operacijų centro koordinatorius]:[elektroninių ryšių organizavimo ir palaikymo grupė]])</f>
        <v>7</v>
      </c>
      <c r="L36" s="10">
        <v>20</v>
      </c>
      <c r="M36" s="10">
        <f>Table2410433456810[[#This Row],[Priemonės bendras poreikis vnt./kompl.]]*Table2410433456810[[#This Row],[Vieneto/komplekto orientacinė kaina]]</f>
        <v>140</v>
      </c>
      <c r="N36" s="39" t="s">
        <v>130</v>
      </c>
      <c r="O36" s="7"/>
      <c r="Q36" s="3"/>
    </row>
    <row r="37" spans="1:17" s="1" customFormat="1" ht="31.2" x14ac:dyDescent="0.3">
      <c r="A37" s="3"/>
      <c r="B37" s="13">
        <v>16</v>
      </c>
      <c r="C37" s="32" t="s">
        <v>89</v>
      </c>
      <c r="D37" s="10">
        <v>1</v>
      </c>
      <c r="E37" s="10">
        <v>1</v>
      </c>
      <c r="F37" s="10">
        <v>1</v>
      </c>
      <c r="G37" s="10">
        <v>1</v>
      </c>
      <c r="H37" s="10">
        <v>1</v>
      </c>
      <c r="I37" s="10">
        <v>1</v>
      </c>
      <c r="J37" s="10">
        <v>1</v>
      </c>
      <c r="K37" s="10">
        <f>SUM(Table2410433456810[[#This Row],[operacijų centro koordinatorius]:[elektroninių ryšių organizavimo ir palaikymo grupė]])</f>
        <v>7</v>
      </c>
      <c r="L37" s="10">
        <v>400</v>
      </c>
      <c r="M37" s="10">
        <f>Table2410433456810[[#This Row],[Priemonės bendras poreikis vnt./kompl.]]*Table2410433456810[[#This Row],[Vieneto/komplekto orientacinė kaina]]</f>
        <v>2800</v>
      </c>
      <c r="N37" s="39" t="s">
        <v>127</v>
      </c>
      <c r="O37" s="7"/>
      <c r="P37" s="3"/>
      <c r="Q37" s="3"/>
    </row>
    <row r="38" spans="1:17" s="1" customFormat="1" ht="31.2" x14ac:dyDescent="0.3">
      <c r="A38" s="3"/>
      <c r="B38" s="13">
        <v>17</v>
      </c>
      <c r="C38" s="32" t="s">
        <v>90</v>
      </c>
      <c r="D38" s="10">
        <v>1</v>
      </c>
      <c r="E38" s="10">
        <v>5</v>
      </c>
      <c r="F38" s="10">
        <v>3</v>
      </c>
      <c r="G38" s="10">
        <v>3</v>
      </c>
      <c r="H38" s="10">
        <v>3</v>
      </c>
      <c r="I38" s="10">
        <v>3</v>
      </c>
      <c r="J38" s="10">
        <v>3</v>
      </c>
      <c r="K38" s="10">
        <f>SUM(Table2410433456810[[#This Row],[operacijų centro koordinatorius]:[elektroninių ryšių organizavimo ir palaikymo grupė]])</f>
        <v>21</v>
      </c>
      <c r="L38" s="10">
        <v>1000</v>
      </c>
      <c r="M38" s="10">
        <f>Table2410433456810[[#This Row],[Priemonės bendras poreikis vnt./kompl.]]*Table2410433456810[[#This Row],[Vieneto/komplekto orientacinė kaina]]</f>
        <v>21000</v>
      </c>
      <c r="N38" s="10" t="s">
        <v>117</v>
      </c>
      <c r="O38" s="7"/>
    </row>
    <row r="39" spans="1:17" x14ac:dyDescent="0.3">
      <c r="B39" s="13">
        <v>18</v>
      </c>
      <c r="C39" s="32" t="s">
        <v>91</v>
      </c>
      <c r="D39" s="10">
        <v>0</v>
      </c>
      <c r="E39" s="10">
        <v>1</v>
      </c>
      <c r="F39" s="10">
        <v>1</v>
      </c>
      <c r="G39" s="10">
        <v>1</v>
      </c>
      <c r="H39" s="10">
        <v>1</v>
      </c>
      <c r="I39" s="10">
        <v>1</v>
      </c>
      <c r="J39" s="10">
        <v>0</v>
      </c>
      <c r="K39" s="10">
        <f>SUM(Table2410433456810[[#This Row],[operacijų centro koordinatorius]:[elektroninių ryšių organizavimo ir palaikymo grupė]])</f>
        <v>5</v>
      </c>
      <c r="L39" s="10">
        <v>400</v>
      </c>
      <c r="M39" s="10">
        <f>Table2410433456810[[#This Row],[Priemonės bendras poreikis vnt./kompl.]]*Table2410433456810[[#This Row],[Vieneto/komplekto orientacinė kaina]]</f>
        <v>2000</v>
      </c>
      <c r="N39" s="38" t="s">
        <v>126</v>
      </c>
      <c r="O39" s="7"/>
    </row>
    <row r="40" spans="1:17" x14ac:dyDescent="0.3">
      <c r="B40" s="13">
        <v>19</v>
      </c>
      <c r="C40" s="32" t="s">
        <v>92</v>
      </c>
      <c r="D40" s="10">
        <v>1</v>
      </c>
      <c r="E40" s="10">
        <v>1</v>
      </c>
      <c r="F40" s="10">
        <v>1</v>
      </c>
      <c r="G40" s="10">
        <v>1</v>
      </c>
      <c r="H40" s="10">
        <v>0</v>
      </c>
      <c r="I40" s="10">
        <v>0</v>
      </c>
      <c r="J40" s="10">
        <v>0</v>
      </c>
      <c r="K40" s="10">
        <f>SUM(Table2410433456810[[#This Row],[operacijų centro koordinatorius]:[elektroninių ryšių organizavimo ir palaikymo grupė]])</f>
        <v>4</v>
      </c>
      <c r="L40" s="10">
        <v>500</v>
      </c>
      <c r="M40" s="10">
        <f>Table2410433456810[[#This Row],[Priemonės bendras poreikis vnt./kompl.]]*Table2410433456810[[#This Row],[Vieneto/komplekto orientacinė kaina]]</f>
        <v>2000</v>
      </c>
      <c r="N40" s="38" t="s">
        <v>126</v>
      </c>
      <c r="O40" s="7"/>
    </row>
    <row r="41" spans="1:17" x14ac:dyDescent="0.3">
      <c r="B41" s="13">
        <v>20</v>
      </c>
      <c r="C41" s="32" t="s">
        <v>93</v>
      </c>
      <c r="D41" s="10">
        <v>0</v>
      </c>
      <c r="E41" s="10">
        <v>1</v>
      </c>
      <c r="F41" s="10">
        <v>0</v>
      </c>
      <c r="G41" s="10">
        <v>0</v>
      </c>
      <c r="H41" s="10">
        <v>1</v>
      </c>
      <c r="I41" s="10">
        <v>0</v>
      </c>
      <c r="J41" s="10">
        <v>0</v>
      </c>
      <c r="K41" s="10">
        <f>SUM(Table2410433456810[[#This Row],[operacijų centro koordinatorius]:[elektroninių ryšių organizavimo ir palaikymo grupė]])</f>
        <v>2</v>
      </c>
      <c r="L41" s="10">
        <v>40</v>
      </c>
      <c r="M41" s="10">
        <f>Table2410433456810[[#This Row],[Priemonės bendras poreikis vnt./kompl.]]*Table2410433456810[[#This Row],[Vieneto/komplekto orientacinė kaina]]</f>
        <v>80</v>
      </c>
      <c r="N41" s="38" t="s">
        <v>128</v>
      </c>
      <c r="O41" s="7"/>
    </row>
    <row r="42" spans="1:17" x14ac:dyDescent="0.3">
      <c r="B42" s="13">
        <v>21</v>
      </c>
      <c r="C42" s="32" t="s">
        <v>94</v>
      </c>
      <c r="D42" s="10">
        <v>0</v>
      </c>
      <c r="E42" s="10">
        <v>1</v>
      </c>
      <c r="F42" s="10">
        <v>1</v>
      </c>
      <c r="G42" s="10">
        <v>0</v>
      </c>
      <c r="H42" s="10">
        <v>1</v>
      </c>
      <c r="I42" s="10">
        <v>0</v>
      </c>
      <c r="J42" s="10">
        <v>0</v>
      </c>
      <c r="K42" s="10">
        <f>SUM(Table2410433456810[[#This Row],[operacijų centro koordinatorius]:[elektroninių ryšių organizavimo ir palaikymo grupė]])</f>
        <v>3</v>
      </c>
      <c r="L42" s="10">
        <v>20</v>
      </c>
      <c r="M42" s="10">
        <f>Table2410433456810[[#This Row],[Priemonės bendras poreikis vnt./kompl.]]*Table2410433456810[[#This Row],[Vieneto/komplekto orientacinė kaina]]</f>
        <v>60</v>
      </c>
      <c r="N42" s="38" t="s">
        <v>128</v>
      </c>
      <c r="O42" s="7"/>
    </row>
    <row r="43" spans="1:17" x14ac:dyDescent="0.3">
      <c r="B43" s="13">
        <v>22</v>
      </c>
      <c r="C43" s="32" t="s">
        <v>95</v>
      </c>
      <c r="D43" s="10">
        <v>0</v>
      </c>
      <c r="E43" s="10">
        <v>2</v>
      </c>
      <c r="F43" s="10">
        <v>1</v>
      </c>
      <c r="G43" s="10">
        <v>1</v>
      </c>
      <c r="H43" s="10">
        <v>1</v>
      </c>
      <c r="I43" s="10">
        <v>1</v>
      </c>
      <c r="J43" s="10">
        <v>0</v>
      </c>
      <c r="K43" s="10">
        <f>SUM(Table2410433456810[[#This Row],[operacijų centro koordinatorius]:[elektroninių ryšių organizavimo ir palaikymo grupė]])</f>
        <v>6</v>
      </c>
      <c r="L43" s="10">
        <v>300</v>
      </c>
      <c r="M43" s="10">
        <f>Table2410433456810[[#This Row],[Priemonės bendras poreikis vnt./kompl.]]*Table2410433456810[[#This Row],[Vieneto/komplekto orientacinė kaina]]</f>
        <v>1800</v>
      </c>
      <c r="N43" s="38" t="s">
        <v>129</v>
      </c>
      <c r="O43" s="7"/>
    </row>
    <row r="44" spans="1:17" ht="31.2" x14ac:dyDescent="0.3">
      <c r="B44" s="13">
        <v>23</v>
      </c>
      <c r="C44" s="32" t="s">
        <v>96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1</v>
      </c>
      <c r="K44" s="10">
        <f>SUM(Table2410433456810[[#This Row],[operacijų centro koordinatorius]:[elektroninių ryšių organizavimo ir palaikymo grupė]])</f>
        <v>1</v>
      </c>
      <c r="L44" s="10">
        <v>1000</v>
      </c>
      <c r="M44" s="10">
        <f>Table2410433456810[[#This Row],[Priemonės bendras poreikis vnt./kompl.]]*Table2410433456810[[#This Row],[Vieneto/komplekto orientacinė kaina]]</f>
        <v>1000</v>
      </c>
      <c r="N44" s="43" t="s">
        <v>131</v>
      </c>
      <c r="O44" s="7"/>
    </row>
    <row r="45" spans="1:17" ht="46.5" customHeight="1" x14ac:dyDescent="0.3">
      <c r="B45" s="13">
        <v>24</v>
      </c>
      <c r="C45" s="32" t="s">
        <v>97</v>
      </c>
      <c r="D45" s="10">
        <v>0</v>
      </c>
      <c r="E45" s="10">
        <v>1</v>
      </c>
      <c r="F45" s="10">
        <v>1</v>
      </c>
      <c r="G45" s="10">
        <v>1</v>
      </c>
      <c r="H45" s="10">
        <v>1</v>
      </c>
      <c r="I45" s="10">
        <v>1</v>
      </c>
      <c r="J45" s="10">
        <v>1</v>
      </c>
      <c r="K45" s="10">
        <f>SUM(Table2410433456810[[#This Row],[operacijų centro koordinatorius]:[elektroninių ryšių organizavimo ir palaikymo grupė]])</f>
        <v>6</v>
      </c>
      <c r="L45" s="10">
        <v>100</v>
      </c>
      <c r="M45" s="10">
        <f>Table2410433456810[[#This Row],[Priemonės bendras poreikis vnt./kompl.]]*Table2410433456810[[#This Row],[Vieneto/komplekto orientacinė kaina]]</f>
        <v>600</v>
      </c>
      <c r="N45" s="38" t="s">
        <v>136</v>
      </c>
      <c r="O45" s="7"/>
    </row>
    <row r="46" spans="1:17" ht="28.8" x14ac:dyDescent="0.3">
      <c r="B46" s="13">
        <v>25</v>
      </c>
      <c r="C46" s="32" t="s">
        <v>98</v>
      </c>
      <c r="D46" s="10">
        <v>0</v>
      </c>
      <c r="E46" s="10">
        <v>0</v>
      </c>
      <c r="F46" s="10">
        <v>0</v>
      </c>
      <c r="G46" s="10">
        <v>1</v>
      </c>
      <c r="H46" s="10">
        <v>0</v>
      </c>
      <c r="I46" s="10">
        <v>0</v>
      </c>
      <c r="J46" s="10">
        <v>0</v>
      </c>
      <c r="K46" s="10">
        <f>SUM(Table2410433456810[[#This Row],[operacijų centro koordinatorius]:[elektroninių ryšių organizavimo ir palaikymo grupė]])</f>
        <v>1</v>
      </c>
      <c r="L46" s="10">
        <v>1000</v>
      </c>
      <c r="M46" s="10">
        <f>Table2410433456810[[#This Row],[Priemonės bendras poreikis vnt./kompl.]]*Table2410433456810[[#This Row],[Vieneto/komplekto orientacinė kaina]]</f>
        <v>1000</v>
      </c>
      <c r="N46" s="38" t="s">
        <v>133</v>
      </c>
      <c r="O46" s="46" t="s">
        <v>161</v>
      </c>
    </row>
    <row r="47" spans="1:17" x14ac:dyDescent="0.3">
      <c r="B47" s="13">
        <v>26</v>
      </c>
      <c r="C47" s="32" t="s">
        <v>99</v>
      </c>
      <c r="D47" s="10">
        <v>1</v>
      </c>
      <c r="E47" s="10">
        <v>5</v>
      </c>
      <c r="F47" s="10">
        <v>3</v>
      </c>
      <c r="G47" s="10">
        <v>3</v>
      </c>
      <c r="H47" s="10">
        <v>3</v>
      </c>
      <c r="I47" s="10">
        <v>3</v>
      </c>
      <c r="J47" s="10">
        <v>3</v>
      </c>
      <c r="K47" s="10">
        <f>SUM(Table2410433456810[[#This Row],[operacijų centro koordinatorius]:[elektroninių ryšių organizavimo ir palaikymo grupė]])</f>
        <v>21</v>
      </c>
      <c r="L47" s="10">
        <v>20</v>
      </c>
      <c r="M47" s="10">
        <f>Table2410433456810[[#This Row],[Priemonės bendras poreikis vnt./kompl.]]*Table2410433456810[[#This Row],[Vieneto/komplekto orientacinė kaina]]</f>
        <v>420</v>
      </c>
      <c r="N47" s="40" t="s">
        <v>135</v>
      </c>
      <c r="O47" s="7"/>
    </row>
    <row r="48" spans="1:17" x14ac:dyDescent="0.3">
      <c r="B48" s="13">
        <v>27</v>
      </c>
      <c r="C48" s="32" t="s">
        <v>100</v>
      </c>
      <c r="D48" s="10">
        <v>0</v>
      </c>
      <c r="E48" s="10">
        <v>1</v>
      </c>
      <c r="F48" s="10">
        <v>1</v>
      </c>
      <c r="G48" s="10">
        <v>1</v>
      </c>
      <c r="H48" s="10">
        <v>1</v>
      </c>
      <c r="I48" s="10">
        <v>1</v>
      </c>
      <c r="J48" s="10">
        <v>1</v>
      </c>
      <c r="K48" s="10">
        <f>SUM(Table2410433456810[[#This Row],[operacijų centro koordinatorius]:[elektroninių ryšių organizavimo ir palaikymo grupė]])</f>
        <v>6</v>
      </c>
      <c r="L48" s="10">
        <v>800</v>
      </c>
      <c r="M48" s="10">
        <f>Table2410433456810[[#This Row],[Priemonės bendras poreikis vnt./kompl.]]*Table2410433456810[[#This Row],[Vieneto/komplekto orientacinė kaina]]</f>
        <v>4800</v>
      </c>
      <c r="N48" s="41" t="s">
        <v>134</v>
      </c>
      <c r="O48" s="7"/>
    </row>
    <row r="49" spans="2:15" x14ac:dyDescent="0.3">
      <c r="B49" s="13">
        <v>28</v>
      </c>
      <c r="C49" s="32" t="s">
        <v>101</v>
      </c>
      <c r="D49" s="10">
        <v>0</v>
      </c>
      <c r="E49" s="10">
        <v>0</v>
      </c>
      <c r="F49" s="10">
        <v>0</v>
      </c>
      <c r="G49" s="10">
        <v>1</v>
      </c>
      <c r="H49" s="10">
        <v>0</v>
      </c>
      <c r="I49" s="10">
        <v>0</v>
      </c>
      <c r="J49" s="10">
        <v>0</v>
      </c>
      <c r="K49" s="10">
        <f>SUM(Table2410433456810[[#This Row],[operacijų centro koordinatorius]:[elektroninių ryšių organizavimo ir palaikymo grupė]])</f>
        <v>1</v>
      </c>
      <c r="L49" s="10">
        <v>20</v>
      </c>
      <c r="M49" s="10">
        <f>Table2410433456810[[#This Row],[Priemonės bendras poreikis vnt./kompl.]]*Table2410433456810[[#This Row],[Vieneto/komplekto orientacinė kaina]]</f>
        <v>20</v>
      </c>
      <c r="N49" s="43" t="s">
        <v>131</v>
      </c>
      <c r="O49" s="7"/>
    </row>
    <row r="50" spans="2:15" x14ac:dyDescent="0.3">
      <c r="B50" s="13">
        <v>29</v>
      </c>
      <c r="C50" s="32" t="s">
        <v>102</v>
      </c>
      <c r="D50" s="10">
        <v>1</v>
      </c>
      <c r="E50" s="10">
        <v>5</v>
      </c>
      <c r="F50" s="10">
        <v>3</v>
      </c>
      <c r="G50" s="10">
        <v>3</v>
      </c>
      <c r="H50" s="10">
        <v>3</v>
      </c>
      <c r="I50" s="10">
        <v>3</v>
      </c>
      <c r="J50" s="10">
        <v>3</v>
      </c>
      <c r="K50" s="10">
        <f>SUM(Table2410433456810[[#This Row],[operacijų centro koordinatorius]:[elektroninių ryšių organizavimo ir palaikymo grupė]])</f>
        <v>21</v>
      </c>
      <c r="L50" s="10">
        <v>130</v>
      </c>
      <c r="M50" s="10">
        <f>Table2410433456810[[#This Row],[Priemonės bendras poreikis vnt./kompl.]]*Table2410433456810[[#This Row],[Vieneto/komplekto orientacinė kaina]]</f>
        <v>2730</v>
      </c>
      <c r="N50" s="38" t="s">
        <v>118</v>
      </c>
      <c r="O50" s="7"/>
    </row>
    <row r="51" spans="2:15" x14ac:dyDescent="0.3">
      <c r="B51" s="13">
        <v>30</v>
      </c>
      <c r="C51" s="32" t="s">
        <v>103</v>
      </c>
      <c r="D51" s="10">
        <v>1</v>
      </c>
      <c r="E51" s="10">
        <v>5</v>
      </c>
      <c r="F51" s="10">
        <v>3</v>
      </c>
      <c r="G51" s="10">
        <v>3</v>
      </c>
      <c r="H51" s="10">
        <v>3</v>
      </c>
      <c r="I51" s="10">
        <v>3</v>
      </c>
      <c r="J51" s="10">
        <v>3</v>
      </c>
      <c r="K51" s="10">
        <f>SUM(Table2410433456810[[#This Row],[operacijų centro koordinatorius]:[elektroninių ryšių organizavimo ir palaikymo grupė]])</f>
        <v>21</v>
      </c>
      <c r="L51" s="10">
        <v>4</v>
      </c>
      <c r="M51" s="10">
        <f>Table2410433456810[[#This Row],[Priemonės bendras poreikis vnt./kompl.]]*Table2410433456810[[#This Row],[Vieneto/komplekto orientacinė kaina]]</f>
        <v>84</v>
      </c>
      <c r="N51" s="38" t="s">
        <v>121</v>
      </c>
      <c r="O51" s="7"/>
    </row>
    <row r="52" spans="2:15" x14ac:dyDescent="0.3">
      <c r="B52" s="13">
        <v>31</v>
      </c>
      <c r="C52" s="32" t="s">
        <v>104</v>
      </c>
      <c r="D52" s="10">
        <v>0</v>
      </c>
      <c r="E52" s="10">
        <v>0</v>
      </c>
      <c r="F52" s="10">
        <v>0</v>
      </c>
      <c r="G52" s="10">
        <v>1</v>
      </c>
      <c r="H52" s="10">
        <v>0</v>
      </c>
      <c r="I52" s="10">
        <v>0</v>
      </c>
      <c r="J52" s="10">
        <v>0</v>
      </c>
      <c r="K52" s="10">
        <f>SUM(Table2410433456810[[#This Row],[operacijų centro koordinatorius]:[elektroninių ryšių organizavimo ir palaikymo grupė]])</f>
        <v>1</v>
      </c>
      <c r="L52" s="10">
        <v>2000</v>
      </c>
      <c r="M52" s="10">
        <f>Table2410433456810[[#This Row],[Priemonės bendras poreikis vnt./kompl.]]*Table2410433456810[[#This Row],[Vieneto/komplekto orientacinė kaina]]</f>
        <v>2000</v>
      </c>
      <c r="N52" s="38" t="s">
        <v>119</v>
      </c>
      <c r="O52" s="7"/>
    </row>
    <row r="53" spans="2:15" ht="28.8" x14ac:dyDescent="0.3">
      <c r="B53" s="13">
        <v>32</v>
      </c>
      <c r="C53" s="32" t="s">
        <v>220</v>
      </c>
      <c r="D53" s="10">
        <v>1</v>
      </c>
      <c r="E53" s="10">
        <v>5</v>
      </c>
      <c r="F53" s="10">
        <v>3</v>
      </c>
      <c r="G53" s="10">
        <v>3</v>
      </c>
      <c r="H53" s="10">
        <v>3</v>
      </c>
      <c r="I53" s="10">
        <v>3</v>
      </c>
      <c r="J53" s="10">
        <v>3</v>
      </c>
      <c r="K53" s="10">
        <f>SUM(Table2410433456810[[#This Row],[operacijų centro koordinatorius]:[elektroninių ryšių organizavimo ir palaikymo grupė]])</f>
        <v>21</v>
      </c>
      <c r="L53" s="10">
        <v>10</v>
      </c>
      <c r="M53" s="10">
        <f>Table2410433456810[[#This Row],[Priemonės bendras poreikis vnt./kompl.]]*Table2410433456810[[#This Row],[Vieneto/komplekto orientacinė kaina]]</f>
        <v>210</v>
      </c>
      <c r="N53" s="38" t="s">
        <v>142</v>
      </c>
      <c r="O53" s="44" t="s">
        <v>141</v>
      </c>
    </row>
    <row r="54" spans="2:15" ht="28.8" x14ac:dyDescent="0.3">
      <c r="B54" s="13">
        <v>33</v>
      </c>
      <c r="C54" s="32" t="s">
        <v>162</v>
      </c>
      <c r="D54" s="10">
        <v>0</v>
      </c>
      <c r="E54" s="10">
        <v>0</v>
      </c>
      <c r="F54" s="10">
        <v>0</v>
      </c>
      <c r="G54" s="10">
        <v>1</v>
      </c>
      <c r="H54" s="10">
        <v>0</v>
      </c>
      <c r="I54" s="10">
        <v>0</v>
      </c>
      <c r="J54" s="10">
        <v>0</v>
      </c>
      <c r="K54" s="10">
        <f>SUM(Table2410433456810[[#This Row],[operacijų centro koordinatorius]:[elektroninių ryšių organizavimo ir palaikymo grupė]])</f>
        <v>1</v>
      </c>
      <c r="L54" s="10">
        <v>2000</v>
      </c>
      <c r="M54" s="10">
        <f>Table2410433456810[[#This Row],[Priemonės bendras poreikis vnt./kompl.]]*Table2410433456810[[#This Row],[Vieneto/komplekto orientacinė kaina]]</f>
        <v>2000</v>
      </c>
      <c r="N54" s="38" t="s">
        <v>133</v>
      </c>
      <c r="O54" s="46" t="s">
        <v>163</v>
      </c>
    </row>
    <row r="55" spans="2:15" x14ac:dyDescent="0.3">
      <c r="B55" s="13">
        <v>34</v>
      </c>
      <c r="C55" s="32" t="s">
        <v>105</v>
      </c>
      <c r="D55" s="10">
        <v>0</v>
      </c>
      <c r="E55" s="10">
        <v>0</v>
      </c>
      <c r="F55" s="10">
        <v>0</v>
      </c>
      <c r="G55" s="10">
        <v>3</v>
      </c>
      <c r="H55" s="10">
        <v>0</v>
      </c>
      <c r="I55" s="10">
        <v>0</v>
      </c>
      <c r="J55" s="10">
        <v>0</v>
      </c>
      <c r="K55" s="10">
        <f>SUM(Table2410433456810[[#This Row],[operacijų centro koordinatorius]:[elektroninių ryšių organizavimo ir palaikymo grupė]])</f>
        <v>3</v>
      </c>
      <c r="L55" s="10">
        <v>60</v>
      </c>
      <c r="M55" s="10">
        <f>Table2410433456810[[#This Row],[Priemonės bendras poreikis vnt./kompl.]]*Table2410433456810[[#This Row],[Vieneto/komplekto orientacinė kaina]]</f>
        <v>180</v>
      </c>
      <c r="N55" s="40" t="s">
        <v>137</v>
      </c>
      <c r="O55" s="40"/>
    </row>
    <row r="56" spans="2:15" x14ac:dyDescent="0.3">
      <c r="D56" s="30"/>
      <c r="E56" s="30"/>
      <c r="F56" s="30"/>
      <c r="G56" s="30"/>
      <c r="H56" s="30"/>
      <c r="I56" s="30"/>
      <c r="J56" s="30"/>
      <c r="O56" s="30" t="s">
        <v>74</v>
      </c>
    </row>
    <row r="57" spans="2:15" x14ac:dyDescent="0.3">
      <c r="C57" s="79"/>
      <c r="D57" s="30"/>
      <c r="E57" s="30"/>
      <c r="F57" s="30"/>
      <c r="G57" s="30"/>
      <c r="H57" s="30"/>
      <c r="I57" s="30"/>
      <c r="J57" s="30"/>
      <c r="O57" s="30"/>
    </row>
    <row r="58" spans="2:15" x14ac:dyDescent="0.3">
      <c r="C58" s="79"/>
      <c r="D58" s="30"/>
      <c r="E58" s="30"/>
      <c r="F58" s="30"/>
      <c r="G58" s="30"/>
      <c r="H58" s="30"/>
      <c r="I58" s="30"/>
      <c r="J58" s="30"/>
      <c r="O58" s="30" t="s">
        <v>74</v>
      </c>
    </row>
    <row r="59" spans="2:15" x14ac:dyDescent="0.3">
      <c r="D59" s="30"/>
      <c r="E59" s="30"/>
      <c r="F59" s="30"/>
      <c r="G59" s="30"/>
      <c r="H59" s="30"/>
      <c r="I59" s="30"/>
      <c r="J59" s="30"/>
      <c r="O59" s="30"/>
    </row>
    <row r="60" spans="2:15" x14ac:dyDescent="0.3">
      <c r="C60" s="30"/>
      <c r="D60" s="30"/>
      <c r="E60" s="30"/>
      <c r="F60" s="30"/>
      <c r="G60" s="30"/>
      <c r="H60" s="30"/>
      <c r="I60" s="30"/>
      <c r="J60" s="30"/>
      <c r="O60" s="30" t="s">
        <v>74</v>
      </c>
    </row>
    <row r="61" spans="2:15" x14ac:dyDescent="0.3">
      <c r="C61" s="30"/>
      <c r="D61" s="30"/>
      <c r="E61" s="30"/>
      <c r="F61" s="30"/>
      <c r="G61" s="30"/>
      <c r="H61" s="30"/>
      <c r="I61" s="30"/>
      <c r="J61" s="30"/>
      <c r="O61" s="30"/>
    </row>
    <row r="62" spans="2:15" x14ac:dyDescent="0.3">
      <c r="C62" s="30"/>
      <c r="D62" s="30"/>
      <c r="E62" s="30"/>
      <c r="F62" s="30"/>
      <c r="G62" s="30"/>
      <c r="H62" s="30"/>
      <c r="I62" s="30"/>
      <c r="J62" s="30"/>
      <c r="O62" s="30"/>
    </row>
    <row r="63" spans="2:15" x14ac:dyDescent="0.3">
      <c r="C63" s="30"/>
      <c r="D63" s="30"/>
      <c r="E63" s="30"/>
      <c r="F63" s="30"/>
      <c r="G63" s="30"/>
      <c r="H63" s="30"/>
      <c r="I63" s="30"/>
      <c r="J63" s="30"/>
      <c r="O63" s="30"/>
    </row>
    <row r="64" spans="2:15" x14ac:dyDescent="0.3">
      <c r="C64" s="30"/>
      <c r="D64" s="30"/>
      <c r="E64" s="30"/>
      <c r="F64" s="30"/>
      <c r="G64" s="30"/>
      <c r="H64" s="30"/>
      <c r="I64" s="30"/>
      <c r="J64" s="30"/>
      <c r="O64" s="30"/>
    </row>
    <row r="65" spans="3:15" x14ac:dyDescent="0.3">
      <c r="C65" s="30"/>
      <c r="D65" s="30"/>
      <c r="E65" s="30"/>
      <c r="F65" s="30"/>
      <c r="G65" s="30"/>
      <c r="H65" s="30"/>
      <c r="I65" s="30"/>
      <c r="J65" s="30"/>
      <c r="O65" s="30"/>
    </row>
    <row r="66" spans="3:15" x14ac:dyDescent="0.3">
      <c r="C66" s="3"/>
      <c r="D66" s="3"/>
      <c r="E66" s="3"/>
      <c r="F66" s="3"/>
      <c r="G66" s="3"/>
      <c r="H66" s="3"/>
      <c r="I66" s="3"/>
      <c r="J66" s="3"/>
      <c r="O66" s="3"/>
    </row>
  </sheetData>
  <phoneticPr fontId="14" type="noConversion"/>
  <hyperlinks>
    <hyperlink ref="O53" r:id="rId1" xr:uid="{00000000-0004-0000-0000-000000000000}"/>
    <hyperlink ref="O46" r:id="rId2" xr:uid="{00000000-0004-0000-0000-000001000000}"/>
    <hyperlink ref="O54" r:id="rId3" xr:uid="{00000000-0004-0000-0000-000002000000}"/>
  </hyperlinks>
  <pageMargins left="0.62992125984251968" right="0.23622047244094491" top="0.35433070866141736" bottom="0.35433070866141736" header="0.31496062992125984" footer="0.31496062992125984"/>
  <pageSetup paperSize="8" scale="71" orientation="landscape" r:id="rId4"/>
  <headerFooter>
    <oddHeader>&amp;C&amp;"Times New Roman,Regular"&amp;12 1-1</oddHeader>
  </headerFooter>
  <rowBreaks count="1" manualBreakCount="1">
    <brk id="55" max="14" man="1"/>
  </rowBreaks>
  <colBreaks count="1" manualBreakCount="1">
    <brk id="15" max="1048575" man="1"/>
  </colBreaks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4"/>
  <sheetViews>
    <sheetView zoomScaleNormal="100" workbookViewId="0">
      <selection activeCell="L1" sqref="L1"/>
    </sheetView>
  </sheetViews>
  <sheetFormatPr defaultColWidth="9.109375" defaultRowHeight="15.6" x14ac:dyDescent="0.3"/>
  <cols>
    <col min="1" max="1" width="5.5546875" style="48" customWidth="1"/>
    <col min="2" max="2" width="7.44140625" style="49" customWidth="1"/>
    <col min="3" max="3" width="46.88671875" style="49" customWidth="1"/>
    <col min="4" max="8" width="19.44140625" style="49" customWidth="1"/>
    <col min="9" max="10" width="19.109375" style="49" customWidth="1"/>
    <col min="11" max="11" width="18.5546875" style="49" customWidth="1"/>
    <col min="12" max="12" width="23" style="49" customWidth="1"/>
    <col min="13" max="18" width="15.6640625" style="49" customWidth="1"/>
    <col min="19" max="19" width="21" style="49" customWidth="1"/>
    <col min="20" max="16384" width="9.109375" style="48"/>
  </cols>
  <sheetData>
    <row r="1" spans="1:19" x14ac:dyDescent="0.3">
      <c r="A1" s="8" t="s">
        <v>225</v>
      </c>
      <c r="L1" s="84" t="s">
        <v>224</v>
      </c>
    </row>
    <row r="3" spans="1:19" x14ac:dyDescent="0.3">
      <c r="A3" s="71" t="s">
        <v>10</v>
      </c>
      <c r="C3" s="72"/>
      <c r="D3" s="71"/>
      <c r="E3" s="71"/>
      <c r="F3" s="71"/>
      <c r="G3" s="69"/>
      <c r="H3" s="69"/>
    </row>
    <row r="4" spans="1:19" x14ac:dyDescent="0.3">
      <c r="A4" s="73" t="s">
        <v>193</v>
      </c>
      <c r="C4" s="72"/>
      <c r="D4" s="71"/>
      <c r="E4" s="71"/>
      <c r="F4" s="74" t="s">
        <v>192</v>
      </c>
      <c r="G4" s="69"/>
      <c r="H4" s="69"/>
    </row>
    <row r="5" spans="1:19" x14ac:dyDescent="0.3">
      <c r="A5" s="73" t="s">
        <v>191</v>
      </c>
      <c r="C5" s="72"/>
      <c r="D5" s="71"/>
      <c r="E5" s="71"/>
      <c r="F5" s="74" t="s">
        <v>114</v>
      </c>
      <c r="G5" s="69"/>
      <c r="H5" s="69"/>
    </row>
    <row r="6" spans="1:19" x14ac:dyDescent="0.3">
      <c r="A6" s="75" t="s">
        <v>190</v>
      </c>
      <c r="C6" s="72"/>
      <c r="D6" s="71"/>
      <c r="E6" s="71"/>
      <c r="F6" s="74" t="s">
        <v>203</v>
      </c>
      <c r="G6" s="69"/>
      <c r="H6" s="69"/>
    </row>
    <row r="7" spans="1:19" x14ac:dyDescent="0.3">
      <c r="A7" s="75"/>
      <c r="C7" s="72"/>
      <c r="D7" s="71"/>
      <c r="E7" s="71"/>
      <c r="F7" s="74"/>
      <c r="G7" s="74" t="s">
        <v>204</v>
      </c>
      <c r="H7" s="69"/>
    </row>
    <row r="8" spans="1:19" x14ac:dyDescent="0.3">
      <c r="A8" s="73" t="s">
        <v>189</v>
      </c>
      <c r="C8" s="72"/>
      <c r="D8" s="71"/>
      <c r="E8" s="71"/>
      <c r="F8" s="74" t="s">
        <v>188</v>
      </c>
      <c r="G8" s="69"/>
      <c r="H8" s="69"/>
    </row>
    <row r="9" spans="1:19" x14ac:dyDescent="0.3">
      <c r="A9" s="73" t="s">
        <v>187</v>
      </c>
      <c r="C9" s="72"/>
      <c r="D9" s="71"/>
      <c r="E9" s="71"/>
      <c r="F9" s="74" t="s">
        <v>205</v>
      </c>
      <c r="G9" s="69"/>
      <c r="H9" s="69"/>
    </row>
    <row r="10" spans="1:19" x14ac:dyDescent="0.3">
      <c r="C10" s="69"/>
      <c r="D10" s="69"/>
      <c r="E10" s="69"/>
      <c r="F10" s="69"/>
      <c r="G10" s="74" t="s">
        <v>206</v>
      </c>
      <c r="H10" s="69"/>
    </row>
    <row r="11" spans="1:19" x14ac:dyDescent="0.3">
      <c r="C11" s="68" t="s">
        <v>186</v>
      </c>
      <c r="D11" s="68" t="s">
        <v>44</v>
      </c>
      <c r="E11" s="69"/>
      <c r="F11" s="69"/>
      <c r="G11" s="74" t="s">
        <v>207</v>
      </c>
      <c r="H11" s="69"/>
    </row>
    <row r="12" spans="1:19" x14ac:dyDescent="0.3">
      <c r="B12" s="48"/>
      <c r="C12" s="67">
        <v>1</v>
      </c>
      <c r="D12" s="70">
        <f>C12*(K14)</f>
        <v>156030</v>
      </c>
      <c r="E12" s="48"/>
      <c r="F12" s="48"/>
      <c r="G12" s="48"/>
      <c r="H12" s="48"/>
      <c r="I12" s="48"/>
      <c r="J12" s="48"/>
      <c r="K12" s="48"/>
      <c r="L12" s="48"/>
    </row>
    <row r="13" spans="1:19" x14ac:dyDescent="0.3">
      <c r="B13" s="48"/>
      <c r="C13" s="48"/>
      <c r="D13" s="48"/>
      <c r="E13" s="37">
        <f>SUM(D14:H14)</f>
        <v>16</v>
      </c>
      <c r="F13" s="8" t="s">
        <v>115</v>
      </c>
      <c r="G13" s="8"/>
      <c r="H13" s="66">
        <v>14</v>
      </c>
      <c r="I13" s="49" t="s">
        <v>185</v>
      </c>
    </row>
    <row r="14" spans="1:19" ht="16.2" thickBot="1" x14ac:dyDescent="0.35">
      <c r="C14" s="65"/>
      <c r="D14" s="64">
        <v>2</v>
      </c>
      <c r="E14" s="64">
        <v>5</v>
      </c>
      <c r="F14" s="64">
        <v>4</v>
      </c>
      <c r="G14" s="64">
        <v>3</v>
      </c>
      <c r="H14" s="64">
        <v>2</v>
      </c>
      <c r="K14" s="63">
        <f>SUM(Table241043345681014[Bendra lėšų suma, EUR])</f>
        <v>156030</v>
      </c>
      <c r="N14" s="48"/>
      <c r="O14" s="48"/>
      <c r="P14" s="48"/>
      <c r="Q14" s="48"/>
      <c r="R14" s="48"/>
      <c r="S14" s="59"/>
    </row>
    <row r="15" spans="1:19" ht="46.8" x14ac:dyDescent="0.3">
      <c r="B15" s="62" t="s">
        <v>4</v>
      </c>
      <c r="C15" s="60" t="s">
        <v>27</v>
      </c>
      <c r="D15" s="60" t="s">
        <v>184</v>
      </c>
      <c r="E15" s="61" t="s">
        <v>183</v>
      </c>
      <c r="F15" s="61" t="s">
        <v>182</v>
      </c>
      <c r="G15" s="61" t="s">
        <v>181</v>
      </c>
      <c r="H15" s="61" t="s">
        <v>180</v>
      </c>
      <c r="I15" s="60" t="s">
        <v>28</v>
      </c>
      <c r="J15" s="60" t="s">
        <v>20</v>
      </c>
      <c r="K15" s="60" t="s">
        <v>29</v>
      </c>
      <c r="L15" s="60" t="s">
        <v>3</v>
      </c>
      <c r="M15" s="48"/>
      <c r="N15" s="48"/>
      <c r="O15" s="48"/>
      <c r="P15" s="48"/>
      <c r="Q15" s="48"/>
      <c r="R15" s="48"/>
      <c r="S15" s="59"/>
    </row>
    <row r="16" spans="1:19" x14ac:dyDescent="0.3">
      <c r="B16" s="55">
        <v>1</v>
      </c>
      <c r="C16" s="58" t="s">
        <v>179</v>
      </c>
      <c r="D16" s="52">
        <v>200</v>
      </c>
      <c r="E16" s="52"/>
      <c r="F16" s="52"/>
      <c r="G16" s="52"/>
      <c r="H16" s="52"/>
      <c r="I16" s="52">
        <f>SUM(Table241043345681014[[#This Row],[KAS administravimas]:[patalpų valymas, higienos užtikrinimas]])</f>
        <v>200</v>
      </c>
      <c r="J16" s="57">
        <v>100</v>
      </c>
      <c r="K16" s="52">
        <f>Table241043345681014[[#This Row],[Priemonės bendras poreikis vnt./kompl.]]*Table241043345681014[[#This Row],[Vieneto/komplekto orientacinė kaina]]</f>
        <v>20000</v>
      </c>
      <c r="L16" s="51"/>
      <c r="M16" s="48"/>
      <c r="N16" s="48"/>
      <c r="O16" s="48"/>
      <c r="P16" s="48"/>
      <c r="Q16" s="48"/>
      <c r="R16" s="48"/>
    </row>
    <row r="17" spans="1:18" x14ac:dyDescent="0.3">
      <c r="B17" s="55">
        <v>2</v>
      </c>
      <c r="C17" s="58" t="s">
        <v>178</v>
      </c>
      <c r="D17" s="52">
        <v>200</v>
      </c>
      <c r="E17" s="52"/>
      <c r="F17" s="52"/>
      <c r="G17" s="52"/>
      <c r="H17" s="52"/>
      <c r="I17" s="52">
        <f>SUM(Table241043345681014[[#This Row],[KAS administravimas]:[patalpų valymas, higienos užtikrinimas]])</f>
        <v>200</v>
      </c>
      <c r="J17" s="57">
        <v>45</v>
      </c>
      <c r="K17" s="52">
        <f>Table241043345681014[[#This Row],[Priemonės bendras poreikis vnt./kompl.]]*Table241043345681014[[#This Row],[Vieneto/komplekto orientacinė kaina]]</f>
        <v>9000</v>
      </c>
      <c r="L17" s="56"/>
      <c r="M17" s="48"/>
      <c r="N17" s="48"/>
      <c r="O17" s="48"/>
      <c r="P17" s="48"/>
      <c r="Q17" s="48"/>
      <c r="R17" s="48"/>
    </row>
    <row r="18" spans="1:18" x14ac:dyDescent="0.3">
      <c r="B18" s="55">
        <v>3</v>
      </c>
      <c r="C18" s="58" t="s">
        <v>177</v>
      </c>
      <c r="D18" s="52">
        <v>200</v>
      </c>
      <c r="E18" s="52"/>
      <c r="F18" s="52"/>
      <c r="G18" s="52"/>
      <c r="H18" s="52"/>
      <c r="I18" s="52">
        <f>SUM(Table241043345681014[[#This Row],[KAS administravimas]:[patalpų valymas, higienos užtikrinimas]])</f>
        <v>200</v>
      </c>
      <c r="J18" s="57">
        <v>40</v>
      </c>
      <c r="K18" s="52">
        <f>Table241043345681014[[#This Row],[Priemonės bendras poreikis vnt./kompl.]]*Table241043345681014[[#This Row],[Vieneto/komplekto orientacinė kaina]]</f>
        <v>8000</v>
      </c>
      <c r="L18" s="56"/>
      <c r="M18" s="48"/>
      <c r="N18" s="48"/>
      <c r="O18" s="48"/>
      <c r="P18" s="48"/>
      <c r="Q18" s="48"/>
      <c r="R18" s="48"/>
    </row>
    <row r="19" spans="1:18" ht="28.5" customHeight="1" x14ac:dyDescent="0.3">
      <c r="B19" s="55">
        <v>4</v>
      </c>
      <c r="C19" s="58" t="s">
        <v>176</v>
      </c>
      <c r="D19" s="52"/>
      <c r="E19" s="52">
        <v>200</v>
      </c>
      <c r="F19" s="52"/>
      <c r="G19" s="52"/>
      <c r="H19" s="52"/>
      <c r="I19" s="52">
        <f>SUM(Table241043345681014[[#This Row],[KAS administravimas]:[patalpų valymas, higienos užtikrinimas]])</f>
        <v>200</v>
      </c>
      <c r="J19" s="57">
        <v>18.149999999999999</v>
      </c>
      <c r="K19" s="52">
        <f>Table241043345681014[[#This Row],[Priemonės bendras poreikis vnt./kompl.]]*Table241043345681014[[#This Row],[Vieneto/komplekto orientacinė kaina]]*H13</f>
        <v>50819.999999999993</v>
      </c>
      <c r="L19" s="76" t="s">
        <v>175</v>
      </c>
      <c r="M19" s="48"/>
      <c r="N19" s="48"/>
      <c r="O19" s="48"/>
      <c r="P19" s="48"/>
      <c r="Q19" s="48"/>
      <c r="R19" s="48"/>
    </row>
    <row r="20" spans="1:18" ht="36.75" customHeight="1" x14ac:dyDescent="0.3">
      <c r="B20" s="55">
        <v>5</v>
      </c>
      <c r="C20" s="58" t="s">
        <v>174</v>
      </c>
      <c r="D20" s="52"/>
      <c r="E20" s="52">
        <v>200</v>
      </c>
      <c r="F20" s="52"/>
      <c r="G20" s="52"/>
      <c r="H20" s="52"/>
      <c r="I20" s="52">
        <f>SUM(Table241043345681014[[#This Row],[KAS administravimas]:[patalpų valymas, higienos užtikrinimas]])</f>
        <v>200</v>
      </c>
      <c r="J20" s="57">
        <v>2.6</v>
      </c>
      <c r="K20" s="52">
        <f>Table241043345681014[[#This Row],[Priemonės bendras poreikis vnt./kompl.]]*Table241043345681014[[#This Row],[Vieneto/komplekto orientacinė kaina]]*H13</f>
        <v>7280</v>
      </c>
      <c r="L20" s="76" t="s">
        <v>173</v>
      </c>
      <c r="M20" s="48"/>
      <c r="N20" s="48"/>
      <c r="O20" s="48"/>
      <c r="P20" s="48"/>
      <c r="Q20" s="48"/>
      <c r="R20" s="48"/>
    </row>
    <row r="21" spans="1:18" ht="63" customHeight="1" x14ac:dyDescent="0.3">
      <c r="B21" s="55">
        <v>6</v>
      </c>
      <c r="C21" s="58" t="s">
        <v>172</v>
      </c>
      <c r="D21" s="52"/>
      <c r="E21" s="52"/>
      <c r="F21" s="52"/>
      <c r="G21" s="52"/>
      <c r="H21" s="52">
        <v>200</v>
      </c>
      <c r="I21" s="52">
        <f>SUM(Table241043345681014[[#This Row],[KAS administravimas]:[patalpų valymas, higienos užtikrinimas]])</f>
        <v>200</v>
      </c>
      <c r="J21" s="57">
        <v>40</v>
      </c>
      <c r="K21" s="52">
        <f>Table241043345681014[[#This Row],[Priemonės bendras poreikis vnt./kompl.]]*Table241043345681014[[#This Row],[Vieneto/komplekto orientacinė kaina]]</f>
        <v>8000</v>
      </c>
      <c r="L21" s="56"/>
      <c r="M21" s="48"/>
      <c r="N21" s="48"/>
      <c r="O21" s="48"/>
      <c r="P21" s="48"/>
      <c r="Q21" s="48"/>
      <c r="R21" s="48"/>
    </row>
    <row r="22" spans="1:18" x14ac:dyDescent="0.3">
      <c r="B22" s="55">
        <v>7</v>
      </c>
      <c r="C22" s="58" t="s">
        <v>171</v>
      </c>
      <c r="D22" s="52"/>
      <c r="E22" s="52"/>
      <c r="F22" s="52"/>
      <c r="G22" s="52"/>
      <c r="H22" s="52">
        <v>200</v>
      </c>
      <c r="I22" s="52">
        <f>SUM(Table241043345681014[[#This Row],[KAS administravimas]:[patalpų valymas, higienos užtikrinimas]])</f>
        <v>200</v>
      </c>
      <c r="J22" s="57">
        <v>0.4</v>
      </c>
      <c r="K22" s="52">
        <f>Table241043345681014[[#This Row],[Priemonės bendras poreikis vnt./kompl.]]*Table241043345681014[[#This Row],[Vieneto/komplekto orientacinė kaina]]</f>
        <v>80</v>
      </c>
      <c r="L22" s="56"/>
      <c r="M22" s="48"/>
      <c r="N22" s="48"/>
      <c r="O22" s="48"/>
      <c r="P22" s="48"/>
      <c r="Q22" s="48"/>
      <c r="R22" s="48"/>
    </row>
    <row r="23" spans="1:18" x14ac:dyDescent="0.3">
      <c r="B23" s="55">
        <v>8</v>
      </c>
      <c r="C23" s="54" t="s">
        <v>170</v>
      </c>
      <c r="D23" s="53">
        <v>200</v>
      </c>
      <c r="E23" s="53"/>
      <c r="F23" s="53"/>
      <c r="G23" s="53"/>
      <c r="H23" s="53"/>
      <c r="I23" s="52">
        <f>SUM(Table241043345681014[[#This Row],[KAS administravimas]:[patalpų valymas, higienos užtikrinimas]])</f>
        <v>200</v>
      </c>
      <c r="J23" s="52">
        <v>200</v>
      </c>
      <c r="K23" s="52">
        <f>Table241043345681014[[#This Row],[Priemonės bendras poreikis vnt./kompl.]]*Table241043345681014[[#This Row],[Vieneto/komplekto orientacinė kaina]]</f>
        <v>40000</v>
      </c>
      <c r="L23" s="56"/>
      <c r="M23" s="48"/>
      <c r="N23" s="48"/>
      <c r="O23" s="48"/>
      <c r="P23" s="48"/>
      <c r="Q23" s="48"/>
      <c r="R23" s="48"/>
    </row>
    <row r="24" spans="1:18" ht="31.2" x14ac:dyDescent="0.3">
      <c r="B24" s="55">
        <v>9</v>
      </c>
      <c r="C24" s="54" t="s">
        <v>169</v>
      </c>
      <c r="D24" s="53"/>
      <c r="E24" s="53">
        <v>4</v>
      </c>
      <c r="F24" s="53"/>
      <c r="G24" s="53"/>
      <c r="H24" s="53"/>
      <c r="I24" s="52">
        <f>SUM(Table241043345681014[[#This Row],[KAS administravimas]:[patalpų valymas, higienos užtikrinimas]])</f>
        <v>4</v>
      </c>
      <c r="J24" s="52">
        <v>500</v>
      </c>
      <c r="K24" s="52">
        <f>Table241043345681014[[#This Row],[Priemonės bendras poreikis vnt./kompl.]]*Table241043345681014[[#This Row],[Vieneto/komplekto orientacinė kaina]]</f>
        <v>2000</v>
      </c>
      <c r="L24" s="56"/>
      <c r="M24" s="48"/>
      <c r="N24" s="48"/>
      <c r="O24" s="48"/>
      <c r="P24" s="48"/>
      <c r="Q24" s="48"/>
      <c r="R24" s="48"/>
    </row>
    <row r="25" spans="1:18" ht="31.2" x14ac:dyDescent="0.3">
      <c r="B25" s="55">
        <v>10</v>
      </c>
      <c r="C25" s="54" t="s">
        <v>168</v>
      </c>
      <c r="D25" s="53"/>
      <c r="E25" s="53"/>
      <c r="F25" s="53"/>
      <c r="G25" s="53"/>
      <c r="H25" s="53">
        <v>1</v>
      </c>
      <c r="I25" s="52">
        <f>SUM(Table241043345681014[[#This Row],[KAS administravimas]:[patalpų valymas, higienos užtikrinimas]])</f>
        <v>1</v>
      </c>
      <c r="J25" s="52">
        <v>4000</v>
      </c>
      <c r="K25" s="52">
        <f>Table241043345681014[[#This Row],[Priemonės bendras poreikis vnt./kompl.]]*Table241043345681014[[#This Row],[Vieneto/komplekto orientacinė kaina]]</f>
        <v>4000</v>
      </c>
      <c r="L25" s="56"/>
      <c r="M25" s="48"/>
      <c r="N25" s="48"/>
      <c r="O25" s="48"/>
      <c r="P25" s="48"/>
      <c r="Q25" s="48"/>
      <c r="R25" s="48"/>
    </row>
    <row r="26" spans="1:18" s="49" customFormat="1" x14ac:dyDescent="0.3">
      <c r="A26" s="48"/>
      <c r="B26" s="55">
        <v>11</v>
      </c>
      <c r="C26" s="54" t="s">
        <v>167</v>
      </c>
      <c r="D26" s="53"/>
      <c r="E26" s="53"/>
      <c r="F26" s="53"/>
      <c r="G26" s="53">
        <v>2</v>
      </c>
      <c r="H26" s="53"/>
      <c r="I26" s="52">
        <f>SUM(Table241043345681014[[#This Row],[KAS administravimas]:[patalpų valymas, higienos užtikrinimas]])</f>
        <v>2</v>
      </c>
      <c r="J26" s="52">
        <v>500</v>
      </c>
      <c r="K26" s="52">
        <f>Table241043345681014[[#This Row],[Priemonės bendras poreikis vnt./kompl.]]*Table241043345681014[[#This Row],[Vieneto/komplekto orientacinė kaina]]</f>
        <v>1000</v>
      </c>
      <c r="L26" s="56"/>
      <c r="M26" s="48"/>
      <c r="N26" s="48"/>
      <c r="O26" s="48"/>
      <c r="P26" s="48"/>
      <c r="Q26" s="48"/>
      <c r="R26" s="48"/>
    </row>
    <row r="27" spans="1:18" s="49" customFormat="1" x14ac:dyDescent="0.3">
      <c r="A27" s="48"/>
      <c r="B27" s="55">
        <v>12</v>
      </c>
      <c r="C27" s="54" t="s">
        <v>166</v>
      </c>
      <c r="D27" s="53">
        <v>35</v>
      </c>
      <c r="E27" s="53"/>
      <c r="F27" s="53"/>
      <c r="G27" s="53"/>
      <c r="H27" s="53"/>
      <c r="I27" s="52">
        <f>SUM(Table241043345681014[[#This Row],[KAS administravimas]:[patalpų valymas, higienos užtikrinimas]])</f>
        <v>35</v>
      </c>
      <c r="J27" s="52">
        <v>50</v>
      </c>
      <c r="K27" s="52">
        <f>Table241043345681014[[#This Row],[Priemonės bendras poreikis vnt./kompl.]]*Table241043345681014[[#This Row],[Vieneto/komplekto orientacinė kaina]]</f>
        <v>1750</v>
      </c>
      <c r="L27" s="51"/>
      <c r="M27" s="48"/>
      <c r="N27" s="48"/>
      <c r="O27" s="48"/>
      <c r="P27" s="48"/>
      <c r="Q27" s="48"/>
      <c r="R27" s="48"/>
    </row>
    <row r="28" spans="1:18" s="49" customFormat="1" ht="46.8" x14ac:dyDescent="0.3">
      <c r="A28" s="48"/>
      <c r="B28" s="55">
        <v>13</v>
      </c>
      <c r="C28" s="54" t="s">
        <v>165</v>
      </c>
      <c r="D28" s="53"/>
      <c r="E28" s="53"/>
      <c r="F28" s="53"/>
      <c r="G28" s="53">
        <v>30</v>
      </c>
      <c r="H28" s="53"/>
      <c r="I28" s="52">
        <f>SUM(Table241043345681014[[#This Row],[KAS administravimas]:[patalpų valymas, higienos užtikrinimas]])</f>
        <v>30</v>
      </c>
      <c r="J28" s="52">
        <v>70</v>
      </c>
      <c r="K28" s="52">
        <f>Table241043345681014[[#This Row],[Priemonės bendras poreikis vnt./kompl.]]*Table241043345681014[[#This Row],[Vieneto/komplekto orientacinė kaina]]</f>
        <v>2100</v>
      </c>
      <c r="L28" s="51"/>
      <c r="M28" s="48"/>
      <c r="N28" s="48"/>
      <c r="O28" s="48"/>
      <c r="P28" s="48"/>
      <c r="Q28" s="48"/>
      <c r="R28" s="48"/>
    </row>
    <row r="29" spans="1:18" s="49" customFormat="1" x14ac:dyDescent="0.3">
      <c r="A29" s="48"/>
      <c r="B29" s="55">
        <v>14</v>
      </c>
      <c r="C29" s="54" t="s">
        <v>164</v>
      </c>
      <c r="D29" s="53"/>
      <c r="E29" s="53"/>
      <c r="F29" s="53">
        <v>4</v>
      </c>
      <c r="G29" s="53"/>
      <c r="H29" s="53"/>
      <c r="I29" s="52">
        <f>SUM(Table241043345681014[[#This Row],[KAS administravimas]:[patalpų valymas, higienos užtikrinimas]])</f>
        <v>4</v>
      </c>
      <c r="J29" s="52">
        <v>500</v>
      </c>
      <c r="K29" s="52">
        <f>Table241043345681014[[#This Row],[Priemonės bendras poreikis vnt./kompl.]]*Table241043345681014[[#This Row],[Vieneto/komplekto orientacinė kaina]]</f>
        <v>2000</v>
      </c>
      <c r="L29" s="51"/>
      <c r="M29" s="48"/>
      <c r="N29" s="48"/>
      <c r="O29" s="48"/>
      <c r="P29" s="48"/>
      <c r="Q29" s="48"/>
      <c r="R29" s="48"/>
    </row>
    <row r="30" spans="1:18" s="49" customFormat="1" x14ac:dyDescent="0.3">
      <c r="A30" s="48"/>
      <c r="C30" s="50"/>
      <c r="D30" s="50"/>
      <c r="E30" s="50"/>
      <c r="F30" s="50"/>
      <c r="G30" s="50"/>
      <c r="H30" s="50"/>
      <c r="L30" s="50" t="s">
        <v>74</v>
      </c>
      <c r="M30" s="48"/>
      <c r="N30" s="48"/>
      <c r="O30" s="48"/>
      <c r="P30" s="48"/>
      <c r="Q30" s="48"/>
      <c r="R30" s="48"/>
    </row>
    <row r="32" spans="1:18" s="49" customFormat="1" x14ac:dyDescent="0.3">
      <c r="A32" s="48"/>
      <c r="C32" s="50"/>
      <c r="D32" s="50"/>
      <c r="E32" s="50"/>
      <c r="F32" s="50"/>
      <c r="G32" s="50"/>
      <c r="H32" s="50"/>
      <c r="L32" s="50"/>
      <c r="M32" s="48"/>
      <c r="N32" s="48"/>
      <c r="O32" s="48"/>
      <c r="P32" s="48"/>
      <c r="Q32" s="48"/>
      <c r="R32" s="48"/>
    </row>
    <row r="34" spans="1:18" s="49" customFormat="1" x14ac:dyDescent="0.3">
      <c r="A34" s="48"/>
      <c r="C34" s="50"/>
      <c r="D34" s="50"/>
      <c r="E34" s="50"/>
      <c r="F34" s="50"/>
      <c r="G34" s="50"/>
      <c r="H34" s="50"/>
      <c r="L34" s="50" t="s">
        <v>74</v>
      </c>
      <c r="M34" s="48"/>
      <c r="N34" s="48"/>
      <c r="O34" s="48"/>
      <c r="P34" s="48"/>
      <c r="Q34" s="48"/>
      <c r="R34" s="48"/>
    </row>
    <row r="35" spans="1:18" s="49" customFormat="1" x14ac:dyDescent="0.3">
      <c r="A35" s="48"/>
      <c r="C35" s="50"/>
      <c r="D35" s="50"/>
      <c r="E35" s="50"/>
      <c r="F35" s="50"/>
      <c r="G35" s="50"/>
      <c r="H35" s="50"/>
      <c r="L35" s="50"/>
      <c r="M35" s="48"/>
      <c r="N35" s="48"/>
      <c r="O35" s="48"/>
      <c r="P35" s="48"/>
      <c r="Q35" s="48"/>
      <c r="R35" s="48"/>
    </row>
    <row r="36" spans="1:18" s="49" customFormat="1" x14ac:dyDescent="0.3">
      <c r="A36" s="48"/>
      <c r="C36" s="50"/>
      <c r="D36" s="50"/>
      <c r="E36" s="50"/>
      <c r="F36" s="50"/>
      <c r="G36" s="50"/>
      <c r="H36" s="50"/>
      <c r="L36" s="50" t="s">
        <v>74</v>
      </c>
      <c r="M36" s="48"/>
      <c r="N36" s="48"/>
      <c r="O36" s="48"/>
      <c r="P36" s="48"/>
      <c r="Q36" s="48"/>
      <c r="R36" s="48"/>
    </row>
    <row r="37" spans="1:18" s="49" customFormat="1" x14ac:dyDescent="0.3">
      <c r="A37" s="48"/>
      <c r="C37" s="50"/>
      <c r="D37" s="50"/>
      <c r="E37" s="50"/>
      <c r="F37" s="50"/>
      <c r="G37" s="50"/>
      <c r="H37" s="50"/>
      <c r="L37" s="50"/>
      <c r="M37" s="48"/>
      <c r="N37" s="48"/>
    </row>
    <row r="38" spans="1:18" s="49" customFormat="1" x14ac:dyDescent="0.3">
      <c r="A38" s="48"/>
      <c r="C38" s="50"/>
      <c r="D38" s="50"/>
      <c r="E38" s="50"/>
      <c r="F38" s="50"/>
      <c r="G38" s="50"/>
      <c r="H38" s="50"/>
      <c r="L38" s="50"/>
      <c r="M38" s="48"/>
      <c r="N38" s="48"/>
    </row>
    <row r="39" spans="1:18" s="49" customFormat="1" x14ac:dyDescent="0.3">
      <c r="A39" s="48"/>
      <c r="C39" s="50"/>
      <c r="D39" s="50"/>
      <c r="E39" s="50"/>
      <c r="F39" s="50"/>
      <c r="G39" s="50"/>
      <c r="H39" s="50"/>
      <c r="L39" s="50"/>
      <c r="M39" s="48"/>
      <c r="N39" s="48"/>
    </row>
    <row r="40" spans="1:18" s="49" customFormat="1" x14ac:dyDescent="0.3">
      <c r="A40" s="48"/>
      <c r="C40" s="50"/>
      <c r="D40" s="50"/>
      <c r="E40" s="50"/>
      <c r="F40" s="50"/>
      <c r="G40" s="50"/>
      <c r="H40" s="50"/>
      <c r="L40" s="50"/>
      <c r="M40" s="48"/>
      <c r="N40" s="48"/>
    </row>
    <row r="41" spans="1:18" s="49" customFormat="1" x14ac:dyDescent="0.3">
      <c r="A41" s="48"/>
      <c r="C41" s="50"/>
      <c r="D41" s="50"/>
      <c r="E41" s="50"/>
      <c r="F41" s="50"/>
      <c r="G41" s="50"/>
      <c r="H41" s="50"/>
      <c r="L41" s="50"/>
      <c r="N41" s="48"/>
    </row>
    <row r="42" spans="1:18" s="49" customFormat="1" x14ac:dyDescent="0.3">
      <c r="A42" s="48"/>
      <c r="C42" s="48"/>
      <c r="D42" s="48"/>
      <c r="E42" s="48"/>
      <c r="F42" s="48"/>
      <c r="G42" s="48"/>
      <c r="H42" s="48"/>
      <c r="L42" s="48"/>
      <c r="M42" s="48"/>
      <c r="N42" s="48"/>
    </row>
    <row r="43" spans="1:18" s="49" customFormat="1" x14ac:dyDescent="0.3">
      <c r="A43" s="48"/>
    </row>
    <row r="44" spans="1:18" s="49" customFormat="1" x14ac:dyDescent="0.3">
      <c r="A44" s="48"/>
    </row>
    <row r="45" spans="1:18" s="49" customFormat="1" x14ac:dyDescent="0.3">
      <c r="A45" s="48"/>
    </row>
    <row r="47" spans="1:18" s="49" customFormat="1" x14ac:dyDescent="0.3">
      <c r="A47" s="48"/>
    </row>
    <row r="48" spans="1:18" s="49" customFormat="1" x14ac:dyDescent="0.3">
      <c r="A48" s="48"/>
    </row>
    <row r="49" spans="1:1" s="49" customFormat="1" x14ac:dyDescent="0.3">
      <c r="A49" s="48"/>
    </row>
    <row r="50" spans="1:1" s="49" customFormat="1" x14ac:dyDescent="0.3">
      <c r="A50" s="48"/>
    </row>
    <row r="51" spans="1:1" s="49" customFormat="1" x14ac:dyDescent="0.3">
      <c r="A51" s="48"/>
    </row>
    <row r="52" spans="1:1" s="49" customFormat="1" x14ac:dyDescent="0.3">
      <c r="A52" s="48"/>
    </row>
    <row r="53" spans="1:1" s="49" customFormat="1" x14ac:dyDescent="0.3">
      <c r="A53" s="48"/>
    </row>
    <row r="54" spans="1:1" s="49" customFormat="1" x14ac:dyDescent="0.3">
      <c r="A54" s="48"/>
    </row>
    <row r="55" spans="1:1" s="49" customFormat="1" x14ac:dyDescent="0.3">
      <c r="A55" s="48"/>
    </row>
    <row r="56" spans="1:1" s="49" customFormat="1" x14ac:dyDescent="0.3">
      <c r="A56" s="48"/>
    </row>
    <row r="57" spans="1:1" s="49" customFormat="1" x14ac:dyDescent="0.3">
      <c r="A57" s="48"/>
    </row>
    <row r="58" spans="1:1" s="49" customFormat="1" x14ac:dyDescent="0.3">
      <c r="A58" s="48"/>
    </row>
    <row r="59" spans="1:1" s="49" customFormat="1" x14ac:dyDescent="0.3">
      <c r="A59" s="48"/>
    </row>
    <row r="60" spans="1:1" s="49" customFormat="1" x14ac:dyDescent="0.3">
      <c r="A60" s="48"/>
    </row>
    <row r="61" spans="1:1" s="49" customFormat="1" x14ac:dyDescent="0.3">
      <c r="A61" s="48"/>
    </row>
    <row r="62" spans="1:1" s="49" customFormat="1" x14ac:dyDescent="0.3">
      <c r="A62" s="48"/>
    </row>
    <row r="63" spans="1:1" s="49" customFormat="1" x14ac:dyDescent="0.3">
      <c r="A63" s="48"/>
    </row>
    <row r="64" spans="1:1" s="49" customFormat="1" x14ac:dyDescent="0.3">
      <c r="A64" s="48"/>
    </row>
    <row r="67" spans="1:1" s="49" customFormat="1" x14ac:dyDescent="0.3">
      <c r="A67" s="48"/>
    </row>
    <row r="68" spans="1:1" s="49" customFormat="1" x14ac:dyDescent="0.3">
      <c r="A68" s="48"/>
    </row>
    <row r="69" spans="1:1" s="49" customFormat="1" x14ac:dyDescent="0.3">
      <c r="A69" s="48"/>
    </row>
    <row r="70" spans="1:1" s="49" customFormat="1" x14ac:dyDescent="0.3">
      <c r="A70" s="48"/>
    </row>
    <row r="71" spans="1:1" s="49" customFormat="1" x14ac:dyDescent="0.3">
      <c r="A71" s="48"/>
    </row>
    <row r="72" spans="1:1" s="49" customFormat="1" x14ac:dyDescent="0.3">
      <c r="A72" s="48"/>
    </row>
    <row r="73" spans="1:1" s="49" customFormat="1" x14ac:dyDescent="0.3">
      <c r="A73" s="48"/>
    </row>
    <row r="74" spans="1:1" s="49" customFormat="1" x14ac:dyDescent="0.3">
      <c r="A74" s="48"/>
    </row>
  </sheetData>
  <pageMargins left="0.62992125984251968" right="0.23622047244094491" top="0.35433070866141736" bottom="0.35433070866141736" header="0.31496062992125984" footer="0.31496062992125984"/>
  <pageSetup paperSize="8" scale="84" orientation="landscape" r:id="rId1"/>
  <headerFooter>
    <oddHeader>&amp;C&amp;"Times New Roman,Regular"&amp;12 1-1</oddHeader>
  </headerFooter>
  <colBreaks count="1" manualBreakCount="1">
    <brk id="12" max="1048575" man="1"/>
  </col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8"/>
  <sheetViews>
    <sheetView zoomScale="70" zoomScaleNormal="70" workbookViewId="0">
      <selection activeCell="O1" sqref="O1"/>
    </sheetView>
  </sheetViews>
  <sheetFormatPr defaultColWidth="9.109375" defaultRowHeight="15.6" x14ac:dyDescent="0.3"/>
  <cols>
    <col min="1" max="1" width="3" style="3" customWidth="1"/>
    <col min="2" max="2" width="10.6640625" style="1" customWidth="1"/>
    <col min="3" max="3" width="58.44140625" style="1" customWidth="1"/>
    <col min="4" max="4" width="16.5546875" style="1" customWidth="1"/>
    <col min="5" max="7" width="15.6640625" style="1" customWidth="1"/>
    <col min="8" max="10" width="13.33203125" style="1" customWidth="1"/>
    <col min="11" max="11" width="13.6640625" style="1" customWidth="1"/>
    <col min="12" max="12" width="16.6640625" style="1" customWidth="1"/>
    <col min="13" max="14" width="15.6640625" style="1" customWidth="1"/>
    <col min="15" max="15" width="23.88671875" style="1" customWidth="1"/>
    <col min="16" max="16" width="21" style="1" customWidth="1"/>
    <col min="17" max="17" width="9.109375" style="3"/>
    <col min="18" max="18" width="10.6640625" style="3" customWidth="1"/>
    <col min="19" max="19" width="40.6640625" style="3" customWidth="1"/>
    <col min="20" max="24" width="15.6640625" style="3" customWidth="1"/>
    <col min="25" max="16384" width="9.109375" style="3"/>
  </cols>
  <sheetData>
    <row r="1" spans="1:15" x14ac:dyDescent="0.3">
      <c r="B1" s="98" t="s">
        <v>229</v>
      </c>
      <c r="O1" s="84" t="s">
        <v>228</v>
      </c>
    </row>
    <row r="3" spans="1:15" x14ac:dyDescent="0.3">
      <c r="B3" s="86" t="s">
        <v>10</v>
      </c>
      <c r="C3" s="87"/>
      <c r="D3" s="87"/>
      <c r="E3" s="87"/>
      <c r="H3" s="3"/>
    </row>
    <row r="4" spans="1:15" x14ac:dyDescent="0.3">
      <c r="B4" s="99" t="s">
        <v>5</v>
      </c>
      <c r="C4" s="91"/>
      <c r="D4" s="100" t="s">
        <v>212</v>
      </c>
      <c r="E4" s="90"/>
      <c r="F4" s="83"/>
      <c r="H4" s="3"/>
    </row>
    <row r="5" spans="1:15" x14ac:dyDescent="0.3">
      <c r="B5" s="99"/>
      <c r="C5" s="91"/>
      <c r="D5" s="100"/>
      <c r="E5" s="92" t="s">
        <v>213</v>
      </c>
      <c r="F5" s="83"/>
      <c r="H5" s="3"/>
    </row>
    <row r="6" spans="1:15" x14ac:dyDescent="0.3">
      <c r="B6" s="99"/>
      <c r="C6" s="91"/>
      <c r="D6" s="100"/>
      <c r="E6" s="92" t="s">
        <v>214</v>
      </c>
      <c r="F6" s="83"/>
      <c r="H6" s="3"/>
    </row>
    <row r="7" spans="1:15" x14ac:dyDescent="0.3">
      <c r="A7" s="1"/>
      <c r="B7" s="99" t="s">
        <v>6</v>
      </c>
      <c r="C7" s="91"/>
      <c r="D7" s="100" t="s">
        <v>230</v>
      </c>
      <c r="E7" s="90"/>
      <c r="F7" s="83"/>
      <c r="H7" s="3"/>
    </row>
    <row r="8" spans="1:15" x14ac:dyDescent="0.3">
      <c r="B8" s="91" t="s">
        <v>17</v>
      </c>
      <c r="C8" s="91"/>
      <c r="D8" s="101" t="s">
        <v>217</v>
      </c>
      <c r="E8" s="90"/>
      <c r="F8" s="83"/>
      <c r="H8" s="3"/>
    </row>
    <row r="9" spans="1:15" x14ac:dyDescent="0.3">
      <c r="B9" s="99" t="s">
        <v>7</v>
      </c>
      <c r="C9" s="91"/>
      <c r="D9" s="100" t="s">
        <v>215</v>
      </c>
      <c r="E9" s="90"/>
      <c r="F9" s="83"/>
      <c r="H9" s="3"/>
    </row>
    <row r="10" spans="1:15" x14ac:dyDescent="0.3">
      <c r="B10" s="99"/>
      <c r="C10" s="91"/>
      <c r="D10" s="100"/>
      <c r="E10" s="92" t="s">
        <v>216</v>
      </c>
      <c r="F10" s="83"/>
      <c r="H10" s="3"/>
    </row>
    <row r="11" spans="1:15" x14ac:dyDescent="0.3">
      <c r="B11" s="99" t="s">
        <v>61</v>
      </c>
      <c r="C11" s="91"/>
      <c r="D11" s="100" t="s">
        <v>9</v>
      </c>
      <c r="E11" s="90"/>
      <c r="F11" s="83"/>
      <c r="H11" s="3"/>
    </row>
    <row r="12" spans="1:15" x14ac:dyDescent="0.3">
      <c r="B12" s="3"/>
    </row>
    <row r="13" spans="1:15" ht="31.2" x14ac:dyDescent="0.3">
      <c r="B13" s="3"/>
      <c r="C13" s="17" t="s">
        <v>43</v>
      </c>
      <c r="D13" s="17" t="s">
        <v>44</v>
      </c>
    </row>
    <row r="14" spans="1:15" x14ac:dyDescent="0.3">
      <c r="B14" s="3"/>
      <c r="C14" s="19">
        <v>1</v>
      </c>
      <c r="D14" s="35">
        <f>C14*(M17+M16)</f>
        <v>55509.2</v>
      </c>
      <c r="L14" s="35"/>
    </row>
    <row r="16" spans="1:15" x14ac:dyDescent="0.3">
      <c r="C16" s="8" t="s">
        <v>34</v>
      </c>
      <c r="F16" s="1">
        <f>SUM(D17:J17)</f>
        <v>17</v>
      </c>
      <c r="G16" s="36" t="s">
        <v>115</v>
      </c>
      <c r="M16" s="2">
        <f>SUM(Table24104334511[Bendra lėšų suma, EUR])</f>
        <v>20875</v>
      </c>
      <c r="N16" s="77"/>
    </row>
    <row r="17" spans="1:16" x14ac:dyDescent="0.3">
      <c r="C17" s="9" t="s">
        <v>0</v>
      </c>
      <c r="D17" s="1">
        <v>1</v>
      </c>
      <c r="E17" s="1">
        <v>3</v>
      </c>
      <c r="F17" s="1">
        <v>3</v>
      </c>
      <c r="G17" s="1">
        <v>3</v>
      </c>
      <c r="H17" s="1">
        <v>3</v>
      </c>
      <c r="I17" s="1">
        <v>2</v>
      </c>
      <c r="J17" s="1">
        <v>2</v>
      </c>
      <c r="K17" s="2"/>
      <c r="L17" s="2"/>
      <c r="M17" s="2">
        <f>SUM(M19:M31)</f>
        <v>34634.199999999997</v>
      </c>
      <c r="N17" s="77"/>
      <c r="P17" s="3"/>
    </row>
    <row r="18" spans="1:16" s="6" customFormat="1" ht="45.75" customHeight="1" x14ac:dyDescent="0.3">
      <c r="B18" s="4" t="s">
        <v>4</v>
      </c>
      <c r="C18" s="5" t="s">
        <v>27</v>
      </c>
      <c r="D18" s="5" t="s">
        <v>11</v>
      </c>
      <c r="E18" s="5" t="s">
        <v>12</v>
      </c>
      <c r="F18" s="5" t="s">
        <v>15</v>
      </c>
      <c r="G18" s="5" t="s">
        <v>16</v>
      </c>
      <c r="H18" s="5" t="s">
        <v>18</v>
      </c>
      <c r="I18" s="5" t="s">
        <v>13</v>
      </c>
      <c r="J18" s="5" t="s">
        <v>14</v>
      </c>
      <c r="K18" s="5" t="s">
        <v>28</v>
      </c>
      <c r="L18" s="5" t="s">
        <v>20</v>
      </c>
      <c r="M18" s="5" t="s">
        <v>29</v>
      </c>
      <c r="N18" s="5" t="s">
        <v>116</v>
      </c>
      <c r="O18" s="5" t="s">
        <v>3</v>
      </c>
    </row>
    <row r="19" spans="1:16" s="11" customFormat="1" ht="33" customHeight="1" x14ac:dyDescent="0.3">
      <c r="B19" s="13">
        <v>1</v>
      </c>
      <c r="C19" s="14" t="s">
        <v>19</v>
      </c>
      <c r="D19" s="10">
        <v>1</v>
      </c>
      <c r="E19" s="10">
        <v>3</v>
      </c>
      <c r="F19" s="10">
        <v>3</v>
      </c>
      <c r="G19" s="10">
        <v>3</v>
      </c>
      <c r="H19" s="10">
        <v>3</v>
      </c>
      <c r="I19" s="10">
        <v>2</v>
      </c>
      <c r="J19" s="10">
        <v>2</v>
      </c>
      <c r="K19" s="10">
        <f>SUM(Table24104334[[#This Row],[punkto viršininkas]:[medicinos pagalbos grandis]])</f>
        <v>17</v>
      </c>
      <c r="L19" s="10">
        <v>130</v>
      </c>
      <c r="M19" s="10">
        <f>Table24104334[[#This Row],[Priemonės bendras poreikis vnt./kompl.]]*Table24104334[[#This Row],[Vieneto/komplekto orientacinė kaina]]</f>
        <v>2210</v>
      </c>
      <c r="N19" s="38" t="s">
        <v>118</v>
      </c>
      <c r="O19" s="44" t="s">
        <v>138</v>
      </c>
    </row>
    <row r="20" spans="1:16" s="11" customFormat="1" ht="33" customHeight="1" x14ac:dyDescent="0.3">
      <c r="B20" s="13">
        <v>2</v>
      </c>
      <c r="C20" s="14" t="s">
        <v>21</v>
      </c>
      <c r="D20" s="10">
        <v>2</v>
      </c>
      <c r="E20" s="10">
        <v>6</v>
      </c>
      <c r="F20" s="10">
        <v>6</v>
      </c>
      <c r="G20" s="10">
        <v>6</v>
      </c>
      <c r="H20" s="10">
        <v>6</v>
      </c>
      <c r="I20" s="10">
        <v>4</v>
      </c>
      <c r="J20" s="10">
        <v>4</v>
      </c>
      <c r="K20" s="10">
        <f>SUM(Table24104334[[#This Row],[punkto viršininkas]:[medicinos pagalbos grandis]])</f>
        <v>34</v>
      </c>
      <c r="L20" s="10">
        <v>4</v>
      </c>
      <c r="M20" s="10">
        <f>Table24104334[[#This Row],[Priemonės bendras poreikis vnt./kompl.]]*Table24104334[[#This Row],[Vieneto/komplekto orientacinė kaina]]</f>
        <v>136</v>
      </c>
      <c r="N20" s="38" t="s">
        <v>121</v>
      </c>
      <c r="O20" s="44" t="s">
        <v>139</v>
      </c>
    </row>
    <row r="21" spans="1:16" s="11" customFormat="1" ht="33" customHeight="1" x14ac:dyDescent="0.3">
      <c r="B21" s="13">
        <v>3</v>
      </c>
      <c r="C21" s="14" t="s">
        <v>1</v>
      </c>
      <c r="D21" s="10">
        <v>1</v>
      </c>
      <c r="E21" s="10">
        <v>3</v>
      </c>
      <c r="F21" s="10">
        <v>3</v>
      </c>
      <c r="G21" s="10">
        <v>3</v>
      </c>
      <c r="H21" s="10">
        <v>3</v>
      </c>
      <c r="I21" s="10">
        <v>2</v>
      </c>
      <c r="J21" s="10">
        <v>2</v>
      </c>
      <c r="K21" s="10">
        <f>SUM(Table24104334[[#This Row],[punkto viršininkas]:[medicinos pagalbos grandis]])</f>
        <v>17</v>
      </c>
      <c r="L21" s="10">
        <v>500</v>
      </c>
      <c r="M21" s="10">
        <f>Table24104334[[#This Row],[Priemonės bendras poreikis vnt./kompl.]]*Table24104334[[#This Row],[Vieneto/komplekto orientacinė kaina]]</f>
        <v>8500</v>
      </c>
      <c r="N21" s="38" t="s">
        <v>119</v>
      </c>
      <c r="O21" s="44" t="s">
        <v>140</v>
      </c>
    </row>
    <row r="22" spans="1:16" s="11" customFormat="1" ht="33" customHeight="1" x14ac:dyDescent="0.3">
      <c r="B22" s="13">
        <v>4</v>
      </c>
      <c r="C22" s="14" t="s">
        <v>220</v>
      </c>
      <c r="D22" s="10">
        <v>1</v>
      </c>
      <c r="E22" s="10">
        <v>3</v>
      </c>
      <c r="F22" s="10">
        <v>3</v>
      </c>
      <c r="G22" s="10">
        <v>3</v>
      </c>
      <c r="H22" s="10">
        <v>3</v>
      </c>
      <c r="I22" s="10">
        <v>2</v>
      </c>
      <c r="J22" s="10">
        <v>2</v>
      </c>
      <c r="K22" s="10">
        <f>SUM(Table24104334[[#This Row],[punkto viršininkas]:[medicinos pagalbos grandis]])</f>
        <v>17</v>
      </c>
      <c r="L22" s="10">
        <v>10</v>
      </c>
      <c r="M22" s="10">
        <f>Table24104334[[#This Row],[Priemonės bendras poreikis vnt./kompl.]]*Table24104334[[#This Row],[Vieneto/komplekto orientacinė kaina]]</f>
        <v>170</v>
      </c>
      <c r="N22" s="38" t="s">
        <v>142</v>
      </c>
      <c r="O22" s="44" t="s">
        <v>141</v>
      </c>
    </row>
    <row r="23" spans="1:16" s="11" customFormat="1" ht="33" customHeight="1" x14ac:dyDescent="0.3">
      <c r="B23" s="13">
        <v>5</v>
      </c>
      <c r="C23" s="14" t="s">
        <v>2</v>
      </c>
      <c r="D23" s="10">
        <v>1</v>
      </c>
      <c r="E23" s="10"/>
      <c r="F23" s="10"/>
      <c r="G23" s="10"/>
      <c r="H23" s="10"/>
      <c r="I23" s="10"/>
      <c r="J23" s="10"/>
      <c r="K23" s="10">
        <f>SUM(Table24104334[[#This Row],[punkto viršininkas]:[medicinos pagalbos grandis]])</f>
        <v>1</v>
      </c>
      <c r="L23" s="10">
        <v>2000</v>
      </c>
      <c r="M23" s="10">
        <f>Table24104334[[#This Row],[Priemonės bendras poreikis vnt./kompl.]]*Table24104334[[#This Row],[Vieneto/komplekto orientacinė kaina]]</f>
        <v>2000</v>
      </c>
      <c r="N23" s="38" t="s">
        <v>144</v>
      </c>
      <c r="O23" s="45" t="s">
        <v>143</v>
      </c>
    </row>
    <row r="24" spans="1:16" s="11" customFormat="1" ht="33" customHeight="1" x14ac:dyDescent="0.3">
      <c r="B24" s="13">
        <v>6</v>
      </c>
      <c r="C24" s="14" t="s">
        <v>23</v>
      </c>
      <c r="D24" s="10">
        <v>1</v>
      </c>
      <c r="E24" s="10">
        <v>3</v>
      </c>
      <c r="F24" s="10">
        <v>3</v>
      </c>
      <c r="G24" s="10">
        <v>3</v>
      </c>
      <c r="H24" s="10">
        <v>3</v>
      </c>
      <c r="I24" s="10">
        <v>2</v>
      </c>
      <c r="J24" s="10">
        <v>2</v>
      </c>
      <c r="K24" s="10">
        <f>SUM(Table24104334[[#This Row],[punkto viršininkas]:[medicinos pagalbos grandis]])</f>
        <v>17</v>
      </c>
      <c r="L24" s="10">
        <v>14</v>
      </c>
      <c r="M24" s="10">
        <f>Table24104334[[#This Row],[Priemonės bendras poreikis vnt./kompl.]]*Table24104334[[#This Row],[Vieneto/komplekto orientacinė kaina]]</f>
        <v>238</v>
      </c>
      <c r="N24" s="38" t="s">
        <v>121</v>
      </c>
      <c r="O24" s="44" t="s">
        <v>145</v>
      </c>
    </row>
    <row r="25" spans="1:16" s="11" customFormat="1" ht="33" customHeight="1" x14ac:dyDescent="0.3">
      <c r="B25" s="13">
        <v>7</v>
      </c>
      <c r="C25" s="14" t="s">
        <v>24</v>
      </c>
      <c r="D25" s="10">
        <v>1</v>
      </c>
      <c r="E25" s="10">
        <v>3</v>
      </c>
      <c r="F25" s="10">
        <v>3</v>
      </c>
      <c r="G25" s="10">
        <v>3</v>
      </c>
      <c r="H25" s="10">
        <v>3</v>
      </c>
      <c r="I25" s="10">
        <v>2</v>
      </c>
      <c r="J25" s="10">
        <v>2</v>
      </c>
      <c r="K25" s="10">
        <f>SUM(Table24104334[[#This Row],[punkto viršininkas]:[medicinos pagalbos grandis]])</f>
        <v>17</v>
      </c>
      <c r="L25" s="12">
        <v>0.3</v>
      </c>
      <c r="M25" s="10">
        <f>Table24104334[[#This Row],[Priemonės bendras poreikis vnt./kompl.]]*Table24104334[[#This Row],[Vieneto/komplekto orientacinė kaina]]</f>
        <v>5.0999999999999996</v>
      </c>
      <c r="N25" s="38" t="s">
        <v>121</v>
      </c>
      <c r="O25" s="44" t="s">
        <v>146</v>
      </c>
    </row>
    <row r="26" spans="1:16" s="11" customFormat="1" ht="33" customHeight="1" x14ac:dyDescent="0.3">
      <c r="B26" s="13">
        <v>8</v>
      </c>
      <c r="C26" s="14" t="s">
        <v>25</v>
      </c>
      <c r="D26" s="10">
        <v>1</v>
      </c>
      <c r="E26" s="10">
        <v>3</v>
      </c>
      <c r="F26" s="10">
        <v>3</v>
      </c>
      <c r="G26" s="10">
        <v>3</v>
      </c>
      <c r="H26" s="10">
        <v>3</v>
      </c>
      <c r="I26" s="10">
        <v>2</v>
      </c>
      <c r="J26" s="10">
        <v>2</v>
      </c>
      <c r="K26" s="10">
        <f>SUM(Table24104334[[#This Row],[punkto viršininkas]:[medicinos pagalbos grandis]])</f>
        <v>17</v>
      </c>
      <c r="L26" s="12">
        <v>0.3</v>
      </c>
      <c r="M26" s="10">
        <f>Table24104334[[#This Row],[Priemonės bendras poreikis vnt./kompl.]]*Table24104334[[#This Row],[Vieneto/komplekto orientacinė kaina]]</f>
        <v>5.0999999999999996</v>
      </c>
      <c r="N26" s="38" t="s">
        <v>121</v>
      </c>
      <c r="O26" s="44" t="s">
        <v>147</v>
      </c>
    </row>
    <row r="27" spans="1:16" s="11" customFormat="1" ht="33" customHeight="1" x14ac:dyDescent="0.3">
      <c r="B27" s="13">
        <v>9</v>
      </c>
      <c r="C27" s="14" t="s">
        <v>26</v>
      </c>
      <c r="D27" s="10">
        <v>1</v>
      </c>
      <c r="E27" s="10">
        <v>3</v>
      </c>
      <c r="F27" s="10">
        <v>3</v>
      </c>
      <c r="G27" s="10">
        <v>3</v>
      </c>
      <c r="H27" s="10">
        <v>3</v>
      </c>
      <c r="I27" s="10">
        <v>2</v>
      </c>
      <c r="J27" s="10">
        <v>2</v>
      </c>
      <c r="K27" s="10">
        <f>SUM(Table24104334[[#This Row],[punkto viršininkas]:[medicinos pagalbos grandis]])</f>
        <v>17</v>
      </c>
      <c r="L27" s="10">
        <v>10</v>
      </c>
      <c r="M27" s="10">
        <f>Table24104334[[#This Row],[Priemonės bendras poreikis vnt./kompl.]]*Table24104334[[#This Row],[Vieneto/komplekto orientacinė kaina]]</f>
        <v>170</v>
      </c>
      <c r="N27" s="38" t="s">
        <v>121</v>
      </c>
      <c r="O27" s="46" t="s">
        <v>148</v>
      </c>
    </row>
    <row r="28" spans="1:16" s="11" customFormat="1" ht="33" customHeight="1" x14ac:dyDescent="0.3">
      <c r="B28" s="13">
        <v>10</v>
      </c>
      <c r="C28" s="14" t="s">
        <v>30</v>
      </c>
      <c r="D28" s="10">
        <v>1</v>
      </c>
      <c r="E28" s="10">
        <v>3</v>
      </c>
      <c r="F28" s="10">
        <v>3</v>
      </c>
      <c r="G28" s="10">
        <v>0</v>
      </c>
      <c r="H28" s="10">
        <v>1</v>
      </c>
      <c r="I28" s="10">
        <v>1</v>
      </c>
      <c r="J28" s="10">
        <v>1</v>
      </c>
      <c r="K28" s="10">
        <f>SUM(Table24104334[[#This Row],[punkto viršininkas]:[medicinos pagalbos grandis]])</f>
        <v>10</v>
      </c>
      <c r="L28" s="10">
        <v>1000</v>
      </c>
      <c r="M28" s="10">
        <f>Table24104334[[#This Row],[Priemonės bendras poreikis vnt./kompl.]]*Table24104334[[#This Row],[Vieneto/komplekto orientacinė kaina]]</f>
        <v>10000</v>
      </c>
      <c r="N28" s="10" t="s">
        <v>117</v>
      </c>
      <c r="O28" s="46" t="s">
        <v>149</v>
      </c>
    </row>
    <row r="29" spans="1:16" s="11" customFormat="1" ht="33" customHeight="1" x14ac:dyDescent="0.3">
      <c r="B29" s="13">
        <v>11</v>
      </c>
      <c r="C29" s="14" t="s">
        <v>31</v>
      </c>
      <c r="D29" s="10">
        <v>0</v>
      </c>
      <c r="E29" s="10">
        <v>0</v>
      </c>
      <c r="F29" s="10">
        <v>2</v>
      </c>
      <c r="G29" s="10">
        <v>0</v>
      </c>
      <c r="H29" s="10">
        <v>0</v>
      </c>
      <c r="I29" s="10">
        <v>0</v>
      </c>
      <c r="J29" s="10">
        <v>0</v>
      </c>
      <c r="K29" s="10">
        <f>SUM(Table24104334[[#This Row],[punkto viršininkas]:[medicinos pagalbos grandis]])</f>
        <v>2</v>
      </c>
      <c r="L29" s="10">
        <v>400</v>
      </c>
      <c r="M29" s="10">
        <f>Table24104334[[#This Row],[Priemonės bendras poreikis vnt./kompl.]]*Table24104334[[#This Row],[Vieneto/komplekto orientacinė kaina]]</f>
        <v>800</v>
      </c>
      <c r="N29" s="38" t="s">
        <v>117</v>
      </c>
      <c r="O29" s="47" t="s">
        <v>150</v>
      </c>
    </row>
    <row r="30" spans="1:16" s="11" customFormat="1" ht="33" customHeight="1" x14ac:dyDescent="0.3">
      <c r="B30" s="13">
        <v>12</v>
      </c>
      <c r="C30" s="14" t="s">
        <v>32</v>
      </c>
      <c r="D30" s="10">
        <v>1</v>
      </c>
      <c r="E30" s="10">
        <v>3</v>
      </c>
      <c r="F30" s="10">
        <v>3</v>
      </c>
      <c r="G30" s="10">
        <v>3</v>
      </c>
      <c r="H30" s="10">
        <v>3</v>
      </c>
      <c r="I30" s="10">
        <v>2</v>
      </c>
      <c r="J30" s="10">
        <v>2</v>
      </c>
      <c r="K30" s="10">
        <f>SUM(Table24104334[[#This Row],[punkto viršininkas]:[medicinos pagalbos grandis]])</f>
        <v>17</v>
      </c>
      <c r="L30" s="10">
        <v>400</v>
      </c>
      <c r="M30" s="10">
        <f>Table24104334[[#This Row],[Priemonės bendras poreikis vnt./kompl.]]*Table24104334[[#This Row],[Vieneto/komplekto orientacinė kaina]]</f>
        <v>6800</v>
      </c>
      <c r="N30" s="38" t="s">
        <v>125</v>
      </c>
      <c r="O30" s="46" t="s">
        <v>151</v>
      </c>
    </row>
    <row r="31" spans="1:16" s="11" customFormat="1" ht="33" customHeight="1" x14ac:dyDescent="0.3">
      <c r="B31" s="13">
        <v>13</v>
      </c>
      <c r="C31" s="14" t="s">
        <v>33</v>
      </c>
      <c r="D31" s="10">
        <v>1</v>
      </c>
      <c r="E31" s="10">
        <v>1</v>
      </c>
      <c r="F31" s="10">
        <v>1</v>
      </c>
      <c r="G31" s="10">
        <v>1</v>
      </c>
      <c r="H31" s="10">
        <v>3</v>
      </c>
      <c r="I31" s="10">
        <v>1</v>
      </c>
      <c r="J31" s="10">
        <v>1</v>
      </c>
      <c r="K31" s="10">
        <f>SUM(Table24104334[[#This Row],[punkto viršininkas]:[medicinos pagalbos grandis]])</f>
        <v>9</v>
      </c>
      <c r="L31" s="10">
        <v>400</v>
      </c>
      <c r="M31" s="10">
        <f>Table24104334[[#This Row],[Priemonės bendras poreikis vnt./kompl.]]*Table24104334[[#This Row],[Vieneto/komplekto orientacinė kaina]]</f>
        <v>3600</v>
      </c>
      <c r="N31" s="39" t="s">
        <v>127</v>
      </c>
      <c r="O31" s="46" t="s">
        <v>152</v>
      </c>
    </row>
    <row r="32" spans="1:16" x14ac:dyDescent="0.3">
      <c r="A32" s="11"/>
      <c r="H32" s="3"/>
      <c r="I32" s="3"/>
      <c r="J32" s="3"/>
      <c r="K32" s="3"/>
      <c r="L32" s="3"/>
      <c r="M32" s="3"/>
      <c r="N32" s="3"/>
      <c r="O32" s="3"/>
    </row>
    <row r="33" spans="1:15" x14ac:dyDescent="0.3">
      <c r="A33" s="11"/>
      <c r="H33" s="3"/>
      <c r="I33" s="3"/>
      <c r="J33" s="3"/>
      <c r="K33" s="3"/>
      <c r="L33" s="3"/>
      <c r="M33" s="3"/>
      <c r="N33" s="3"/>
      <c r="O33" s="3"/>
    </row>
    <row r="34" spans="1:15" x14ac:dyDescent="0.3">
      <c r="A34" s="11"/>
      <c r="H34" s="3"/>
      <c r="I34" s="3"/>
      <c r="J34" s="3"/>
      <c r="K34" s="3"/>
      <c r="L34" s="3"/>
      <c r="M34" s="3"/>
      <c r="N34" s="3"/>
      <c r="O34" s="3"/>
    </row>
    <row r="35" spans="1:15" x14ac:dyDescent="0.3">
      <c r="A35" s="11"/>
      <c r="H35" s="3"/>
      <c r="I35" s="3"/>
      <c r="J35" s="3"/>
      <c r="K35" s="3"/>
      <c r="L35" s="3"/>
      <c r="M35" s="3"/>
      <c r="N35" s="3"/>
      <c r="O35" s="3"/>
    </row>
    <row r="36" spans="1:15" x14ac:dyDescent="0.3">
      <c r="A36" s="11"/>
      <c r="H36" s="3"/>
      <c r="I36" s="3"/>
      <c r="J36" s="3"/>
      <c r="K36" s="3"/>
      <c r="L36" s="3"/>
      <c r="M36" s="3"/>
      <c r="N36" s="3"/>
      <c r="O36" s="3"/>
    </row>
    <row r="37" spans="1:15" x14ac:dyDescent="0.3">
      <c r="A37" s="11"/>
      <c r="H37" s="3"/>
      <c r="I37" s="3"/>
      <c r="J37" s="3"/>
      <c r="K37" s="3"/>
      <c r="L37" s="3"/>
      <c r="M37" s="3"/>
      <c r="N37" s="3"/>
      <c r="O37" s="3"/>
    </row>
    <row r="38" spans="1:15" x14ac:dyDescent="0.3">
      <c r="A38" s="11"/>
      <c r="H38" s="3"/>
      <c r="I38" s="3"/>
      <c r="J38" s="3"/>
      <c r="K38" s="3"/>
      <c r="L38" s="3"/>
      <c r="M38" s="3"/>
      <c r="N38" s="3"/>
      <c r="O38" s="3"/>
    </row>
    <row r="39" spans="1:15" x14ac:dyDescent="0.3">
      <c r="A39" s="11"/>
      <c r="H39" s="3"/>
      <c r="I39" s="3"/>
      <c r="J39" s="3"/>
      <c r="K39" s="3"/>
      <c r="L39" s="3"/>
      <c r="M39" s="3"/>
      <c r="N39" s="3"/>
      <c r="O39" s="3"/>
    </row>
    <row r="40" spans="1:15" x14ac:dyDescent="0.3">
      <c r="A40" s="11"/>
      <c r="H40" s="3"/>
      <c r="I40" s="3"/>
      <c r="J40" s="3"/>
      <c r="K40" s="3"/>
      <c r="L40" s="3"/>
      <c r="M40" s="3"/>
      <c r="N40" s="3"/>
      <c r="O40" s="3"/>
    </row>
    <row r="41" spans="1:15" x14ac:dyDescent="0.3">
      <c r="A41" s="11"/>
      <c r="H41" s="3"/>
      <c r="I41" s="3"/>
      <c r="J41" s="3"/>
      <c r="K41" s="3"/>
      <c r="L41" s="3"/>
      <c r="M41" s="3"/>
      <c r="N41" s="3"/>
      <c r="O41" s="3"/>
    </row>
    <row r="42" spans="1:15" x14ac:dyDescent="0.3">
      <c r="A42" s="11"/>
      <c r="H42" s="3"/>
      <c r="I42" s="3"/>
      <c r="J42" s="3"/>
      <c r="K42" s="3"/>
      <c r="L42" s="3"/>
      <c r="M42" s="3"/>
      <c r="N42" s="3"/>
      <c r="O42" s="3"/>
    </row>
    <row r="43" spans="1:15" x14ac:dyDescent="0.3">
      <c r="A43" s="11"/>
      <c r="H43" s="3"/>
      <c r="I43" s="3"/>
      <c r="J43" s="3"/>
      <c r="K43" s="3"/>
      <c r="L43" s="3"/>
      <c r="M43" s="3"/>
      <c r="N43" s="3"/>
      <c r="O43" s="3"/>
    </row>
    <row r="44" spans="1:15" x14ac:dyDescent="0.3">
      <c r="A44" s="11"/>
      <c r="H44" s="3"/>
      <c r="I44" s="3"/>
      <c r="J44" s="3"/>
      <c r="K44" s="3"/>
      <c r="L44" s="3"/>
      <c r="M44" s="3"/>
      <c r="N44" s="3"/>
      <c r="O44" s="3"/>
    </row>
    <row r="45" spans="1:15" x14ac:dyDescent="0.3">
      <c r="A45" s="11"/>
      <c r="H45" s="3"/>
      <c r="I45" s="3"/>
      <c r="J45" s="3"/>
      <c r="K45" s="3"/>
      <c r="L45" s="3"/>
      <c r="M45" s="3"/>
      <c r="N45" s="3"/>
      <c r="O45" s="3"/>
    </row>
    <row r="46" spans="1:15" x14ac:dyDescent="0.3">
      <c r="A46" s="11"/>
      <c r="H46" s="3"/>
      <c r="I46" s="3"/>
      <c r="J46" s="3"/>
      <c r="K46" s="3"/>
      <c r="L46" s="3"/>
      <c r="M46" s="3"/>
      <c r="N46" s="3"/>
      <c r="O46" s="3"/>
    </row>
    <row r="47" spans="1:15" x14ac:dyDescent="0.3">
      <c r="A47" s="11"/>
      <c r="H47" s="3"/>
      <c r="I47" s="3"/>
      <c r="J47" s="3"/>
      <c r="K47" s="3"/>
      <c r="L47" s="3"/>
      <c r="M47" s="3"/>
      <c r="N47" s="3"/>
      <c r="O47" s="3"/>
    </row>
    <row r="48" spans="1:15" x14ac:dyDescent="0.3">
      <c r="A48" s="11"/>
      <c r="H48" s="3"/>
      <c r="I48" s="3"/>
      <c r="J48" s="3"/>
      <c r="K48" s="3"/>
      <c r="L48" s="3"/>
      <c r="M48" s="3"/>
      <c r="N48" s="3"/>
      <c r="O48" s="3"/>
    </row>
  </sheetData>
  <phoneticPr fontId="14" type="noConversion"/>
  <hyperlinks>
    <hyperlink ref="O19" r:id="rId1" xr:uid="{00000000-0004-0000-0200-000000000000}"/>
    <hyperlink ref="O20" r:id="rId2" xr:uid="{00000000-0004-0000-0200-000001000000}"/>
    <hyperlink ref="O21" r:id="rId3" xr:uid="{00000000-0004-0000-0200-000002000000}"/>
    <hyperlink ref="O22" r:id="rId4" xr:uid="{00000000-0004-0000-0200-000003000000}"/>
    <hyperlink ref="O23" r:id="rId5" xr:uid="{00000000-0004-0000-0200-000004000000}"/>
    <hyperlink ref="O24" r:id="rId6" xr:uid="{00000000-0004-0000-0200-000005000000}"/>
    <hyperlink ref="O25" r:id="rId7" xr:uid="{00000000-0004-0000-0200-000006000000}"/>
    <hyperlink ref="O26" r:id="rId8" xr:uid="{00000000-0004-0000-0200-000007000000}"/>
    <hyperlink ref="O27" r:id="rId9" xr:uid="{00000000-0004-0000-0200-000008000000}"/>
    <hyperlink ref="O28" r:id="rId10" xr:uid="{00000000-0004-0000-0200-000009000000}"/>
    <hyperlink ref="O29" r:id="rId11" xr:uid="{00000000-0004-0000-0200-00000A000000}"/>
    <hyperlink ref="O30" r:id="rId12" xr:uid="{00000000-0004-0000-0200-00000B000000}"/>
    <hyperlink ref="O31" r:id="rId13" xr:uid="{00000000-0004-0000-0200-00000C000000}"/>
  </hyperlinks>
  <pageMargins left="0.62992125984251968" right="0.23622047244094491" top="0.35433070866141736" bottom="0.35433070866141736" header="0.11811023622047245" footer="0.11811023622047245"/>
  <pageSetup paperSize="8" scale="76" orientation="landscape" r:id="rId14"/>
  <headerFooter>
    <oddHeader>&amp;C&amp;"Times New Roman,Regular"&amp;12 1-2</oddHeader>
  </headerFooter>
  <colBreaks count="1" manualBreakCount="1">
    <brk id="15" min="2" max="36" man="1"/>
  </colBreaks>
  <tableParts count="1">
    <tablePart r:id="rId1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8"/>
  <sheetViews>
    <sheetView zoomScale="70" zoomScaleNormal="70" workbookViewId="0">
      <selection activeCell="E30" sqref="E30"/>
    </sheetView>
  </sheetViews>
  <sheetFormatPr defaultColWidth="9.109375" defaultRowHeight="15.6" x14ac:dyDescent="0.3"/>
  <cols>
    <col min="1" max="1" width="3" style="3" customWidth="1"/>
    <col min="2" max="2" width="10.6640625" style="1" customWidth="1"/>
    <col min="3" max="3" width="58.44140625" style="1" customWidth="1"/>
    <col min="4" max="4" width="16.5546875" style="1" customWidth="1"/>
    <col min="5" max="7" width="15.6640625" style="1" customWidth="1"/>
    <col min="8" max="8" width="31.33203125" style="1" customWidth="1"/>
    <col min="9" max="10" width="13.33203125" style="1" customWidth="1"/>
    <col min="11" max="11" width="13.6640625" style="1" customWidth="1"/>
    <col min="12" max="12" width="16.6640625" style="1" customWidth="1"/>
    <col min="13" max="14" width="15.6640625" style="1" customWidth="1"/>
    <col min="15" max="15" width="23.88671875" style="1" customWidth="1"/>
    <col min="16" max="16" width="21" style="1" customWidth="1"/>
    <col min="17" max="17" width="9.109375" style="3"/>
    <col min="18" max="18" width="10.6640625" style="3" customWidth="1"/>
    <col min="19" max="19" width="40.6640625" style="3" customWidth="1"/>
    <col min="20" max="24" width="15.6640625" style="3" customWidth="1"/>
    <col min="25" max="16384" width="9.109375" style="3"/>
  </cols>
  <sheetData>
    <row r="1" spans="1:14" x14ac:dyDescent="0.3">
      <c r="B1" s="98" t="s">
        <v>229</v>
      </c>
      <c r="H1" s="84" t="s">
        <v>228</v>
      </c>
    </row>
    <row r="3" spans="1:14" x14ac:dyDescent="0.3">
      <c r="C3" s="8" t="s">
        <v>35</v>
      </c>
    </row>
    <row r="4" spans="1:14" x14ac:dyDescent="0.3">
      <c r="C4" s="9"/>
      <c r="F4" s="2">
        <f>SUM(Table24104334511[Bendra lėšų suma, EUR])</f>
        <v>20875</v>
      </c>
      <c r="G4" s="2"/>
    </row>
    <row r="5" spans="1:14" ht="62.4" x14ac:dyDescent="0.3">
      <c r="B5" s="4" t="s">
        <v>4</v>
      </c>
      <c r="C5" s="5" t="s">
        <v>27</v>
      </c>
      <c r="D5" s="5" t="s">
        <v>28</v>
      </c>
      <c r="E5" s="5" t="s">
        <v>20</v>
      </c>
      <c r="F5" s="5" t="s">
        <v>29</v>
      </c>
      <c r="G5" s="5" t="s">
        <v>116</v>
      </c>
      <c r="H5" s="5" t="s">
        <v>3</v>
      </c>
    </row>
    <row r="6" spans="1:14" x14ac:dyDescent="0.3">
      <c r="B6" s="13">
        <v>1</v>
      </c>
      <c r="C6" s="14" t="s">
        <v>45</v>
      </c>
      <c r="D6" s="10">
        <v>2</v>
      </c>
      <c r="E6" s="10">
        <v>2000</v>
      </c>
      <c r="F6" s="10">
        <f>Table24104334511[[#This Row],[Priemonės bendras poreikis vnt./kompl.]]*Table24104334511[[#This Row],[Vieneto/komplekto orientacinė kaina]]</f>
        <v>4000</v>
      </c>
      <c r="G6" s="10" t="s">
        <v>135</v>
      </c>
      <c r="H6" s="45" t="s">
        <v>153</v>
      </c>
    </row>
    <row r="7" spans="1:14" x14ac:dyDescent="0.3">
      <c r="A7" s="1"/>
      <c r="B7" s="13">
        <v>2</v>
      </c>
      <c r="C7" s="97" t="s">
        <v>46</v>
      </c>
      <c r="D7" s="10">
        <v>2</v>
      </c>
      <c r="E7" s="10">
        <v>6000</v>
      </c>
      <c r="F7" s="10">
        <f>Table24104334511[[#This Row],[Priemonės bendras poreikis vnt./kompl.]]*Table24104334511[[#This Row],[Vieneto/komplekto orientacinė kaina]]</f>
        <v>12000</v>
      </c>
      <c r="G7" s="10" t="s">
        <v>155</v>
      </c>
      <c r="H7" s="45" t="s">
        <v>154</v>
      </c>
    </row>
    <row r="8" spans="1:14" x14ac:dyDescent="0.3">
      <c r="B8" s="13">
        <v>3</v>
      </c>
      <c r="C8" s="14" t="s">
        <v>47</v>
      </c>
      <c r="D8" s="10">
        <v>2</v>
      </c>
      <c r="E8" s="10">
        <v>400</v>
      </c>
      <c r="F8" s="10">
        <f>Table24104334511[[#This Row],[Priemonės bendras poreikis vnt./kompl.]]*Table24104334511[[#This Row],[Vieneto/komplekto orientacinė kaina]]</f>
        <v>800</v>
      </c>
      <c r="G8" s="10" t="s">
        <v>156</v>
      </c>
      <c r="H8" s="45" t="s">
        <v>157</v>
      </c>
    </row>
    <row r="9" spans="1:14" x14ac:dyDescent="0.3">
      <c r="B9" s="13">
        <v>4</v>
      </c>
      <c r="C9" s="14" t="s">
        <v>38</v>
      </c>
      <c r="D9" s="10">
        <v>2</v>
      </c>
      <c r="E9" s="10">
        <v>1000</v>
      </c>
      <c r="F9" s="10">
        <f>Table24104334511[[#This Row],[Priemonės bendras poreikis vnt./kompl.]]*Table24104334511[[#This Row],[Vieneto/komplekto orientacinė kaina]]</f>
        <v>2000</v>
      </c>
      <c r="G9" s="10" t="s">
        <v>158</v>
      </c>
      <c r="H9" s="45" t="s">
        <v>157</v>
      </c>
    </row>
    <row r="10" spans="1:14" x14ac:dyDescent="0.3">
      <c r="B10" s="13">
        <v>5</v>
      </c>
      <c r="C10" s="14" t="s">
        <v>36</v>
      </c>
      <c r="D10" s="10">
        <v>6</v>
      </c>
      <c r="E10" s="10">
        <v>150</v>
      </c>
      <c r="F10" s="10">
        <f>Table24104334511[[#This Row],[Priemonės bendras poreikis vnt./kompl.]]*Table24104334511[[#This Row],[Vieneto/komplekto orientacinė kaina]]</f>
        <v>900</v>
      </c>
      <c r="G10" s="10"/>
      <c r="H10" s="45"/>
    </row>
    <row r="11" spans="1:14" x14ac:dyDescent="0.3">
      <c r="B11" s="13">
        <v>6</v>
      </c>
      <c r="C11" s="14" t="s">
        <v>37</v>
      </c>
      <c r="D11" s="10">
        <v>1</v>
      </c>
      <c r="E11" s="10">
        <v>1000</v>
      </c>
      <c r="F11" s="10">
        <f>Table24104334511[[#This Row],[Priemonės bendras poreikis vnt./kompl.]]*Table24104334511[[#This Row],[Vieneto/komplekto orientacinė kaina]]</f>
        <v>1000</v>
      </c>
      <c r="G11" s="10" t="s">
        <v>159</v>
      </c>
      <c r="H11" s="45" t="s">
        <v>160</v>
      </c>
    </row>
    <row r="12" spans="1:14" x14ac:dyDescent="0.3">
      <c r="B12" s="13">
        <v>7</v>
      </c>
      <c r="C12" s="14" t="s">
        <v>39</v>
      </c>
      <c r="D12" s="10">
        <v>2</v>
      </c>
      <c r="E12" s="10">
        <v>7</v>
      </c>
      <c r="F12" s="10">
        <f>Table24104334511[[#This Row],[Priemonės bendras poreikis vnt./kompl.]]*Table24104334511[[#This Row],[Vieneto/komplekto orientacinė kaina]]</f>
        <v>14</v>
      </c>
      <c r="G12" s="10"/>
      <c r="H12" s="38"/>
    </row>
    <row r="13" spans="1:14" x14ac:dyDescent="0.3">
      <c r="B13" s="13">
        <v>8</v>
      </c>
      <c r="C13" s="14" t="s">
        <v>40</v>
      </c>
      <c r="D13" s="10">
        <v>1</v>
      </c>
      <c r="E13" s="10">
        <v>100</v>
      </c>
      <c r="F13" s="10">
        <f>Table24104334511[[#This Row],[Priemonės bendras poreikis vnt./kompl.]]*Table24104334511[[#This Row],[Vieneto/komplekto orientacinė kaina]]</f>
        <v>100</v>
      </c>
      <c r="G13" s="10"/>
      <c r="H13" s="38"/>
    </row>
    <row r="14" spans="1:14" x14ac:dyDescent="0.3">
      <c r="B14" s="13">
        <v>9</v>
      </c>
      <c r="C14" s="14" t="s">
        <v>41</v>
      </c>
      <c r="D14" s="10">
        <v>1</v>
      </c>
      <c r="E14" s="10">
        <v>20</v>
      </c>
      <c r="F14" s="10">
        <f>Table24104334511[[#This Row],[Priemonės bendras poreikis vnt./kompl.]]*Table24104334511[[#This Row],[Vieneto/komplekto orientacinė kaina]]</f>
        <v>20</v>
      </c>
      <c r="G14" s="10"/>
      <c r="H14" s="41"/>
      <c r="L14" s="35"/>
    </row>
    <row r="15" spans="1:14" x14ac:dyDescent="0.3">
      <c r="B15" s="13">
        <v>10</v>
      </c>
      <c r="C15" s="14" t="s">
        <v>42</v>
      </c>
      <c r="D15" s="10">
        <v>1</v>
      </c>
      <c r="E15" s="10">
        <v>30</v>
      </c>
      <c r="F15" s="10">
        <f>Table24104334511[[#This Row],[Priemonės bendras poreikis vnt./kompl.]]*Table24104334511[[#This Row],[Vieneto/komplekto orientacinė kaina]]</f>
        <v>30</v>
      </c>
      <c r="G15" s="10"/>
      <c r="H15" s="39"/>
    </row>
    <row r="16" spans="1:14" x14ac:dyDescent="0.3">
      <c r="B16" s="13">
        <v>11</v>
      </c>
      <c r="C16" s="21" t="s">
        <v>49</v>
      </c>
      <c r="D16" s="20">
        <v>1</v>
      </c>
      <c r="E16" s="10">
        <v>5</v>
      </c>
      <c r="F16" s="10">
        <f>Table24104334511[[#This Row],[Priemonės bendras poreikis vnt./kompl.]]*Table24104334511[[#This Row],[Vieneto/komplekto orientacinė kaina]]</f>
        <v>5</v>
      </c>
      <c r="G16" s="10"/>
      <c r="H16" s="38"/>
      <c r="N16" s="77"/>
    </row>
    <row r="17" spans="1:16" x14ac:dyDescent="0.3">
      <c r="B17" s="13">
        <v>12</v>
      </c>
      <c r="C17" s="21" t="s">
        <v>48</v>
      </c>
      <c r="D17" s="20">
        <v>12</v>
      </c>
      <c r="E17" s="12">
        <v>0.5</v>
      </c>
      <c r="F17" s="10">
        <f>Table24104334511[[#This Row],[Priemonės bendras poreikis vnt./kompl.]]*Table24104334511[[#This Row],[Vieneto/komplekto orientacinė kaina]]</f>
        <v>6</v>
      </c>
      <c r="G17" s="10"/>
      <c r="H17" s="38"/>
      <c r="K17" s="2"/>
      <c r="L17" s="2"/>
      <c r="M17" s="2"/>
      <c r="N17" s="77"/>
      <c r="P17" s="3"/>
    </row>
    <row r="18" spans="1:16" s="6" customFormat="1" ht="45.75" customHeight="1" x14ac:dyDescent="0.3">
      <c r="B18" s="1"/>
      <c r="C18" s="1"/>
      <c r="D18" s="1"/>
      <c r="E18" s="1"/>
      <c r="F18" s="1"/>
      <c r="G18" s="1"/>
      <c r="H18" s="3"/>
      <c r="I18" s="3"/>
      <c r="J18" s="3"/>
      <c r="K18" s="3"/>
      <c r="L18" s="3"/>
      <c r="M18" s="3"/>
      <c r="N18" s="3"/>
      <c r="O18" s="3"/>
    </row>
    <row r="19" spans="1:16" s="11" customFormat="1" ht="33" customHeight="1" x14ac:dyDescent="0.3">
      <c r="B19" s="1"/>
      <c r="C19" s="1"/>
      <c r="D19" s="1"/>
      <c r="E19" s="1"/>
      <c r="F19" s="1"/>
      <c r="G19" s="1"/>
      <c r="H19" s="3"/>
      <c r="I19" s="3"/>
      <c r="J19" s="3"/>
      <c r="K19" s="3"/>
      <c r="L19" s="3"/>
      <c r="M19" s="3"/>
      <c r="N19" s="3"/>
      <c r="O19" s="3"/>
    </row>
    <row r="20" spans="1:16" s="11" customFormat="1" ht="33" customHeight="1" x14ac:dyDescent="0.3">
      <c r="B20" s="1"/>
      <c r="C20" s="1"/>
      <c r="D20" s="1"/>
      <c r="E20" s="1"/>
      <c r="F20" s="1"/>
      <c r="G20" s="1"/>
      <c r="H20" s="3"/>
      <c r="I20" s="3"/>
      <c r="J20" s="3"/>
      <c r="K20" s="3"/>
      <c r="L20" s="3"/>
      <c r="M20" s="3"/>
      <c r="N20" s="3"/>
      <c r="O20" s="3"/>
    </row>
    <row r="21" spans="1:16" s="11" customFormat="1" ht="33" customHeight="1" x14ac:dyDescent="0.3">
      <c r="B21" s="1"/>
      <c r="C21" s="1"/>
      <c r="D21" s="1"/>
      <c r="E21" s="1"/>
      <c r="F21" s="1"/>
      <c r="G21" s="1"/>
      <c r="H21" s="3"/>
      <c r="I21" s="3"/>
      <c r="J21" s="3"/>
      <c r="K21" s="3"/>
      <c r="L21" s="3"/>
      <c r="M21" s="3"/>
      <c r="N21" s="3"/>
      <c r="O21" s="3"/>
    </row>
    <row r="22" spans="1:16" s="11" customFormat="1" ht="33" customHeight="1" x14ac:dyDescent="0.3">
      <c r="B22" s="1"/>
      <c r="C22" s="1"/>
      <c r="D22" s="1"/>
      <c r="E22" s="1"/>
      <c r="F22" s="1"/>
      <c r="G22" s="1"/>
      <c r="H22" s="3"/>
      <c r="I22" s="3"/>
      <c r="J22" s="3"/>
      <c r="K22" s="3"/>
      <c r="L22" s="3"/>
      <c r="M22" s="3"/>
      <c r="N22" s="3"/>
      <c r="O22" s="3"/>
    </row>
    <row r="23" spans="1:16" s="11" customFormat="1" ht="33" customHeight="1" x14ac:dyDescent="0.3">
      <c r="B23" s="1"/>
      <c r="C23" s="1"/>
      <c r="D23" s="1"/>
      <c r="E23" s="1"/>
      <c r="F23" s="1"/>
      <c r="G23" s="1"/>
      <c r="H23" s="3"/>
      <c r="I23" s="3"/>
      <c r="J23" s="3"/>
      <c r="K23" s="3"/>
      <c r="L23" s="3"/>
      <c r="M23" s="3"/>
      <c r="N23" s="3"/>
      <c r="O23" s="3"/>
    </row>
    <row r="24" spans="1:16" s="11" customFormat="1" ht="33" customHeight="1" x14ac:dyDescent="0.3">
      <c r="B24" s="1"/>
      <c r="C24" s="1"/>
      <c r="D24" s="1"/>
      <c r="E24" s="1"/>
      <c r="F24" s="1"/>
      <c r="G24" s="1"/>
      <c r="H24" s="3"/>
      <c r="I24" s="3"/>
      <c r="J24" s="3"/>
      <c r="K24" s="3"/>
      <c r="L24" s="3"/>
      <c r="M24" s="3"/>
      <c r="N24" s="3"/>
      <c r="O24" s="3"/>
    </row>
    <row r="25" spans="1:16" s="11" customFormat="1" ht="33" customHeight="1" x14ac:dyDescent="0.3">
      <c r="B25" s="1"/>
      <c r="C25" s="1"/>
      <c r="D25" s="1"/>
      <c r="E25" s="1"/>
      <c r="F25" s="1"/>
      <c r="G25" s="1"/>
      <c r="H25" s="3"/>
      <c r="I25" s="3"/>
      <c r="J25" s="3"/>
      <c r="K25" s="3"/>
      <c r="L25" s="3"/>
      <c r="M25" s="3"/>
      <c r="N25" s="3"/>
      <c r="O25" s="3"/>
    </row>
    <row r="26" spans="1:16" s="11" customFormat="1" ht="33" customHeight="1" x14ac:dyDescent="0.3">
      <c r="B26" s="1"/>
      <c r="C26" s="1"/>
      <c r="D26" s="1"/>
      <c r="E26" s="1"/>
      <c r="F26" s="1"/>
      <c r="G26" s="1"/>
      <c r="H26" s="3"/>
      <c r="I26" s="3"/>
      <c r="J26" s="3"/>
      <c r="K26" s="3"/>
      <c r="L26" s="3"/>
      <c r="M26" s="3"/>
      <c r="N26" s="3"/>
      <c r="O26" s="3"/>
    </row>
    <row r="27" spans="1:16" s="11" customFormat="1" ht="33" customHeight="1" x14ac:dyDescent="0.3">
      <c r="B27" s="1"/>
      <c r="C27" s="1"/>
      <c r="D27" s="1"/>
      <c r="E27" s="1"/>
      <c r="F27" s="1"/>
      <c r="G27" s="1"/>
      <c r="H27" s="3"/>
      <c r="I27" s="3"/>
      <c r="J27" s="3"/>
      <c r="K27" s="3"/>
      <c r="L27" s="3"/>
      <c r="M27" s="3"/>
      <c r="N27" s="3"/>
      <c r="O27" s="3"/>
    </row>
    <row r="28" spans="1:16" s="11" customFormat="1" ht="33" customHeight="1" x14ac:dyDescent="0.3">
      <c r="B28" s="1"/>
      <c r="C28" s="1"/>
      <c r="D28" s="1"/>
      <c r="E28" s="1"/>
      <c r="F28" s="1"/>
      <c r="G28" s="1"/>
      <c r="H28" s="3"/>
      <c r="I28" s="3"/>
      <c r="J28" s="3"/>
      <c r="K28" s="3"/>
      <c r="L28" s="3"/>
      <c r="M28" s="3"/>
      <c r="N28" s="3"/>
      <c r="O28" s="3"/>
    </row>
    <row r="29" spans="1:16" s="11" customFormat="1" ht="33" customHeight="1" x14ac:dyDescent="0.3">
      <c r="B29" s="1"/>
      <c r="C29" s="1"/>
      <c r="D29" s="1"/>
      <c r="E29" s="1"/>
      <c r="F29" s="1"/>
      <c r="G29" s="1"/>
      <c r="H29" s="3"/>
      <c r="I29" s="3"/>
      <c r="J29" s="3"/>
      <c r="K29" s="3"/>
      <c r="L29" s="3"/>
      <c r="M29" s="3"/>
      <c r="N29" s="3"/>
      <c r="O29" s="3"/>
    </row>
    <row r="30" spans="1:16" s="11" customFormat="1" ht="33" customHeight="1" x14ac:dyDescent="0.3">
      <c r="B30" s="1"/>
      <c r="C30" s="1"/>
      <c r="D30" s="1"/>
      <c r="E30" s="1"/>
      <c r="F30" s="1"/>
      <c r="G30" s="1"/>
      <c r="H30" s="3"/>
      <c r="I30" s="3"/>
      <c r="J30" s="3"/>
      <c r="K30" s="3"/>
      <c r="L30" s="3"/>
      <c r="M30" s="3"/>
      <c r="N30" s="3"/>
      <c r="O30" s="3"/>
    </row>
    <row r="31" spans="1:16" s="11" customFormat="1" ht="33" customHeight="1" x14ac:dyDescent="0.3">
      <c r="B31" s="1"/>
      <c r="C31" s="1"/>
      <c r="D31" s="1"/>
      <c r="E31" s="1"/>
      <c r="F31" s="1"/>
      <c r="G31" s="1"/>
      <c r="H31" s="3"/>
      <c r="I31" s="3"/>
      <c r="J31" s="3"/>
      <c r="K31" s="3"/>
      <c r="L31" s="3"/>
      <c r="M31" s="3"/>
      <c r="N31" s="3"/>
      <c r="O31" s="3"/>
    </row>
    <row r="32" spans="1:16" x14ac:dyDescent="0.3">
      <c r="A32" s="11"/>
      <c r="H32" s="3"/>
      <c r="I32" s="3"/>
      <c r="J32" s="3"/>
      <c r="K32" s="3"/>
      <c r="L32" s="3"/>
      <c r="M32" s="3"/>
      <c r="N32" s="3"/>
      <c r="O32" s="3"/>
    </row>
    <row r="33" spans="1:15" x14ac:dyDescent="0.3">
      <c r="A33" s="11"/>
      <c r="H33" s="3"/>
      <c r="I33" s="3"/>
      <c r="J33" s="3"/>
      <c r="K33" s="3"/>
      <c r="L33" s="3"/>
      <c r="M33" s="3"/>
      <c r="N33" s="3"/>
      <c r="O33" s="3"/>
    </row>
    <row r="34" spans="1:15" x14ac:dyDescent="0.3">
      <c r="A34" s="11"/>
      <c r="H34" s="3"/>
      <c r="I34" s="3"/>
      <c r="J34" s="3"/>
      <c r="K34" s="3"/>
      <c r="L34" s="3"/>
      <c r="M34" s="3"/>
      <c r="N34" s="3"/>
      <c r="O34" s="3"/>
    </row>
    <row r="35" spans="1:15" x14ac:dyDescent="0.3">
      <c r="A35" s="11"/>
    </row>
    <row r="36" spans="1:15" x14ac:dyDescent="0.3">
      <c r="A36" s="11"/>
    </row>
    <row r="37" spans="1:15" x14ac:dyDescent="0.3">
      <c r="A37" s="11"/>
    </row>
    <row r="38" spans="1:15" x14ac:dyDescent="0.3">
      <c r="A38" s="11"/>
    </row>
    <row r="39" spans="1:15" x14ac:dyDescent="0.3">
      <c r="A39" s="11"/>
    </row>
    <row r="40" spans="1:15" x14ac:dyDescent="0.3">
      <c r="A40" s="11"/>
    </row>
    <row r="41" spans="1:15" x14ac:dyDescent="0.3">
      <c r="A41" s="11"/>
    </row>
    <row r="42" spans="1:15" x14ac:dyDescent="0.3">
      <c r="A42" s="11"/>
    </row>
    <row r="43" spans="1:15" x14ac:dyDescent="0.3">
      <c r="A43" s="11"/>
    </row>
    <row r="44" spans="1:15" x14ac:dyDescent="0.3">
      <c r="A44" s="11"/>
    </row>
    <row r="45" spans="1:15" x14ac:dyDescent="0.3">
      <c r="A45" s="11"/>
    </row>
    <row r="46" spans="1:15" x14ac:dyDescent="0.3">
      <c r="A46" s="11"/>
    </row>
    <row r="47" spans="1:15" x14ac:dyDescent="0.3">
      <c r="A47" s="11"/>
    </row>
    <row r="48" spans="1:15" x14ac:dyDescent="0.3">
      <c r="A48" s="11"/>
    </row>
  </sheetData>
  <phoneticPr fontId="14" type="noConversion"/>
  <hyperlinks>
    <hyperlink ref="H6" r:id="rId1" xr:uid="{00000000-0004-0000-0300-000000000000}"/>
    <hyperlink ref="H7" r:id="rId2" xr:uid="{00000000-0004-0000-0300-000001000000}"/>
    <hyperlink ref="H8" r:id="rId3" xr:uid="{00000000-0004-0000-0300-000002000000}"/>
    <hyperlink ref="H9" r:id="rId4" xr:uid="{00000000-0004-0000-0300-000003000000}"/>
    <hyperlink ref="H11" r:id="rId5" display="https://bit.ly/2OTTNc7" xr:uid="{00000000-0004-0000-0300-000004000000}"/>
  </hyperlinks>
  <pageMargins left="0.62992125984251968" right="0.23622047244094491" top="0.35433070866141736" bottom="0.35433070866141736" header="0.11811023622047245" footer="0.11811023622047245"/>
  <pageSetup paperSize="8" orientation="landscape" r:id="rId6"/>
  <headerFooter>
    <oddHeader>&amp;C&amp;"Times New Roman,Regular"&amp;12 2-2</oddHeader>
  </headerFooter>
  <colBreaks count="1" manualBreakCount="1">
    <brk id="8" max="36" man="1"/>
  </colBreaks>
  <tableParts count="1"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54"/>
  <sheetViews>
    <sheetView view="pageBreakPreview" zoomScale="55" zoomScaleNormal="55" zoomScaleSheetLayoutView="55" workbookViewId="0">
      <selection activeCell="S1" sqref="S1"/>
    </sheetView>
  </sheetViews>
  <sheetFormatPr defaultColWidth="9.109375" defaultRowHeight="15.6" x14ac:dyDescent="0.3"/>
  <cols>
    <col min="1" max="1" width="5.5546875" style="3" customWidth="1"/>
    <col min="2" max="2" width="10.6640625" style="1" customWidth="1"/>
    <col min="3" max="3" width="40.6640625" style="1" customWidth="1"/>
    <col min="4" max="5" width="19.109375" style="1" customWidth="1"/>
    <col min="6" max="6" width="18.5546875" style="1" customWidth="1"/>
    <col min="7" max="19" width="15.6640625" style="1" customWidth="1"/>
    <col min="20" max="20" width="21" style="1" customWidth="1"/>
    <col min="21" max="21" width="9.109375" style="3"/>
    <col min="22" max="22" width="10.6640625" style="3" customWidth="1"/>
    <col min="23" max="23" width="40.6640625" style="3" customWidth="1"/>
    <col min="24" max="28" width="15.6640625" style="3" customWidth="1"/>
    <col min="29" max="16384" width="9.109375" style="3"/>
  </cols>
  <sheetData>
    <row r="1" spans="1:20" x14ac:dyDescent="0.3">
      <c r="B1" s="98" t="s">
        <v>232</v>
      </c>
      <c r="S1" s="84" t="s">
        <v>231</v>
      </c>
    </row>
    <row r="3" spans="1:20" x14ac:dyDescent="0.3">
      <c r="B3" s="101" t="s">
        <v>10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3"/>
    </row>
    <row r="4" spans="1:20" x14ac:dyDescent="0.3">
      <c r="B4" s="91" t="s">
        <v>17</v>
      </c>
      <c r="C4" s="90"/>
      <c r="D4" s="100" t="s">
        <v>234</v>
      </c>
      <c r="E4" s="90"/>
      <c r="F4" s="90"/>
      <c r="G4" s="90"/>
      <c r="H4" s="90"/>
      <c r="I4" s="90"/>
      <c r="J4" s="90"/>
      <c r="K4" s="90"/>
      <c r="L4" s="90"/>
      <c r="M4" s="90"/>
      <c r="N4" s="90"/>
      <c r="O4" s="3"/>
    </row>
    <row r="5" spans="1:20" x14ac:dyDescent="0.3">
      <c r="B5" s="100" t="s">
        <v>59</v>
      </c>
      <c r="C5" s="90"/>
      <c r="D5" s="100" t="s">
        <v>210</v>
      </c>
      <c r="E5" s="90"/>
      <c r="F5" s="90"/>
      <c r="G5" s="90"/>
      <c r="H5" s="90"/>
      <c r="I5" s="90"/>
      <c r="J5" s="90"/>
      <c r="K5" s="90"/>
      <c r="L5" s="90"/>
      <c r="M5" s="90"/>
      <c r="N5" s="90"/>
      <c r="O5" s="3"/>
    </row>
    <row r="6" spans="1:20" x14ac:dyDescent="0.3">
      <c r="B6" s="100"/>
      <c r="C6" s="90"/>
      <c r="D6" s="100"/>
      <c r="E6" s="90" t="s">
        <v>211</v>
      </c>
      <c r="F6" s="90"/>
      <c r="G6" s="90"/>
      <c r="H6" s="90"/>
      <c r="I6" s="90"/>
      <c r="J6" s="90"/>
      <c r="K6" s="90"/>
      <c r="L6" s="90"/>
      <c r="M6" s="90"/>
      <c r="N6" s="90"/>
      <c r="O6" s="3"/>
    </row>
    <row r="7" spans="1:20" x14ac:dyDescent="0.3">
      <c r="B7" s="100" t="s">
        <v>60</v>
      </c>
      <c r="C7" s="90"/>
      <c r="D7" s="100" t="s">
        <v>50</v>
      </c>
      <c r="E7" s="90"/>
      <c r="F7" s="90"/>
      <c r="G7" s="90"/>
      <c r="H7" s="90"/>
      <c r="I7" s="90"/>
      <c r="J7" s="90"/>
      <c r="K7" s="90"/>
      <c r="L7" s="90"/>
      <c r="M7" s="90"/>
      <c r="N7" s="90"/>
      <c r="O7" s="3"/>
    </row>
    <row r="8" spans="1:20" x14ac:dyDescent="0.3">
      <c r="B8" s="3"/>
      <c r="L8" s="90"/>
      <c r="M8" s="90"/>
      <c r="N8" s="90"/>
      <c r="O8" s="3"/>
    </row>
    <row r="9" spans="1:20" ht="31.2" x14ac:dyDescent="0.3">
      <c r="B9" s="3"/>
      <c r="C9" s="17" t="s">
        <v>66</v>
      </c>
      <c r="D9" s="17" t="s">
        <v>44</v>
      </c>
      <c r="E9" s="17"/>
      <c r="L9" s="90"/>
      <c r="M9" s="90"/>
      <c r="N9" s="90"/>
      <c r="O9" s="3"/>
    </row>
    <row r="10" spans="1:20" x14ac:dyDescent="0.3">
      <c r="B10" s="3"/>
      <c r="C10" s="19">
        <v>1</v>
      </c>
      <c r="D10" s="35">
        <f>C10*(Q12+Q11)</f>
        <v>122757.6</v>
      </c>
      <c r="E10" s="18"/>
      <c r="H10" s="3"/>
      <c r="J10" s="3"/>
      <c r="K10" s="3"/>
      <c r="L10" s="90"/>
      <c r="M10" s="90"/>
      <c r="N10" s="90"/>
      <c r="O10" s="3"/>
    </row>
    <row r="11" spans="1:20" x14ac:dyDescent="0.3">
      <c r="C11" s="8"/>
      <c r="F11" s="1">
        <f>SUM(D12:N12)</f>
        <v>26</v>
      </c>
      <c r="G11" s="36" t="s">
        <v>115</v>
      </c>
      <c r="Q11" s="2">
        <v>70870</v>
      </c>
    </row>
    <row r="12" spans="1:20" x14ac:dyDescent="0.3">
      <c r="C12" s="9" t="s">
        <v>0</v>
      </c>
      <c r="D12" s="1">
        <v>1</v>
      </c>
      <c r="E12" s="1">
        <v>2</v>
      </c>
      <c r="F12" s="1">
        <v>3</v>
      </c>
      <c r="G12" s="1">
        <v>3</v>
      </c>
      <c r="H12" s="1">
        <v>3</v>
      </c>
      <c r="I12" s="1">
        <v>2</v>
      </c>
      <c r="J12" s="1">
        <v>2</v>
      </c>
      <c r="K12" s="1">
        <v>2</v>
      </c>
      <c r="L12" s="1">
        <v>3</v>
      </c>
      <c r="M12" s="1">
        <v>3</v>
      </c>
      <c r="N12" s="1">
        <v>2</v>
      </c>
      <c r="O12" s="2"/>
      <c r="P12" s="2"/>
      <c r="Q12" s="2">
        <f>SUM(Q14:Q26)</f>
        <v>51887.6</v>
      </c>
      <c r="R12" s="2"/>
    </row>
    <row r="13" spans="1:20" ht="62.4" x14ac:dyDescent="0.3">
      <c r="A13" s="6"/>
      <c r="B13" s="4" t="s">
        <v>4</v>
      </c>
      <c r="C13" s="5" t="s">
        <v>27</v>
      </c>
      <c r="D13" s="5" t="s">
        <v>11</v>
      </c>
      <c r="E13" s="5" t="s">
        <v>51</v>
      </c>
      <c r="F13" s="5" t="s">
        <v>52</v>
      </c>
      <c r="G13" s="5" t="s">
        <v>12</v>
      </c>
      <c r="H13" s="5" t="s">
        <v>18</v>
      </c>
      <c r="I13" s="5" t="s">
        <v>13</v>
      </c>
      <c r="J13" s="5" t="s">
        <v>14</v>
      </c>
      <c r="K13" s="5" t="s">
        <v>53</v>
      </c>
      <c r="L13" s="5" t="s">
        <v>54</v>
      </c>
      <c r="M13" s="5" t="s">
        <v>55</v>
      </c>
      <c r="N13" s="5" t="s">
        <v>56</v>
      </c>
      <c r="O13" s="5" t="s">
        <v>28</v>
      </c>
      <c r="P13" s="5" t="s">
        <v>20</v>
      </c>
      <c r="Q13" s="5" t="s">
        <v>29</v>
      </c>
      <c r="R13" s="5" t="s">
        <v>116</v>
      </c>
      <c r="S13" s="5" t="s">
        <v>3</v>
      </c>
      <c r="T13" s="3"/>
    </row>
    <row r="14" spans="1:20" s="6" customFormat="1" ht="45.75" customHeight="1" x14ac:dyDescent="0.3">
      <c r="A14" s="11"/>
      <c r="B14" s="13">
        <v>1</v>
      </c>
      <c r="C14" s="81" t="s">
        <v>19</v>
      </c>
      <c r="D14" s="10">
        <v>1</v>
      </c>
      <c r="E14" s="10">
        <v>2</v>
      </c>
      <c r="F14" s="10">
        <v>3</v>
      </c>
      <c r="G14" s="10">
        <v>3</v>
      </c>
      <c r="H14" s="10">
        <v>3</v>
      </c>
      <c r="I14" s="10">
        <v>2</v>
      </c>
      <c r="J14" s="10">
        <v>2</v>
      </c>
      <c r="K14" s="10">
        <v>2</v>
      </c>
      <c r="L14" s="10">
        <v>3</v>
      </c>
      <c r="M14" s="10">
        <v>3</v>
      </c>
      <c r="N14" s="10">
        <v>2</v>
      </c>
      <c r="O14" s="80">
        <f>SUM(Table241043343[[#This Row],[punkto viršininkas]:[gyvulių švarinimo punktas]])</f>
        <v>26</v>
      </c>
      <c r="P14" s="80">
        <v>130</v>
      </c>
      <c r="Q14" s="80">
        <f>Table241043343[[#This Row],[Priemonės bendras poreikis vnt./kompl.]]*Table241043343[[#This Row],[Vieneto/komplekto orientacinė kaina]]</f>
        <v>3380</v>
      </c>
      <c r="R14" s="38" t="s">
        <v>118</v>
      </c>
      <c r="S14" s="44" t="s">
        <v>138</v>
      </c>
    </row>
    <row r="15" spans="1:20" s="11" customFormat="1" ht="33" customHeight="1" x14ac:dyDescent="0.3">
      <c r="B15" s="13">
        <v>2</v>
      </c>
      <c r="C15" s="14" t="s">
        <v>21</v>
      </c>
      <c r="D15" s="10">
        <v>2</v>
      </c>
      <c r="E15" s="10">
        <v>4</v>
      </c>
      <c r="F15" s="10">
        <v>6</v>
      </c>
      <c r="G15" s="10">
        <v>6</v>
      </c>
      <c r="H15" s="10">
        <v>6</v>
      </c>
      <c r="I15" s="10">
        <v>4</v>
      </c>
      <c r="J15" s="10">
        <v>4</v>
      </c>
      <c r="K15" s="10">
        <v>4</v>
      </c>
      <c r="L15" s="10">
        <v>6</v>
      </c>
      <c r="M15" s="10">
        <v>6</v>
      </c>
      <c r="N15" s="10">
        <v>4</v>
      </c>
      <c r="O15" s="10">
        <f>SUM(Table241043343[[#This Row],[punkto viršininkas]:[gyvulių švarinimo punktas]])</f>
        <v>52</v>
      </c>
      <c r="P15" s="10">
        <v>4</v>
      </c>
      <c r="Q15" s="10">
        <f>Table241043343[[#This Row],[Priemonės bendras poreikis vnt./kompl.]]*Table241043343[[#This Row],[Vieneto/komplekto orientacinė kaina]]</f>
        <v>208</v>
      </c>
      <c r="R15" s="38" t="s">
        <v>121</v>
      </c>
      <c r="S15" s="44" t="s">
        <v>139</v>
      </c>
    </row>
    <row r="16" spans="1:20" s="11" customFormat="1" ht="33" customHeight="1" x14ac:dyDescent="0.3">
      <c r="B16" s="13">
        <v>3</v>
      </c>
      <c r="C16" s="14" t="s">
        <v>1</v>
      </c>
      <c r="D16" s="10">
        <v>1</v>
      </c>
      <c r="E16" s="10">
        <v>2</v>
      </c>
      <c r="F16" s="10">
        <v>3</v>
      </c>
      <c r="G16" s="10">
        <v>3</v>
      </c>
      <c r="H16" s="10">
        <v>3</v>
      </c>
      <c r="I16" s="10">
        <v>2</v>
      </c>
      <c r="J16" s="10">
        <v>2</v>
      </c>
      <c r="K16" s="10">
        <v>2</v>
      </c>
      <c r="L16" s="10">
        <v>3</v>
      </c>
      <c r="M16" s="10">
        <v>3</v>
      </c>
      <c r="N16" s="10">
        <v>2</v>
      </c>
      <c r="O16" s="10">
        <f>SUM(Table241043343[[#This Row],[punkto viršininkas]:[gyvulių švarinimo punktas]])</f>
        <v>26</v>
      </c>
      <c r="P16" s="10">
        <v>500</v>
      </c>
      <c r="Q16" s="10">
        <f>Table241043343[[#This Row],[Priemonės bendras poreikis vnt./kompl.]]*Table241043343[[#This Row],[Vieneto/komplekto orientacinė kaina]]</f>
        <v>13000</v>
      </c>
      <c r="R16" s="38" t="s">
        <v>119</v>
      </c>
      <c r="S16" s="44" t="s">
        <v>140</v>
      </c>
    </row>
    <row r="17" spans="1:19" s="11" customFormat="1" ht="33" customHeight="1" x14ac:dyDescent="0.3">
      <c r="B17" s="13">
        <v>4</v>
      </c>
      <c r="C17" s="14" t="s">
        <v>22</v>
      </c>
      <c r="D17" s="10">
        <v>1</v>
      </c>
      <c r="E17" s="10">
        <v>2</v>
      </c>
      <c r="F17" s="10">
        <v>3</v>
      </c>
      <c r="G17" s="10">
        <v>3</v>
      </c>
      <c r="H17" s="10">
        <v>3</v>
      </c>
      <c r="I17" s="10">
        <v>2</v>
      </c>
      <c r="J17" s="10">
        <v>2</v>
      </c>
      <c r="K17" s="10">
        <v>2</v>
      </c>
      <c r="L17" s="10">
        <v>3</v>
      </c>
      <c r="M17" s="10">
        <v>3</v>
      </c>
      <c r="N17" s="10">
        <v>2</v>
      </c>
      <c r="O17" s="10">
        <f>SUM(Table241043343[[#This Row],[punkto viršininkas]:[gyvulių švarinimo punktas]])</f>
        <v>26</v>
      </c>
      <c r="P17" s="10">
        <v>10</v>
      </c>
      <c r="Q17" s="10">
        <f>Table241043343[[#This Row],[Priemonės bendras poreikis vnt./kompl.]]*Table241043343[[#This Row],[Vieneto/komplekto orientacinė kaina]]</f>
        <v>260</v>
      </c>
      <c r="R17" s="38" t="s">
        <v>142</v>
      </c>
      <c r="S17" s="44" t="s">
        <v>141</v>
      </c>
    </row>
    <row r="18" spans="1:19" s="11" customFormat="1" ht="33" customHeight="1" x14ac:dyDescent="0.3">
      <c r="B18" s="13">
        <v>5</v>
      </c>
      <c r="C18" s="14" t="s">
        <v>2</v>
      </c>
      <c r="D18" s="10">
        <v>1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f>SUM(Table241043343[[#This Row],[punkto viršininkas]:[gyvulių švarinimo punktas]])</f>
        <v>1</v>
      </c>
      <c r="P18" s="10">
        <v>2000</v>
      </c>
      <c r="Q18" s="10">
        <f>Table241043343[[#This Row],[Priemonės bendras poreikis vnt./kompl.]]*Table241043343[[#This Row],[Vieneto/komplekto orientacinė kaina]]</f>
        <v>2000</v>
      </c>
      <c r="R18" s="38" t="s">
        <v>144</v>
      </c>
      <c r="S18" s="45" t="s">
        <v>143</v>
      </c>
    </row>
    <row r="19" spans="1:19" s="11" customFormat="1" ht="33" customHeight="1" x14ac:dyDescent="0.3">
      <c r="B19" s="13">
        <v>6</v>
      </c>
      <c r="C19" s="14" t="s">
        <v>23</v>
      </c>
      <c r="D19" s="10">
        <v>1</v>
      </c>
      <c r="E19" s="10">
        <v>2</v>
      </c>
      <c r="F19" s="10">
        <v>3</v>
      </c>
      <c r="G19" s="10">
        <v>3</v>
      </c>
      <c r="H19" s="10">
        <v>3</v>
      </c>
      <c r="I19" s="10">
        <v>2</v>
      </c>
      <c r="J19" s="10">
        <v>2</v>
      </c>
      <c r="K19" s="10">
        <v>2</v>
      </c>
      <c r="L19" s="10">
        <v>3</v>
      </c>
      <c r="M19" s="10">
        <v>3</v>
      </c>
      <c r="N19" s="10">
        <v>2</v>
      </c>
      <c r="O19" s="10">
        <f>SUM(Table241043343[[#This Row],[punkto viršininkas]:[gyvulių švarinimo punktas]])</f>
        <v>26</v>
      </c>
      <c r="P19" s="10">
        <v>14</v>
      </c>
      <c r="Q19" s="10">
        <f>Table241043343[[#This Row],[Priemonės bendras poreikis vnt./kompl.]]*Table241043343[[#This Row],[Vieneto/komplekto orientacinė kaina]]</f>
        <v>364</v>
      </c>
      <c r="R19" s="38" t="s">
        <v>121</v>
      </c>
      <c r="S19" s="44" t="s">
        <v>145</v>
      </c>
    </row>
    <row r="20" spans="1:19" s="11" customFormat="1" ht="33" customHeight="1" x14ac:dyDescent="0.3">
      <c r="B20" s="13">
        <v>7</v>
      </c>
      <c r="C20" s="14" t="s">
        <v>24</v>
      </c>
      <c r="D20" s="10">
        <v>1</v>
      </c>
      <c r="E20" s="10">
        <v>2</v>
      </c>
      <c r="F20" s="10">
        <v>3</v>
      </c>
      <c r="G20" s="10">
        <v>3</v>
      </c>
      <c r="H20" s="10">
        <v>3</v>
      </c>
      <c r="I20" s="10">
        <v>2</v>
      </c>
      <c r="J20" s="10">
        <v>2</v>
      </c>
      <c r="K20" s="10">
        <v>2</v>
      </c>
      <c r="L20" s="10">
        <v>3</v>
      </c>
      <c r="M20" s="10">
        <v>3</v>
      </c>
      <c r="N20" s="10">
        <v>2</v>
      </c>
      <c r="O20" s="10">
        <f>SUM(Table241043343[[#This Row],[punkto viršininkas]:[gyvulių švarinimo punktas]])</f>
        <v>26</v>
      </c>
      <c r="P20" s="12">
        <v>0.3</v>
      </c>
      <c r="Q20" s="10">
        <f>Table241043343[[#This Row],[Priemonės bendras poreikis vnt./kompl.]]*Table241043343[[#This Row],[Vieneto/komplekto orientacinė kaina]]</f>
        <v>7.8</v>
      </c>
      <c r="R20" s="38" t="s">
        <v>121</v>
      </c>
      <c r="S20" s="44" t="s">
        <v>146</v>
      </c>
    </row>
    <row r="21" spans="1:19" s="11" customFormat="1" ht="33" customHeight="1" x14ac:dyDescent="0.3">
      <c r="B21" s="13">
        <v>8</v>
      </c>
      <c r="C21" s="14" t="s">
        <v>25</v>
      </c>
      <c r="D21" s="10">
        <v>1</v>
      </c>
      <c r="E21" s="10">
        <v>2</v>
      </c>
      <c r="F21" s="10">
        <v>3</v>
      </c>
      <c r="G21" s="10">
        <v>3</v>
      </c>
      <c r="H21" s="10">
        <v>3</v>
      </c>
      <c r="I21" s="10">
        <v>2</v>
      </c>
      <c r="J21" s="10">
        <v>2</v>
      </c>
      <c r="K21" s="10">
        <v>2</v>
      </c>
      <c r="L21" s="10">
        <v>3</v>
      </c>
      <c r="M21" s="10">
        <v>3</v>
      </c>
      <c r="N21" s="10">
        <v>2</v>
      </c>
      <c r="O21" s="10">
        <f>SUM(Table241043343[[#This Row],[punkto viršininkas]:[gyvulių švarinimo punktas]])</f>
        <v>26</v>
      </c>
      <c r="P21" s="12">
        <v>0.3</v>
      </c>
      <c r="Q21" s="10">
        <f>Table241043343[[#This Row],[Priemonės bendras poreikis vnt./kompl.]]*Table241043343[[#This Row],[Vieneto/komplekto orientacinė kaina]]</f>
        <v>7.8</v>
      </c>
      <c r="R21" s="38" t="s">
        <v>121</v>
      </c>
      <c r="S21" s="44" t="s">
        <v>147</v>
      </c>
    </row>
    <row r="22" spans="1:19" s="11" customFormat="1" ht="33" customHeight="1" x14ac:dyDescent="0.3">
      <c r="B22" s="13">
        <v>9</v>
      </c>
      <c r="C22" s="14" t="s">
        <v>26</v>
      </c>
      <c r="D22" s="10">
        <v>1</v>
      </c>
      <c r="E22" s="10">
        <v>2</v>
      </c>
      <c r="F22" s="10">
        <v>3</v>
      </c>
      <c r="G22" s="10">
        <v>3</v>
      </c>
      <c r="H22" s="10">
        <v>3</v>
      </c>
      <c r="I22" s="10">
        <v>2</v>
      </c>
      <c r="J22" s="10">
        <v>2</v>
      </c>
      <c r="K22" s="10">
        <v>2</v>
      </c>
      <c r="L22" s="10">
        <v>3</v>
      </c>
      <c r="M22" s="10">
        <v>3</v>
      </c>
      <c r="N22" s="10">
        <v>2</v>
      </c>
      <c r="O22" s="10">
        <f>SUM(Table241043343[[#This Row],[punkto viršininkas]:[gyvulių švarinimo punktas]])</f>
        <v>26</v>
      </c>
      <c r="P22" s="10">
        <v>10</v>
      </c>
      <c r="Q22" s="10">
        <f>Table241043343[[#This Row],[Priemonės bendras poreikis vnt./kompl.]]*Table241043343[[#This Row],[Vieneto/komplekto orientacinė kaina]]</f>
        <v>260</v>
      </c>
      <c r="R22" s="38" t="s">
        <v>121</v>
      </c>
      <c r="S22" s="46" t="s">
        <v>148</v>
      </c>
    </row>
    <row r="23" spans="1:19" s="11" customFormat="1" ht="33" customHeight="1" x14ac:dyDescent="0.3">
      <c r="B23" s="13">
        <v>10</v>
      </c>
      <c r="C23" s="14" t="s">
        <v>30</v>
      </c>
      <c r="D23" s="10">
        <v>1</v>
      </c>
      <c r="E23" s="10">
        <v>2</v>
      </c>
      <c r="F23" s="10">
        <v>3</v>
      </c>
      <c r="G23" s="10">
        <v>3</v>
      </c>
      <c r="H23" s="10">
        <v>1</v>
      </c>
      <c r="I23" s="10">
        <v>1</v>
      </c>
      <c r="J23" s="10">
        <v>1</v>
      </c>
      <c r="K23" s="10">
        <v>1</v>
      </c>
      <c r="L23" s="10">
        <v>1</v>
      </c>
      <c r="M23" s="10">
        <v>1</v>
      </c>
      <c r="N23" s="10">
        <v>1</v>
      </c>
      <c r="O23" s="10">
        <f>SUM(Table241043343[[#This Row],[punkto viršininkas]:[gyvulių švarinimo punktas]])</f>
        <v>16</v>
      </c>
      <c r="P23" s="10">
        <v>1000</v>
      </c>
      <c r="Q23" s="10">
        <f>Table241043343[[#This Row],[Priemonės bendras poreikis vnt./kompl.]]*Table241043343[[#This Row],[Vieneto/komplekto orientacinė kaina]]</f>
        <v>16000</v>
      </c>
      <c r="R23" s="10" t="s">
        <v>117</v>
      </c>
      <c r="S23" s="46" t="s">
        <v>149</v>
      </c>
    </row>
    <row r="24" spans="1:19" s="11" customFormat="1" ht="33" customHeight="1" x14ac:dyDescent="0.3">
      <c r="B24" s="13">
        <v>11</v>
      </c>
      <c r="C24" s="14" t="s">
        <v>31</v>
      </c>
      <c r="D24" s="10">
        <v>0</v>
      </c>
      <c r="E24" s="10">
        <v>1</v>
      </c>
      <c r="F24" s="10">
        <v>2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f>SUM(Table241043343[[#This Row],[punkto viršininkas]:[gyvulių švarinimo punktas]])</f>
        <v>3</v>
      </c>
      <c r="P24" s="10">
        <v>400</v>
      </c>
      <c r="Q24" s="10">
        <f>Table241043343[[#This Row],[Priemonės bendras poreikis vnt./kompl.]]*Table241043343[[#This Row],[Vieneto/komplekto orientacinė kaina]]</f>
        <v>1200</v>
      </c>
      <c r="R24" s="38" t="s">
        <v>117</v>
      </c>
      <c r="S24" s="47" t="s">
        <v>150</v>
      </c>
    </row>
    <row r="25" spans="1:19" s="11" customFormat="1" ht="33" customHeight="1" x14ac:dyDescent="0.3">
      <c r="B25" s="13">
        <v>12</v>
      </c>
      <c r="C25" s="14" t="s">
        <v>32</v>
      </c>
      <c r="D25" s="10">
        <v>1</v>
      </c>
      <c r="E25" s="10">
        <v>2</v>
      </c>
      <c r="F25" s="10">
        <v>3</v>
      </c>
      <c r="G25" s="10">
        <v>3</v>
      </c>
      <c r="H25" s="10">
        <v>3</v>
      </c>
      <c r="I25" s="10">
        <v>2</v>
      </c>
      <c r="J25" s="10">
        <v>2</v>
      </c>
      <c r="K25" s="10">
        <v>2</v>
      </c>
      <c r="L25" s="10">
        <v>3</v>
      </c>
      <c r="M25" s="10">
        <v>3</v>
      </c>
      <c r="N25" s="10">
        <v>2</v>
      </c>
      <c r="O25" s="10">
        <f>SUM(Table241043343[[#This Row],[punkto viršininkas]:[gyvulių švarinimo punktas]])</f>
        <v>26</v>
      </c>
      <c r="P25" s="10">
        <v>400</v>
      </c>
      <c r="Q25" s="10">
        <f>Table241043343[[#This Row],[Priemonės bendras poreikis vnt./kompl.]]*Table241043343[[#This Row],[Vieneto/komplekto orientacinė kaina]]</f>
        <v>10400</v>
      </c>
      <c r="R25" s="38" t="s">
        <v>125</v>
      </c>
      <c r="S25" s="46" t="s">
        <v>151</v>
      </c>
    </row>
    <row r="26" spans="1:19" s="11" customFormat="1" ht="33" customHeight="1" x14ac:dyDescent="0.3">
      <c r="B26" s="13">
        <v>13</v>
      </c>
      <c r="C26" s="14" t="s">
        <v>33</v>
      </c>
      <c r="D26" s="10">
        <v>1</v>
      </c>
      <c r="E26" s="10">
        <v>1</v>
      </c>
      <c r="F26" s="10">
        <v>1</v>
      </c>
      <c r="G26" s="10">
        <v>1</v>
      </c>
      <c r="H26" s="10">
        <v>1</v>
      </c>
      <c r="I26" s="10">
        <v>2</v>
      </c>
      <c r="J26" s="10">
        <v>1</v>
      </c>
      <c r="K26" s="10">
        <v>1</v>
      </c>
      <c r="L26" s="10">
        <v>1</v>
      </c>
      <c r="M26" s="10">
        <v>1</v>
      </c>
      <c r="N26" s="10">
        <v>1</v>
      </c>
      <c r="O26" s="10">
        <f>SUM(Table241043343[[#This Row],[punkto viršininkas]:[gyvulių švarinimo punktas]])</f>
        <v>12</v>
      </c>
      <c r="P26" s="10">
        <v>400</v>
      </c>
      <c r="Q26" s="10">
        <f>Table241043343[[#This Row],[Priemonės bendras poreikis vnt./kompl.]]*Table241043343[[#This Row],[Vieneto/komplekto orientacinė kaina]]</f>
        <v>4800</v>
      </c>
      <c r="R26" s="39" t="s">
        <v>127</v>
      </c>
      <c r="S26" s="46" t="s">
        <v>152</v>
      </c>
    </row>
    <row r="27" spans="1:19" s="11" customFormat="1" ht="33" customHeight="1" x14ac:dyDescent="0.3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x14ac:dyDescent="0.3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30" spans="1:19" s="1" customFormat="1" x14ac:dyDescent="0.3">
      <c r="A30" s="3"/>
    </row>
    <row r="31" spans="1:19" s="1" customFormat="1" x14ac:dyDescent="0.3">
      <c r="A31" s="3"/>
    </row>
    <row r="32" spans="1:19" s="1" customFormat="1" x14ac:dyDescent="0.3">
      <c r="A32" s="3"/>
    </row>
    <row r="33" spans="8:20" x14ac:dyDescent="0.3">
      <c r="T33" s="16"/>
    </row>
    <row r="34" spans="8:20" x14ac:dyDescent="0.3"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16"/>
    </row>
    <row r="35" spans="8:20" x14ac:dyDescent="0.3"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8:20" x14ac:dyDescent="0.3"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8:20" x14ac:dyDescent="0.3"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8:20" x14ac:dyDescent="0.3"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8:20" x14ac:dyDescent="0.3"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8:20" x14ac:dyDescent="0.3"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8:20" x14ac:dyDescent="0.3"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8:20" x14ac:dyDescent="0.3"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8:20" x14ac:dyDescent="0.3"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8:20" x14ac:dyDescent="0.3"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8:20" x14ac:dyDescent="0.3">
      <c r="H45" s="3"/>
      <c r="I45" s="3"/>
    </row>
    <row r="46" spans="8:20" x14ac:dyDescent="0.3">
      <c r="H46" s="3"/>
      <c r="I46" s="3"/>
    </row>
    <row r="47" spans="8:20" x14ac:dyDescent="0.3">
      <c r="H47" s="3"/>
      <c r="I47" s="3"/>
    </row>
    <row r="48" spans="8:20" x14ac:dyDescent="0.3">
      <c r="H48" s="3"/>
      <c r="I48" s="3"/>
    </row>
    <row r="49" spans="2:9" x14ac:dyDescent="0.3">
      <c r="H49" s="3"/>
      <c r="I49" s="3"/>
    </row>
    <row r="50" spans="2:9" x14ac:dyDescent="0.3">
      <c r="B50" s="22"/>
      <c r="C50" s="23"/>
      <c r="D50" s="24"/>
      <c r="E50" s="25"/>
      <c r="F50" s="25"/>
      <c r="G50" s="26"/>
      <c r="H50" s="3"/>
      <c r="I50" s="3"/>
    </row>
    <row r="51" spans="2:9" x14ac:dyDescent="0.3">
      <c r="B51" s="22"/>
      <c r="C51" s="23"/>
      <c r="D51" s="24"/>
      <c r="E51" s="25"/>
      <c r="F51" s="25"/>
      <c r="G51" s="26"/>
      <c r="H51" s="3"/>
      <c r="I51" s="3"/>
    </row>
    <row r="52" spans="2:9" x14ac:dyDescent="0.3">
      <c r="I52" s="3"/>
    </row>
    <row r="53" spans="2:9" x14ac:dyDescent="0.3">
      <c r="B53" s="3"/>
      <c r="C53" s="27"/>
      <c r="D53" s="28"/>
      <c r="E53" s="3"/>
      <c r="F53" s="3"/>
      <c r="G53" s="3"/>
      <c r="H53" s="3"/>
      <c r="I53" s="3"/>
    </row>
    <row r="54" spans="2:9" x14ac:dyDescent="0.3">
      <c r="C54" s="27"/>
      <c r="D54" s="28"/>
    </row>
  </sheetData>
  <hyperlinks>
    <hyperlink ref="S14" r:id="rId1" xr:uid="{00000000-0004-0000-0400-000000000000}"/>
    <hyperlink ref="S15" r:id="rId2" xr:uid="{00000000-0004-0000-0400-000001000000}"/>
    <hyperlink ref="S16" r:id="rId3" xr:uid="{00000000-0004-0000-0400-000002000000}"/>
    <hyperlink ref="S17" r:id="rId4" xr:uid="{00000000-0004-0000-0400-000003000000}"/>
    <hyperlink ref="S18" r:id="rId5" xr:uid="{00000000-0004-0000-0400-000004000000}"/>
    <hyperlink ref="S19" r:id="rId6" xr:uid="{00000000-0004-0000-0400-000005000000}"/>
    <hyperlink ref="S20" r:id="rId7" xr:uid="{00000000-0004-0000-0400-000006000000}"/>
    <hyperlink ref="S21" r:id="rId8" xr:uid="{00000000-0004-0000-0400-000007000000}"/>
    <hyperlink ref="S22" r:id="rId9" xr:uid="{00000000-0004-0000-0400-000008000000}"/>
    <hyperlink ref="S23" r:id="rId10" xr:uid="{00000000-0004-0000-0400-000009000000}"/>
    <hyperlink ref="S24" r:id="rId11" xr:uid="{00000000-0004-0000-0400-00000A000000}"/>
    <hyperlink ref="S25" r:id="rId12" xr:uid="{00000000-0004-0000-0400-00000B000000}"/>
    <hyperlink ref="S26" r:id="rId13" xr:uid="{00000000-0004-0000-0400-00000C000000}"/>
  </hyperlinks>
  <pageMargins left="0.62992125984251968" right="0.23622047244094491" top="0.35433070866141736" bottom="0.35433070866141736" header="0.31496062992125984" footer="0.31496062992125984"/>
  <pageSetup paperSize="8" scale="62" orientation="landscape" r:id="rId14"/>
  <headerFooter>
    <oddHeader>&amp;C&amp;"Times New Roman,Regular"&amp;12 1-2</oddHeader>
  </headerFooter>
  <colBreaks count="1" manualBreakCount="1">
    <brk id="19" max="32" man="1"/>
  </colBreaks>
  <tableParts count="1">
    <tablePart r:id="rId1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0"/>
  <sheetViews>
    <sheetView zoomScale="55" zoomScaleNormal="55" zoomScaleSheetLayoutView="55" workbookViewId="0">
      <selection activeCell="H1" sqref="H1"/>
    </sheetView>
  </sheetViews>
  <sheetFormatPr defaultColWidth="9.109375" defaultRowHeight="15.6" x14ac:dyDescent="0.3"/>
  <cols>
    <col min="1" max="1" width="5.5546875" style="3" customWidth="1"/>
    <col min="2" max="2" width="10.6640625" style="1" customWidth="1"/>
    <col min="3" max="3" width="40.6640625" style="1" customWidth="1"/>
    <col min="4" max="5" width="19.109375" style="1" customWidth="1"/>
    <col min="6" max="6" width="18.5546875" style="1" customWidth="1"/>
    <col min="7" max="7" width="15.6640625" style="1" customWidth="1"/>
    <col min="8" max="8" width="23.88671875" style="1" customWidth="1"/>
    <col min="9" max="19" width="15.6640625" style="1" customWidth="1"/>
    <col min="20" max="20" width="21" style="1" customWidth="1"/>
    <col min="21" max="21" width="9.109375" style="3"/>
    <col min="22" max="22" width="10.6640625" style="3" customWidth="1"/>
    <col min="23" max="23" width="40.6640625" style="3" customWidth="1"/>
    <col min="24" max="28" width="15.6640625" style="3" customWidth="1"/>
    <col min="29" max="16384" width="9.109375" style="3"/>
  </cols>
  <sheetData>
    <row r="1" spans="1:20" x14ac:dyDescent="0.3">
      <c r="B1" s="98" t="s">
        <v>232</v>
      </c>
      <c r="H1" s="84" t="s">
        <v>231</v>
      </c>
      <c r="J1" s="84"/>
    </row>
    <row r="3" spans="1:20" x14ac:dyDescent="0.3">
      <c r="C3" s="8" t="s">
        <v>35</v>
      </c>
      <c r="J3" s="90"/>
      <c r="K3" s="90"/>
      <c r="L3" s="90"/>
      <c r="M3" s="90"/>
      <c r="N3" s="90"/>
      <c r="O3" s="3"/>
    </row>
    <row r="4" spans="1:20" x14ac:dyDescent="0.3">
      <c r="C4" s="9"/>
      <c r="F4" s="2">
        <f>SUM(Table241043345616[Bendra lėšų suma, EUR])</f>
        <v>70870</v>
      </c>
      <c r="G4" s="2"/>
      <c r="J4" s="90"/>
      <c r="K4" s="90"/>
      <c r="L4" s="90"/>
      <c r="M4" s="90"/>
      <c r="N4" s="90"/>
      <c r="O4" s="3"/>
    </row>
    <row r="5" spans="1:20" ht="46.8" x14ac:dyDescent="0.3">
      <c r="A5" s="6"/>
      <c r="B5" s="4" t="s">
        <v>4</v>
      </c>
      <c r="C5" s="5" t="s">
        <v>27</v>
      </c>
      <c r="D5" s="5" t="s">
        <v>28</v>
      </c>
      <c r="E5" s="5" t="s">
        <v>20</v>
      </c>
      <c r="F5" s="5" t="s">
        <v>29</v>
      </c>
      <c r="G5" s="5" t="s">
        <v>116</v>
      </c>
      <c r="H5" s="5" t="s">
        <v>3</v>
      </c>
      <c r="J5" s="90"/>
      <c r="K5" s="90"/>
      <c r="L5" s="90"/>
      <c r="M5" s="90"/>
      <c r="N5" s="90"/>
      <c r="O5" s="3"/>
    </row>
    <row r="6" spans="1:20" x14ac:dyDescent="0.3">
      <c r="A6" s="11"/>
      <c r="B6" s="13">
        <v>1</v>
      </c>
      <c r="C6" s="14" t="s">
        <v>45</v>
      </c>
      <c r="D6" s="10">
        <v>6</v>
      </c>
      <c r="E6" s="10">
        <v>2000</v>
      </c>
      <c r="F6" s="10">
        <f>Table241043345616[[#This Row],[Priemonės bendras poreikis vnt./kompl.]]*Table241043345616[[#This Row],[Vieneto/komplekto orientacinė kaina]]</f>
        <v>12000</v>
      </c>
      <c r="G6" s="10" t="s">
        <v>135</v>
      </c>
      <c r="H6" s="45" t="s">
        <v>153</v>
      </c>
      <c r="J6" s="90"/>
      <c r="K6" s="90"/>
      <c r="L6" s="90"/>
      <c r="M6" s="90"/>
      <c r="N6" s="90"/>
      <c r="O6" s="3"/>
    </row>
    <row r="7" spans="1:20" x14ac:dyDescent="0.3">
      <c r="A7" s="11"/>
      <c r="B7" s="13">
        <v>2</v>
      </c>
      <c r="C7" s="97" t="s">
        <v>46</v>
      </c>
      <c r="D7" s="10">
        <v>6</v>
      </c>
      <c r="E7" s="10">
        <v>6000</v>
      </c>
      <c r="F7" s="10">
        <f>Table241043345616[[#This Row],[Priemonės bendras poreikis vnt./kompl.]]*Table241043345616[[#This Row],[Vieneto/komplekto orientacinė kaina]]</f>
        <v>36000</v>
      </c>
      <c r="G7" s="10" t="s">
        <v>155</v>
      </c>
      <c r="H7" s="45" t="s">
        <v>154</v>
      </c>
      <c r="J7" s="90"/>
      <c r="K7" s="90"/>
      <c r="L7" s="90"/>
      <c r="M7" s="90"/>
      <c r="N7" s="90"/>
      <c r="O7" s="3"/>
    </row>
    <row r="8" spans="1:20" x14ac:dyDescent="0.3">
      <c r="A8" s="11"/>
      <c r="B8" s="13">
        <v>3</v>
      </c>
      <c r="C8" s="14" t="s">
        <v>47</v>
      </c>
      <c r="D8" s="10">
        <v>6</v>
      </c>
      <c r="E8" s="10">
        <v>400</v>
      </c>
      <c r="F8" s="10">
        <f>Table241043345616[[#This Row],[Priemonės bendras poreikis vnt./kompl.]]*Table241043345616[[#This Row],[Vieneto/komplekto orientacinė kaina]]</f>
        <v>2400</v>
      </c>
      <c r="G8" s="10" t="s">
        <v>156</v>
      </c>
      <c r="H8" s="45" t="s">
        <v>157</v>
      </c>
      <c r="L8" s="90"/>
      <c r="M8" s="90"/>
      <c r="N8" s="90"/>
      <c r="O8" s="3"/>
    </row>
    <row r="9" spans="1:20" x14ac:dyDescent="0.3">
      <c r="A9" s="11"/>
      <c r="B9" s="13">
        <v>4</v>
      </c>
      <c r="C9" s="14" t="s">
        <v>38</v>
      </c>
      <c r="D9" s="10">
        <v>6</v>
      </c>
      <c r="E9" s="10">
        <v>1000</v>
      </c>
      <c r="F9" s="10">
        <f>Table241043345616[[#This Row],[Priemonės bendras poreikis vnt./kompl.]]*Table241043345616[[#This Row],[Vieneto/komplekto orientacinė kaina]]</f>
        <v>6000</v>
      </c>
      <c r="G9" s="10" t="s">
        <v>158</v>
      </c>
      <c r="H9" s="45" t="s">
        <v>157</v>
      </c>
      <c r="L9" s="90"/>
      <c r="M9" s="90"/>
      <c r="N9" s="90"/>
      <c r="O9" s="3"/>
    </row>
    <row r="10" spans="1:20" x14ac:dyDescent="0.3">
      <c r="A10" s="11"/>
      <c r="B10" s="13">
        <v>5</v>
      </c>
      <c r="C10" s="14" t="s">
        <v>36</v>
      </c>
      <c r="D10" s="10">
        <v>36</v>
      </c>
      <c r="E10" s="10">
        <v>150</v>
      </c>
      <c r="F10" s="10">
        <f>Table241043345616[[#This Row],[Priemonės bendras poreikis vnt./kompl.]]*Table241043345616[[#This Row],[Vieneto/komplekto orientacinė kaina]]</f>
        <v>5400</v>
      </c>
      <c r="G10" s="10"/>
      <c r="H10" s="45"/>
      <c r="J10" s="3"/>
      <c r="K10" s="3"/>
      <c r="L10" s="90"/>
      <c r="M10" s="90"/>
      <c r="N10" s="90"/>
      <c r="O10" s="3"/>
    </row>
    <row r="11" spans="1:20" x14ac:dyDescent="0.3">
      <c r="A11" s="11"/>
      <c r="B11" s="13">
        <v>6</v>
      </c>
      <c r="C11" s="14" t="s">
        <v>37</v>
      </c>
      <c r="D11" s="10">
        <v>4</v>
      </c>
      <c r="E11" s="10">
        <v>1000</v>
      </c>
      <c r="F11" s="10">
        <f>Table241043345616[[#This Row],[Priemonės bendras poreikis vnt./kompl.]]*Table241043345616[[#This Row],[Vieneto/komplekto orientacinė kaina]]</f>
        <v>4000</v>
      </c>
      <c r="G11" s="10" t="s">
        <v>159</v>
      </c>
      <c r="H11" s="45" t="s">
        <v>160</v>
      </c>
      <c r="Q11" s="2"/>
    </row>
    <row r="12" spans="1:20" x14ac:dyDescent="0.3">
      <c r="A12" s="11"/>
      <c r="B12" s="13">
        <v>7</v>
      </c>
      <c r="C12" s="14" t="s">
        <v>39</v>
      </c>
      <c r="D12" s="10">
        <v>12</v>
      </c>
      <c r="E12" s="10">
        <v>7</v>
      </c>
      <c r="F12" s="10">
        <f>Table241043345616[[#This Row],[Priemonės bendras poreikis vnt./kompl.]]*Table241043345616[[#This Row],[Vieneto/komplekto orientacinė kaina]]</f>
        <v>84</v>
      </c>
      <c r="G12" s="10"/>
      <c r="H12" s="15"/>
      <c r="O12" s="2"/>
      <c r="P12" s="2"/>
      <c r="Q12" s="2"/>
      <c r="R12" s="2"/>
    </row>
    <row r="13" spans="1:20" x14ac:dyDescent="0.3">
      <c r="A13" s="11"/>
      <c r="B13" s="13">
        <v>8</v>
      </c>
      <c r="C13" s="14" t="s">
        <v>40</v>
      </c>
      <c r="D13" s="10">
        <v>6</v>
      </c>
      <c r="E13" s="10">
        <v>100</v>
      </c>
      <c r="F13" s="10">
        <f>Table241043345616[[#This Row],[Priemonės bendras poreikis vnt./kompl.]]*Table241043345616[[#This Row],[Vieneto/komplekto orientacinė kaina]]</f>
        <v>600</v>
      </c>
      <c r="G13" s="10"/>
      <c r="H13" s="15"/>
      <c r="T13" s="3"/>
    </row>
    <row r="14" spans="1:20" s="6" customFormat="1" ht="45.75" customHeight="1" x14ac:dyDescent="0.3">
      <c r="A14" s="11"/>
      <c r="B14" s="13">
        <v>9</v>
      </c>
      <c r="C14" s="14" t="s">
        <v>41</v>
      </c>
      <c r="D14" s="10">
        <v>1</v>
      </c>
      <c r="E14" s="10">
        <v>20</v>
      </c>
      <c r="F14" s="10">
        <f>Table241043345616[[#This Row],[Priemonės bendras poreikis vnt./kompl.]]*Table241043345616[[#This Row],[Vieneto/komplekto orientacinė kaina]]</f>
        <v>20</v>
      </c>
      <c r="G14" s="10"/>
      <c r="H14" s="15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20" s="11" customFormat="1" ht="33" customHeight="1" x14ac:dyDescent="0.3">
      <c r="B15" s="13">
        <v>10</v>
      </c>
      <c r="C15" s="14" t="s">
        <v>42</v>
      </c>
      <c r="D15" s="10">
        <v>1</v>
      </c>
      <c r="E15" s="10">
        <v>30</v>
      </c>
      <c r="F15" s="10">
        <f>Table241043345616[[#This Row],[Priemonės bendras poreikis vnt./kompl.]]*Table241043345616[[#This Row],[Vieneto/komplekto orientacinė kaina]]</f>
        <v>30</v>
      </c>
      <c r="G15" s="10"/>
      <c r="H15" s="7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0" s="11" customFormat="1" ht="33" customHeight="1" x14ac:dyDescent="0.3">
      <c r="B16" s="13">
        <v>11</v>
      </c>
      <c r="C16" s="21" t="s">
        <v>49</v>
      </c>
      <c r="D16" s="20">
        <v>6</v>
      </c>
      <c r="E16" s="10">
        <v>5</v>
      </c>
      <c r="F16" s="10">
        <f>Table241043345616[[#This Row],[Priemonės bendras poreikis vnt./kompl.]]*Table241043345616[[#This Row],[Vieneto/komplekto orientacinė kaina]]</f>
        <v>30</v>
      </c>
      <c r="G16" s="10"/>
      <c r="H16" s="7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s="11" customFormat="1" ht="33" customHeight="1" x14ac:dyDescent="0.3">
      <c r="B17" s="13">
        <v>12</v>
      </c>
      <c r="C17" s="21" t="s">
        <v>48</v>
      </c>
      <c r="D17" s="20">
        <v>72</v>
      </c>
      <c r="E17" s="12">
        <v>0.5</v>
      </c>
      <c r="F17" s="10">
        <f>Table241043345616[[#This Row],[Priemonės bendras poreikis vnt./kompl.]]*Table241043345616[[#This Row],[Vieneto/komplekto orientacinė kaina]]</f>
        <v>36</v>
      </c>
      <c r="G17" s="10"/>
      <c r="H17" s="7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s="11" customFormat="1" ht="33" customHeight="1" x14ac:dyDescent="0.3">
      <c r="B18" s="13">
        <v>13</v>
      </c>
      <c r="C18" s="14" t="s">
        <v>62</v>
      </c>
      <c r="D18" s="10">
        <v>6</v>
      </c>
      <c r="E18" s="10">
        <v>700</v>
      </c>
      <c r="F18" s="10">
        <f>Table241043345616[[#This Row],[Priemonės bendras poreikis vnt./kompl.]]*Table241043345616[[#This Row],[Vieneto/komplekto orientacinė kaina]]</f>
        <v>4200</v>
      </c>
      <c r="G18" s="10"/>
      <c r="H18" s="7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s="11" customFormat="1" ht="33" customHeight="1" x14ac:dyDescent="0.3">
      <c r="A19" s="3"/>
      <c r="B19" s="13">
        <v>14</v>
      </c>
      <c r="C19" s="14" t="s">
        <v>57</v>
      </c>
      <c r="D19" s="10">
        <v>5</v>
      </c>
      <c r="E19" s="10">
        <v>7</v>
      </c>
      <c r="F19" s="10">
        <f>Table241043345616[[#This Row],[Priemonės bendras poreikis vnt./kompl.]]*Table241043345616[[#This Row],[Vieneto/komplekto orientacinė kaina]]</f>
        <v>35</v>
      </c>
      <c r="G19" s="10"/>
      <c r="H19" s="7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s="11" customFormat="1" ht="33" customHeight="1" x14ac:dyDescent="0.3">
      <c r="A20" s="3"/>
      <c r="B20" s="13">
        <v>15</v>
      </c>
      <c r="C20" s="14" t="s">
        <v>58</v>
      </c>
      <c r="D20" s="10">
        <v>5</v>
      </c>
      <c r="E20" s="10">
        <v>7</v>
      </c>
      <c r="F20" s="10">
        <f>Table241043345616[[#This Row],[Priemonės bendras poreikis vnt./kompl.]]*Table241043345616[[#This Row],[Vieneto/komplekto orientacinė kaina]]</f>
        <v>35</v>
      </c>
      <c r="G20" s="10"/>
      <c r="H20" s="7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s="11" customFormat="1" ht="33" customHeight="1" x14ac:dyDescent="0.3">
      <c r="A21" s="1"/>
      <c r="B21" s="1"/>
      <c r="C21" s="1"/>
      <c r="D21" s="1"/>
      <c r="E21" s="1"/>
      <c r="F21" s="1"/>
      <c r="G21" s="1"/>
      <c r="H21" s="1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s="11" customFormat="1" ht="33" customHeight="1" x14ac:dyDescent="0.3">
      <c r="B22" s="1"/>
      <c r="C22" s="1"/>
      <c r="D22" s="1"/>
      <c r="E22" s="1"/>
      <c r="F22" s="1"/>
      <c r="G22" s="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s="11" customFormat="1" ht="33" customHeight="1" x14ac:dyDescent="0.3">
      <c r="B23" s="1"/>
      <c r="C23" s="1"/>
      <c r="D23" s="1"/>
      <c r="E23" s="1"/>
      <c r="F23" s="1"/>
      <c r="G23" s="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s="11" customFormat="1" ht="33" customHeight="1" x14ac:dyDescent="0.3">
      <c r="B24" s="1"/>
      <c r="C24" s="1"/>
      <c r="D24" s="1"/>
      <c r="E24" s="1"/>
      <c r="F24" s="1"/>
      <c r="G24" s="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s="11" customFormat="1" ht="33" customHeight="1" x14ac:dyDescent="0.3">
      <c r="B25" s="1"/>
      <c r="C25" s="1"/>
      <c r="D25" s="1"/>
      <c r="E25" s="1"/>
      <c r="F25" s="1"/>
      <c r="G25" s="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s="11" customFormat="1" ht="33" customHeight="1" x14ac:dyDescent="0.3">
      <c r="B26" s="1"/>
      <c r="C26" s="1"/>
      <c r="D26" s="1"/>
      <c r="E26" s="1"/>
      <c r="F26" s="1"/>
      <c r="G26" s="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s="11" customFormat="1" ht="33" customHeight="1" x14ac:dyDescent="0.3">
      <c r="A27" s="3"/>
      <c r="B27" s="1"/>
      <c r="C27" s="1"/>
      <c r="D27" s="1"/>
      <c r="E27" s="1"/>
      <c r="F27" s="1"/>
      <c r="G27" s="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3"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3"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s="1" customFormat="1" x14ac:dyDescent="0.3">
      <c r="A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s="1" customFormat="1" x14ac:dyDescent="0.3">
      <c r="A31" s="3"/>
      <c r="H31" s="3"/>
      <c r="I31" s="3"/>
    </row>
    <row r="32" spans="1:19" s="1" customFormat="1" x14ac:dyDescent="0.3">
      <c r="A32" s="3"/>
      <c r="H32" s="3"/>
      <c r="I32" s="3"/>
    </row>
    <row r="33" spans="2:20" x14ac:dyDescent="0.3">
      <c r="H33" s="3"/>
      <c r="I33" s="3"/>
      <c r="T33" s="16"/>
    </row>
    <row r="34" spans="2:20" x14ac:dyDescent="0.3">
      <c r="H34" s="3"/>
      <c r="I34" s="3"/>
      <c r="T34" s="16"/>
    </row>
    <row r="35" spans="2:20" x14ac:dyDescent="0.3">
      <c r="H35" s="3"/>
      <c r="I35" s="3"/>
    </row>
    <row r="36" spans="2:20" x14ac:dyDescent="0.3">
      <c r="B36" s="22"/>
      <c r="C36" s="23"/>
      <c r="D36" s="24"/>
      <c r="E36" s="25"/>
      <c r="F36" s="25"/>
      <c r="G36" s="26"/>
      <c r="H36" s="3"/>
      <c r="I36" s="3"/>
    </row>
    <row r="37" spans="2:20" x14ac:dyDescent="0.3">
      <c r="B37" s="22"/>
      <c r="C37" s="23"/>
      <c r="D37" s="24"/>
      <c r="E37" s="25"/>
      <c r="F37" s="25"/>
      <c r="G37" s="26"/>
      <c r="H37" s="3"/>
      <c r="I37" s="3"/>
    </row>
    <row r="38" spans="2:20" x14ac:dyDescent="0.3">
      <c r="I38" s="3"/>
    </row>
    <row r="39" spans="2:20" x14ac:dyDescent="0.3">
      <c r="B39" s="3"/>
      <c r="C39" s="27"/>
      <c r="D39" s="28"/>
      <c r="E39" s="3"/>
      <c r="F39" s="3"/>
      <c r="G39" s="3"/>
      <c r="H39" s="3"/>
      <c r="I39" s="3"/>
    </row>
    <row r="40" spans="2:20" x14ac:dyDescent="0.3">
      <c r="C40" s="27"/>
      <c r="D40" s="28"/>
    </row>
  </sheetData>
  <hyperlinks>
    <hyperlink ref="H6" r:id="rId1" xr:uid="{00000000-0004-0000-0500-000000000000}"/>
    <hyperlink ref="H7" r:id="rId2" xr:uid="{00000000-0004-0000-0500-000001000000}"/>
    <hyperlink ref="H8" r:id="rId3" xr:uid="{00000000-0004-0000-0500-000002000000}"/>
    <hyperlink ref="H9" r:id="rId4" xr:uid="{00000000-0004-0000-0500-000003000000}"/>
    <hyperlink ref="H11" r:id="rId5" display="https://bit.ly/2OTTNc7" xr:uid="{00000000-0004-0000-0500-000004000000}"/>
  </hyperlinks>
  <pageMargins left="0.62992125984251968" right="0.23622047244094491" top="0.35433070866141736" bottom="0.35433070866141736" header="0.31496062992125984" footer="0.31496062992125984"/>
  <pageSetup paperSize="8" scale="64" orientation="landscape" r:id="rId6"/>
  <headerFooter>
    <oddHeader>&amp;C&amp;"Times New Roman,Regular"&amp;12 2-2</oddHeader>
  </headerFooter>
  <colBreaks count="1" manualBreakCount="1">
    <brk id="10" max="32" man="1"/>
  </colBreaks>
  <tableParts count="1"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45"/>
  <sheetViews>
    <sheetView zoomScale="70" zoomScaleNormal="70" workbookViewId="0">
      <selection activeCell="C26" sqref="C26"/>
    </sheetView>
  </sheetViews>
  <sheetFormatPr defaultColWidth="9.109375" defaultRowHeight="15.6" x14ac:dyDescent="0.3"/>
  <cols>
    <col min="1" max="1" width="5.5546875" style="3" customWidth="1"/>
    <col min="2" max="2" width="8.33203125" style="1" customWidth="1"/>
    <col min="3" max="3" width="40.6640625" style="1" customWidth="1"/>
    <col min="4" max="5" width="19.109375" style="1" customWidth="1"/>
    <col min="6" max="6" width="18.5546875" style="1" customWidth="1"/>
    <col min="7" max="14" width="15.6640625" style="1" customWidth="1"/>
    <col min="15" max="15" width="5" style="1" customWidth="1"/>
    <col min="16" max="16" width="4.44140625" style="3" customWidth="1"/>
    <col min="17" max="17" width="10.6640625" style="3" customWidth="1"/>
    <col min="18" max="18" width="40.6640625" style="3" customWidth="1"/>
    <col min="19" max="23" width="15.6640625" style="3" customWidth="1"/>
    <col min="24" max="24" width="11.6640625" style="3" customWidth="1"/>
    <col min="25" max="16384" width="9.109375" style="3"/>
  </cols>
  <sheetData>
    <row r="1" spans="2:17" x14ac:dyDescent="0.3">
      <c r="B1" s="98" t="s">
        <v>237</v>
      </c>
      <c r="N1" s="84" t="s">
        <v>233</v>
      </c>
    </row>
    <row r="3" spans="2:17" x14ac:dyDescent="0.3">
      <c r="B3" s="101" t="s">
        <v>10</v>
      </c>
      <c r="C3" s="90"/>
      <c r="D3" s="90"/>
      <c r="E3" s="90"/>
      <c r="F3" s="90"/>
      <c r="G3" s="3"/>
    </row>
    <row r="4" spans="2:17" x14ac:dyDescent="0.3">
      <c r="B4" s="92" t="s">
        <v>63</v>
      </c>
      <c r="C4" s="90"/>
      <c r="D4" s="92" t="s">
        <v>236</v>
      </c>
      <c r="E4" s="90"/>
      <c r="F4" s="90"/>
      <c r="G4" s="3"/>
    </row>
    <row r="5" spans="2:17" x14ac:dyDescent="0.3">
      <c r="B5" s="91" t="s">
        <v>17</v>
      </c>
      <c r="C5" s="90"/>
      <c r="D5" s="100" t="s">
        <v>235</v>
      </c>
      <c r="E5" s="90"/>
      <c r="F5" s="90"/>
      <c r="G5" s="3"/>
    </row>
    <row r="6" spans="2:17" x14ac:dyDescent="0.3">
      <c r="B6" s="100" t="s">
        <v>65</v>
      </c>
      <c r="C6" s="90"/>
      <c r="D6" s="100" t="s">
        <v>208</v>
      </c>
      <c r="E6" s="90"/>
      <c r="F6" s="90"/>
      <c r="G6" s="3"/>
    </row>
    <row r="7" spans="2:17" x14ac:dyDescent="0.3">
      <c r="B7" s="100"/>
      <c r="C7" s="90"/>
      <c r="D7" s="100"/>
      <c r="E7" s="92" t="s">
        <v>209</v>
      </c>
      <c r="F7" s="90"/>
      <c r="G7" s="3"/>
    </row>
    <row r="8" spans="2:17" x14ac:dyDescent="0.3">
      <c r="B8" s="100" t="s">
        <v>8</v>
      </c>
      <c r="C8" s="90"/>
      <c r="D8" s="92" t="s">
        <v>64</v>
      </c>
      <c r="E8" s="90"/>
      <c r="F8" s="90"/>
      <c r="G8" s="3"/>
    </row>
    <row r="9" spans="2:17" x14ac:dyDescent="0.3">
      <c r="B9" s="3"/>
    </row>
    <row r="10" spans="2:17" ht="31.2" x14ac:dyDescent="0.3">
      <c r="B10" s="3"/>
      <c r="C10" s="17" t="s">
        <v>67</v>
      </c>
      <c r="D10" s="17" t="s">
        <v>44</v>
      </c>
      <c r="E10" s="17"/>
      <c r="F10" s="3"/>
    </row>
    <row r="11" spans="2:17" x14ac:dyDescent="0.3">
      <c r="B11" s="3"/>
      <c r="C11" s="19">
        <v>1</v>
      </c>
      <c r="D11" s="18">
        <f>C11*(L13+L12)</f>
        <v>67750</v>
      </c>
      <c r="E11" s="18"/>
      <c r="F11" s="29"/>
    </row>
    <row r="12" spans="2:17" x14ac:dyDescent="0.3">
      <c r="C12" s="8"/>
      <c r="F12" s="1">
        <f>SUM(D13:I13)</f>
        <v>14</v>
      </c>
      <c r="G12" s="36" t="s">
        <v>115</v>
      </c>
      <c r="L12" s="1">
        <v>46550</v>
      </c>
      <c r="P12" s="1"/>
      <c r="Q12" s="1"/>
    </row>
    <row r="13" spans="2:17" x14ac:dyDescent="0.3">
      <c r="C13" s="9" t="s">
        <v>0</v>
      </c>
      <c r="D13" s="1">
        <v>1</v>
      </c>
      <c r="E13" s="1">
        <v>3</v>
      </c>
      <c r="F13" s="1">
        <v>3</v>
      </c>
      <c r="G13" s="1">
        <v>3</v>
      </c>
      <c r="H13" s="1">
        <v>2</v>
      </c>
      <c r="I13" s="1">
        <v>2</v>
      </c>
      <c r="J13" s="2"/>
      <c r="K13" s="2"/>
      <c r="L13" s="2">
        <f>SUM(L15:L19)</f>
        <v>21200</v>
      </c>
      <c r="M13" s="2"/>
      <c r="O13" s="3"/>
      <c r="Q13" s="1"/>
    </row>
    <row r="14" spans="2:17" s="6" customFormat="1" ht="45.75" customHeight="1" x14ac:dyDescent="0.3">
      <c r="B14" s="4" t="s">
        <v>4</v>
      </c>
      <c r="C14" s="5" t="s">
        <v>27</v>
      </c>
      <c r="D14" s="5" t="s">
        <v>11</v>
      </c>
      <c r="E14" s="5" t="s">
        <v>68</v>
      </c>
      <c r="F14" s="5" t="s">
        <v>69</v>
      </c>
      <c r="G14" s="5" t="s">
        <v>18</v>
      </c>
      <c r="H14" s="5" t="s">
        <v>13</v>
      </c>
      <c r="I14" s="5" t="s">
        <v>14</v>
      </c>
      <c r="J14" s="5" t="s">
        <v>28</v>
      </c>
      <c r="K14" s="5" t="s">
        <v>20</v>
      </c>
      <c r="L14" s="5" t="s">
        <v>29</v>
      </c>
      <c r="M14" s="5" t="s">
        <v>116</v>
      </c>
      <c r="N14" s="5" t="s">
        <v>3</v>
      </c>
      <c r="P14" s="3"/>
      <c r="Q14" s="3"/>
    </row>
    <row r="15" spans="2:17" s="11" customFormat="1" ht="33" customHeight="1" x14ac:dyDescent="0.3">
      <c r="B15" s="13">
        <v>1</v>
      </c>
      <c r="C15" s="14" t="s">
        <v>2</v>
      </c>
      <c r="D15" s="10">
        <v>1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f>SUM(Table241043343717[[#This Row],[punkto viršininkas]:[medicinos pagalbos grandis]])</f>
        <v>1</v>
      </c>
      <c r="K15" s="10">
        <v>2000</v>
      </c>
      <c r="L15" s="10">
        <f>Table241043343717[[#This Row],[Priemonės bendras poreikis vnt./kompl.]]*Table241043343717[[#This Row],[Vieneto/komplekto orientacinė kaina]]</f>
        <v>2000</v>
      </c>
      <c r="M15" s="38" t="s">
        <v>144</v>
      </c>
      <c r="N15" s="45" t="s">
        <v>143</v>
      </c>
      <c r="P15" s="3"/>
      <c r="Q15" s="3"/>
    </row>
    <row r="16" spans="2:17" s="11" customFormat="1" ht="33" customHeight="1" x14ac:dyDescent="0.3">
      <c r="B16" s="13">
        <v>2</v>
      </c>
      <c r="C16" s="14" t="s">
        <v>30</v>
      </c>
      <c r="D16" s="10">
        <v>1</v>
      </c>
      <c r="E16" s="10">
        <v>3</v>
      </c>
      <c r="F16" s="10">
        <v>3</v>
      </c>
      <c r="G16" s="10">
        <v>1</v>
      </c>
      <c r="H16" s="10">
        <v>1</v>
      </c>
      <c r="I16" s="10">
        <v>1</v>
      </c>
      <c r="J16" s="10">
        <f>SUM(Table241043343717[[#This Row],[punkto viršininkas]:[medicinos pagalbos grandis]])</f>
        <v>10</v>
      </c>
      <c r="K16" s="10">
        <v>1000</v>
      </c>
      <c r="L16" s="10">
        <f>Table241043343717[[#This Row],[Priemonės bendras poreikis vnt./kompl.]]*Table241043343717[[#This Row],[Vieneto/komplekto orientacinė kaina]]</f>
        <v>10000</v>
      </c>
      <c r="M16" s="10" t="s">
        <v>117</v>
      </c>
      <c r="N16" s="46" t="s">
        <v>149</v>
      </c>
      <c r="P16" s="3"/>
      <c r="Q16" s="3"/>
    </row>
    <row r="17" spans="1:23" s="11" customFormat="1" ht="33" customHeight="1" x14ac:dyDescent="0.3">
      <c r="B17" s="13">
        <v>3</v>
      </c>
      <c r="C17" s="14" t="s">
        <v>31</v>
      </c>
      <c r="D17" s="10">
        <v>0</v>
      </c>
      <c r="E17" s="10">
        <v>2</v>
      </c>
      <c r="F17" s="10">
        <v>1</v>
      </c>
      <c r="G17" s="10">
        <v>0</v>
      </c>
      <c r="H17" s="10">
        <v>0</v>
      </c>
      <c r="I17" s="10">
        <v>0</v>
      </c>
      <c r="J17" s="10">
        <f>SUM(Table241043343717[[#This Row],[punkto viršininkas]:[medicinos pagalbos grandis]])</f>
        <v>3</v>
      </c>
      <c r="K17" s="10">
        <v>400</v>
      </c>
      <c r="L17" s="10">
        <f>Table241043343717[[#This Row],[Priemonės bendras poreikis vnt./kompl.]]*Table241043343717[[#This Row],[Vieneto/komplekto orientacinė kaina]]</f>
        <v>1200</v>
      </c>
      <c r="M17" s="38" t="s">
        <v>117</v>
      </c>
      <c r="N17" s="47" t="s">
        <v>150</v>
      </c>
      <c r="P17" s="3"/>
      <c r="Q17" s="3"/>
    </row>
    <row r="18" spans="1:23" s="11" customFormat="1" ht="33" customHeight="1" x14ac:dyDescent="0.3">
      <c r="B18" s="13">
        <v>4</v>
      </c>
      <c r="C18" s="14" t="s">
        <v>32</v>
      </c>
      <c r="D18" s="10">
        <v>1</v>
      </c>
      <c r="E18" s="10">
        <v>3</v>
      </c>
      <c r="F18" s="10">
        <v>3</v>
      </c>
      <c r="G18" s="10">
        <v>3</v>
      </c>
      <c r="H18" s="10">
        <v>2</v>
      </c>
      <c r="I18" s="10">
        <v>2</v>
      </c>
      <c r="J18" s="10">
        <f>SUM(Table241043343717[[#This Row],[punkto viršininkas]:[medicinos pagalbos grandis]])</f>
        <v>14</v>
      </c>
      <c r="K18" s="10">
        <v>400</v>
      </c>
      <c r="L18" s="10">
        <f>Table241043343717[[#This Row],[Priemonės bendras poreikis vnt./kompl.]]*Table241043343717[[#This Row],[Vieneto/komplekto orientacinė kaina]]</f>
        <v>5600</v>
      </c>
      <c r="M18" s="38" t="s">
        <v>125</v>
      </c>
      <c r="N18" s="46" t="s">
        <v>151</v>
      </c>
      <c r="P18" s="3"/>
      <c r="Q18" s="3"/>
    </row>
    <row r="19" spans="1:23" s="11" customFormat="1" ht="33" customHeight="1" x14ac:dyDescent="0.3">
      <c r="B19" s="13">
        <v>5</v>
      </c>
      <c r="C19" s="14" t="s">
        <v>33</v>
      </c>
      <c r="D19" s="10">
        <v>1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f>SUM(Table241043343717[[#This Row],[punkto viršininkas]:[medicinos pagalbos grandis]])</f>
        <v>6</v>
      </c>
      <c r="K19" s="10">
        <v>400</v>
      </c>
      <c r="L19" s="10">
        <f>Table241043343717[[#This Row],[Priemonės bendras poreikis vnt./kompl.]]*Table241043343717[[#This Row],[Vieneto/komplekto orientacinė kaina]]</f>
        <v>2400</v>
      </c>
      <c r="M19" s="39" t="s">
        <v>127</v>
      </c>
      <c r="N19" s="46" t="s">
        <v>152</v>
      </c>
      <c r="P19" s="3"/>
      <c r="Q19" s="3"/>
    </row>
    <row r="21" spans="1:23" ht="33" customHeight="1" x14ac:dyDescent="0.3"/>
    <row r="22" spans="1:23" ht="33" customHeight="1" x14ac:dyDescent="0.3">
      <c r="C22" s="78"/>
    </row>
    <row r="23" spans="1:23" s="1" customFormat="1" ht="33" customHeight="1" x14ac:dyDescent="0.3">
      <c r="A23" s="3"/>
      <c r="P23" s="3"/>
      <c r="Q23" s="3"/>
    </row>
    <row r="24" spans="1:23" s="1" customFormat="1" ht="33" customHeight="1" x14ac:dyDescent="0.3">
      <c r="J24" s="2"/>
      <c r="K24" s="2"/>
      <c r="L24" s="2"/>
      <c r="M24" s="2"/>
      <c r="P24" s="3"/>
      <c r="Q24" s="3"/>
    </row>
    <row r="25" spans="1:23" s="1" customFormat="1" ht="33" customHeight="1" x14ac:dyDescent="0.3">
      <c r="J25" s="3"/>
      <c r="K25" s="3"/>
      <c r="L25" s="3"/>
      <c r="M25" s="3"/>
      <c r="N25" s="3"/>
      <c r="P25" s="3"/>
      <c r="Q25" s="3"/>
    </row>
    <row r="26" spans="1:23" ht="33" customHeight="1" x14ac:dyDescent="0.3">
      <c r="I26" s="3"/>
      <c r="J26" s="3"/>
      <c r="K26" s="3"/>
      <c r="L26" s="3"/>
      <c r="M26" s="3"/>
      <c r="N26" s="3"/>
      <c r="O26" s="16"/>
    </row>
    <row r="27" spans="1:23" ht="33" customHeight="1" x14ac:dyDescent="0.3">
      <c r="I27" s="3"/>
      <c r="J27" s="3"/>
      <c r="K27" s="3"/>
      <c r="L27" s="3"/>
      <c r="M27" s="3"/>
      <c r="N27" s="3"/>
      <c r="O27" s="16"/>
    </row>
    <row r="28" spans="1:23" ht="33" customHeight="1" x14ac:dyDescent="0.3">
      <c r="I28" s="3"/>
      <c r="J28" s="3"/>
      <c r="K28" s="3"/>
      <c r="L28" s="3"/>
      <c r="M28" s="3"/>
      <c r="N28" s="3"/>
    </row>
    <row r="29" spans="1:23" ht="33" customHeight="1" x14ac:dyDescent="0.3">
      <c r="I29" s="3"/>
      <c r="J29" s="3"/>
      <c r="K29" s="3"/>
      <c r="L29" s="3"/>
      <c r="M29" s="3"/>
      <c r="N29" s="3"/>
      <c r="Q29" s="22"/>
      <c r="R29" s="23"/>
      <c r="S29" s="24"/>
      <c r="T29" s="25"/>
      <c r="U29" s="25"/>
      <c r="V29" s="25"/>
      <c r="W29" s="26"/>
    </row>
    <row r="30" spans="1:23" ht="33" customHeight="1" x14ac:dyDescent="0.3">
      <c r="I30" s="3"/>
      <c r="J30" s="3"/>
      <c r="K30" s="3"/>
      <c r="L30" s="3"/>
      <c r="M30" s="3"/>
      <c r="N30" s="3"/>
    </row>
    <row r="31" spans="1:23" ht="33" customHeight="1" x14ac:dyDescent="0.3">
      <c r="I31" s="3"/>
      <c r="J31" s="3"/>
      <c r="K31" s="3"/>
      <c r="L31" s="3"/>
      <c r="M31" s="3"/>
      <c r="N31" s="3"/>
    </row>
    <row r="32" spans="1:23" ht="33" customHeight="1" x14ac:dyDescent="0.3">
      <c r="I32" s="3"/>
      <c r="J32" s="3"/>
      <c r="K32" s="3"/>
      <c r="L32" s="3"/>
      <c r="M32" s="3"/>
      <c r="N32" s="3"/>
    </row>
    <row r="33" spans="2:14" ht="33" customHeight="1" x14ac:dyDescent="0.3">
      <c r="I33" s="3"/>
      <c r="J33" s="3"/>
      <c r="K33" s="3"/>
      <c r="L33" s="3"/>
      <c r="M33" s="3"/>
      <c r="N33" s="3"/>
    </row>
    <row r="34" spans="2:14" ht="33" customHeight="1" x14ac:dyDescent="0.3">
      <c r="I34" s="3"/>
      <c r="J34" s="3"/>
      <c r="K34" s="3"/>
      <c r="L34" s="3"/>
      <c r="M34" s="3"/>
      <c r="N34" s="3"/>
    </row>
    <row r="35" spans="2:14" x14ac:dyDescent="0.3">
      <c r="I35" s="3"/>
      <c r="J35" s="3"/>
      <c r="K35" s="3"/>
      <c r="L35" s="3"/>
      <c r="M35" s="3"/>
      <c r="N35" s="3"/>
    </row>
    <row r="36" spans="2:14" x14ac:dyDescent="0.3">
      <c r="I36" s="3"/>
      <c r="J36" s="3"/>
      <c r="K36" s="3"/>
      <c r="L36" s="3"/>
      <c r="M36" s="3"/>
      <c r="N36" s="3"/>
    </row>
    <row r="37" spans="2:14" x14ac:dyDescent="0.3">
      <c r="I37" s="3"/>
      <c r="J37" s="3"/>
      <c r="K37" s="3"/>
      <c r="L37" s="3"/>
      <c r="M37" s="3"/>
      <c r="N37" s="3"/>
    </row>
    <row r="38" spans="2:14" x14ac:dyDescent="0.3">
      <c r="I38" s="3"/>
    </row>
    <row r="39" spans="2:14" x14ac:dyDescent="0.3">
      <c r="I39" s="3"/>
    </row>
    <row r="40" spans="2:14" x14ac:dyDescent="0.3">
      <c r="I40" s="3"/>
    </row>
    <row r="41" spans="2:14" x14ac:dyDescent="0.3">
      <c r="I41" s="3"/>
    </row>
    <row r="42" spans="2:14" x14ac:dyDescent="0.3">
      <c r="B42" s="22"/>
      <c r="C42" s="23"/>
      <c r="D42" s="24"/>
      <c r="E42" s="25"/>
      <c r="F42" s="25"/>
      <c r="G42" s="26"/>
      <c r="H42" s="3"/>
      <c r="I42" s="3"/>
    </row>
    <row r="43" spans="2:14" x14ac:dyDescent="0.3">
      <c r="I43" s="3"/>
    </row>
    <row r="44" spans="2:14" x14ac:dyDescent="0.3">
      <c r="B44" s="3"/>
      <c r="C44" s="27"/>
      <c r="D44" s="28"/>
      <c r="E44" s="3"/>
      <c r="F44" s="3"/>
      <c r="G44" s="3"/>
      <c r="H44" s="3"/>
      <c r="I44" s="3"/>
    </row>
    <row r="45" spans="2:14" x14ac:dyDescent="0.3">
      <c r="C45" s="27"/>
      <c r="D45" s="28"/>
    </row>
  </sheetData>
  <hyperlinks>
    <hyperlink ref="N15" r:id="rId1" xr:uid="{00000000-0004-0000-0600-000000000000}"/>
    <hyperlink ref="N16" r:id="rId2" xr:uid="{00000000-0004-0000-0600-000001000000}"/>
    <hyperlink ref="N17" r:id="rId3" xr:uid="{00000000-0004-0000-0600-000002000000}"/>
    <hyperlink ref="N18" r:id="rId4" xr:uid="{00000000-0004-0000-0600-000003000000}"/>
    <hyperlink ref="N19" r:id="rId5" xr:uid="{00000000-0004-0000-0600-000004000000}"/>
  </hyperlinks>
  <pageMargins left="0.62992125984251968" right="0.23622047244094491" top="0.35433070866141736" bottom="0.35433070866141736" header="0.11811023622047245" footer="0.11811023622047245"/>
  <pageSetup paperSize="8" scale="81" orientation="landscape" r:id="rId6"/>
  <headerFooter>
    <oddHeader>&amp;C&amp;"Times New Roman,Regular"&amp;12 1-2</oddHeader>
  </headerFooter>
  <colBreaks count="1" manualBreakCount="1">
    <brk id="15" max="1048575" man="1"/>
  </colBreaks>
  <tableParts count="1">
    <tablePart r:id="rId7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39"/>
  <sheetViews>
    <sheetView zoomScale="70" zoomScaleNormal="70" workbookViewId="0">
      <selection activeCell="C24" sqref="C24"/>
    </sheetView>
  </sheetViews>
  <sheetFormatPr defaultColWidth="9.109375" defaultRowHeight="15.6" x14ac:dyDescent="0.3"/>
  <cols>
    <col min="1" max="1" width="5.5546875" style="3" customWidth="1"/>
    <col min="2" max="2" width="10.6640625" style="1" customWidth="1"/>
    <col min="3" max="3" width="40.6640625" style="1" customWidth="1"/>
    <col min="4" max="5" width="19.109375" style="1" customWidth="1"/>
    <col min="6" max="6" width="18.5546875" style="1" customWidth="1"/>
    <col min="7" max="7" width="15.6640625" style="1" customWidth="1"/>
    <col min="8" max="8" width="21.88671875" style="1" customWidth="1"/>
    <col min="9" max="14" width="15.6640625" style="1" customWidth="1"/>
    <col min="15" max="15" width="5" style="1" customWidth="1"/>
    <col min="16" max="16" width="4.44140625" style="3" customWidth="1"/>
    <col min="17" max="17" width="10.6640625" style="3" customWidth="1"/>
    <col min="18" max="18" width="40.6640625" style="3" customWidth="1"/>
    <col min="19" max="23" width="15.6640625" style="3" customWidth="1"/>
    <col min="24" max="24" width="11.6640625" style="3" customWidth="1"/>
    <col min="25" max="16384" width="9.109375" style="3"/>
  </cols>
  <sheetData>
    <row r="1" spans="2:24" x14ac:dyDescent="0.3">
      <c r="B1" s="98" t="s">
        <v>237</v>
      </c>
      <c r="H1" s="84" t="s">
        <v>233</v>
      </c>
      <c r="N1" s="84"/>
    </row>
    <row r="3" spans="2:24" x14ac:dyDescent="0.3">
      <c r="C3" s="8" t="s">
        <v>35</v>
      </c>
    </row>
    <row r="4" spans="2:24" x14ac:dyDescent="0.3">
      <c r="C4" s="9"/>
      <c r="F4" s="2">
        <f>SUM(Table24104334568[Bendra lėšų suma, EUR])</f>
        <v>46550</v>
      </c>
      <c r="G4" s="2"/>
    </row>
    <row r="5" spans="2:24" ht="46.8" x14ac:dyDescent="0.3">
      <c r="B5" s="4" t="s">
        <v>4</v>
      </c>
      <c r="C5" s="5" t="s">
        <v>27</v>
      </c>
      <c r="D5" s="5" t="s">
        <v>28</v>
      </c>
      <c r="E5" s="5" t="s">
        <v>20</v>
      </c>
      <c r="F5" s="5" t="s">
        <v>29</v>
      </c>
      <c r="G5" s="5" t="s">
        <v>116</v>
      </c>
      <c r="H5" s="5" t="s">
        <v>3</v>
      </c>
    </row>
    <row r="6" spans="2:24" x14ac:dyDescent="0.3">
      <c r="B6" s="13">
        <v>1</v>
      </c>
      <c r="C6" s="14" t="s">
        <v>45</v>
      </c>
      <c r="D6" s="10">
        <v>4</v>
      </c>
      <c r="E6" s="10">
        <v>2000</v>
      </c>
      <c r="F6" s="10">
        <f>Table24104334568[[#This Row],[Priemonės bendras poreikis vnt./kompl.]]*Table24104334568[[#This Row],[Vieneto/komplekto orientacinė kaina]]</f>
        <v>8000</v>
      </c>
      <c r="G6" s="10" t="s">
        <v>135</v>
      </c>
      <c r="H6" s="45" t="s">
        <v>153</v>
      </c>
    </row>
    <row r="7" spans="2:24" x14ac:dyDescent="0.3">
      <c r="B7" s="13">
        <v>2</v>
      </c>
      <c r="C7" s="97" t="s">
        <v>46</v>
      </c>
      <c r="D7" s="10">
        <v>4</v>
      </c>
      <c r="E7" s="10">
        <v>6000</v>
      </c>
      <c r="F7" s="10">
        <f>Table24104334568[[#This Row],[Priemonės bendras poreikis vnt./kompl.]]*Table24104334568[[#This Row],[Vieneto/komplekto orientacinė kaina]]</f>
        <v>24000</v>
      </c>
      <c r="G7" s="10" t="s">
        <v>155</v>
      </c>
      <c r="H7" s="45" t="s">
        <v>154</v>
      </c>
    </row>
    <row r="8" spans="2:24" x14ac:dyDescent="0.3">
      <c r="B8" s="13">
        <v>3</v>
      </c>
      <c r="C8" s="14" t="s">
        <v>47</v>
      </c>
      <c r="D8" s="10">
        <v>4</v>
      </c>
      <c r="E8" s="10">
        <v>400</v>
      </c>
      <c r="F8" s="10">
        <f>Table24104334568[[#This Row],[Priemonės bendras poreikis vnt./kompl.]]*Table24104334568[[#This Row],[Vieneto/komplekto orientacinė kaina]]</f>
        <v>1600</v>
      </c>
      <c r="G8" s="10" t="s">
        <v>156</v>
      </c>
      <c r="H8" s="45" t="s">
        <v>157</v>
      </c>
    </row>
    <row r="9" spans="2:24" x14ac:dyDescent="0.3">
      <c r="B9" s="13">
        <v>4</v>
      </c>
      <c r="C9" s="14" t="s">
        <v>38</v>
      </c>
      <c r="D9" s="10">
        <v>4</v>
      </c>
      <c r="E9" s="10">
        <v>1000</v>
      </c>
      <c r="F9" s="10">
        <f>Table24104334568[[#This Row],[Priemonės bendras poreikis vnt./kompl.]]*Table24104334568[[#This Row],[Vieneto/komplekto orientacinė kaina]]</f>
        <v>4000</v>
      </c>
      <c r="G9" s="10" t="s">
        <v>158</v>
      </c>
      <c r="H9" s="45" t="s">
        <v>157</v>
      </c>
    </row>
    <row r="10" spans="2:24" x14ac:dyDescent="0.3">
      <c r="B10" s="13">
        <v>5</v>
      </c>
      <c r="C10" s="14" t="s">
        <v>36</v>
      </c>
      <c r="D10" s="10">
        <v>24</v>
      </c>
      <c r="E10" s="10">
        <v>150</v>
      </c>
      <c r="F10" s="10">
        <f>Table24104334568[[#This Row],[Priemonės bendras poreikis vnt./kompl.]]*Table24104334568[[#This Row],[Vieneto/komplekto orientacinė kaina]]</f>
        <v>3600</v>
      </c>
      <c r="G10" s="10"/>
      <c r="H10" s="45"/>
    </row>
    <row r="11" spans="2:24" x14ac:dyDescent="0.3">
      <c r="B11" s="13">
        <v>6</v>
      </c>
      <c r="C11" s="14" t="s">
        <v>37</v>
      </c>
      <c r="D11" s="10">
        <v>2</v>
      </c>
      <c r="E11" s="10">
        <v>1000</v>
      </c>
      <c r="F11" s="10">
        <f>Table24104334568[[#This Row],[Priemonės bendras poreikis vnt./kompl.]]*Table24104334568[[#This Row],[Vieneto/komplekto orientacinė kaina]]</f>
        <v>2000</v>
      </c>
      <c r="G11" s="10" t="s">
        <v>159</v>
      </c>
      <c r="H11" s="45" t="s">
        <v>160</v>
      </c>
    </row>
    <row r="12" spans="2:24" x14ac:dyDescent="0.3">
      <c r="B12" s="13">
        <v>7</v>
      </c>
      <c r="C12" s="14" t="s">
        <v>39</v>
      </c>
      <c r="D12" s="10">
        <v>8</v>
      </c>
      <c r="E12" s="10">
        <v>7</v>
      </c>
      <c r="F12" s="10">
        <f>Table24104334568[[#This Row],[Priemonės bendras poreikis vnt./kompl.]]*Table24104334568[[#This Row],[Vieneto/komplekto orientacinė kaina]]</f>
        <v>56</v>
      </c>
      <c r="G12" s="10"/>
      <c r="H12" s="15"/>
      <c r="P12" s="1"/>
      <c r="Q12" s="1"/>
      <c r="R12" s="1"/>
      <c r="S12" s="1"/>
      <c r="T12" s="1"/>
      <c r="U12" s="1"/>
      <c r="V12" s="1"/>
      <c r="W12" s="1"/>
      <c r="X12" s="1"/>
    </row>
    <row r="13" spans="2:24" x14ac:dyDescent="0.3">
      <c r="B13" s="13">
        <v>8</v>
      </c>
      <c r="C13" s="14" t="s">
        <v>40</v>
      </c>
      <c r="D13" s="10">
        <v>4</v>
      </c>
      <c r="E13" s="10">
        <v>100</v>
      </c>
      <c r="F13" s="10">
        <f>Table24104334568[[#This Row],[Priemonės bendras poreikis vnt./kompl.]]*Table24104334568[[#This Row],[Vieneto/komplekto orientacinė kaina]]</f>
        <v>400</v>
      </c>
      <c r="G13" s="10"/>
      <c r="H13" s="15"/>
      <c r="P13" s="1"/>
      <c r="X13" s="1"/>
    </row>
    <row r="14" spans="2:24" x14ac:dyDescent="0.3">
      <c r="B14" s="13">
        <v>9</v>
      </c>
      <c r="C14" s="14" t="s">
        <v>41</v>
      </c>
      <c r="D14" s="10">
        <v>1</v>
      </c>
      <c r="E14" s="10">
        <v>20</v>
      </c>
      <c r="F14" s="10">
        <f>Table24104334568[[#This Row],[Priemonės bendras poreikis vnt./kompl.]]*Table24104334568[[#This Row],[Vieneto/komplekto orientacinė kaina]]</f>
        <v>20</v>
      </c>
      <c r="G14" s="10"/>
      <c r="H14" s="15"/>
      <c r="J14" s="2"/>
      <c r="K14" s="2"/>
      <c r="L14" s="2"/>
      <c r="M14" s="2"/>
      <c r="O14" s="3"/>
      <c r="X14" s="1"/>
    </row>
    <row r="15" spans="2:24" s="6" customFormat="1" ht="45.75" customHeight="1" x14ac:dyDescent="0.3">
      <c r="B15" s="13">
        <v>10</v>
      </c>
      <c r="C15" s="14" t="s">
        <v>42</v>
      </c>
      <c r="D15" s="10">
        <v>1</v>
      </c>
      <c r="E15" s="10">
        <v>30</v>
      </c>
      <c r="F15" s="10">
        <f>Table24104334568[[#This Row],[Priemonės bendras poreikis vnt./kompl.]]*Table24104334568[[#This Row],[Vieneto/komplekto orientacinė kaina]]</f>
        <v>30</v>
      </c>
      <c r="G15" s="10"/>
      <c r="H15" s="7"/>
      <c r="I15" s="1"/>
      <c r="J15" s="1"/>
      <c r="K15" s="1"/>
      <c r="L15" s="1"/>
      <c r="M15" s="1"/>
      <c r="N15" s="1"/>
      <c r="P15" s="3"/>
      <c r="X15" s="3"/>
    </row>
    <row r="16" spans="2:24" s="11" customFormat="1" ht="33" customHeight="1" x14ac:dyDescent="0.3">
      <c r="B16" s="13">
        <v>11</v>
      </c>
      <c r="C16" s="21" t="s">
        <v>49</v>
      </c>
      <c r="D16" s="20">
        <v>4</v>
      </c>
      <c r="E16" s="10">
        <v>5</v>
      </c>
      <c r="F16" s="10">
        <f>Table24104334568[[#This Row],[Priemonės bendras poreikis vnt./kompl.]]*Table24104334568[[#This Row],[Vieneto/komplekto orientacinė kaina]]</f>
        <v>20</v>
      </c>
      <c r="G16" s="10"/>
      <c r="H16" s="7"/>
      <c r="I16" s="1"/>
      <c r="J16" s="1"/>
      <c r="K16" s="1"/>
      <c r="L16" s="1"/>
      <c r="M16" s="1"/>
      <c r="N16" s="1"/>
      <c r="P16" s="3"/>
      <c r="X16" s="3"/>
    </row>
    <row r="17" spans="1:24" s="11" customFormat="1" ht="33" customHeight="1" x14ac:dyDescent="0.3">
      <c r="B17" s="13">
        <v>12</v>
      </c>
      <c r="C17" s="21" t="s">
        <v>48</v>
      </c>
      <c r="D17" s="20">
        <v>48</v>
      </c>
      <c r="E17" s="12">
        <v>0.5</v>
      </c>
      <c r="F17" s="10">
        <f>Table24104334568[[#This Row],[Priemonės bendras poreikis vnt./kompl.]]*Table24104334568[[#This Row],[Vieneto/komplekto orientacinė kaina]]</f>
        <v>24</v>
      </c>
      <c r="G17" s="10"/>
      <c r="H17" s="7"/>
      <c r="I17" s="1"/>
      <c r="J17" s="1"/>
      <c r="K17" s="1"/>
      <c r="L17" s="1"/>
      <c r="M17" s="1"/>
      <c r="N17" s="1"/>
      <c r="P17" s="3"/>
      <c r="X17" s="3"/>
    </row>
    <row r="18" spans="1:24" s="11" customFormat="1" ht="33" customHeight="1" x14ac:dyDescent="0.3">
      <c r="B18" s="13">
        <v>13</v>
      </c>
      <c r="C18" s="14" t="s">
        <v>62</v>
      </c>
      <c r="D18" s="10">
        <v>4</v>
      </c>
      <c r="E18" s="10">
        <v>700</v>
      </c>
      <c r="F18" s="10">
        <f>Table24104334568[[#This Row],[Priemonės bendras poreikis vnt./kompl.]]*Table24104334568[[#This Row],[Vieneto/komplekto orientacinė kaina]]</f>
        <v>2800</v>
      </c>
      <c r="G18" s="10"/>
      <c r="H18" s="7"/>
      <c r="I18" s="1"/>
      <c r="J18" s="2"/>
      <c r="K18" s="2"/>
      <c r="L18" s="2"/>
      <c r="M18" s="2"/>
      <c r="N18" s="1"/>
      <c r="P18" s="3"/>
      <c r="X18" s="3"/>
    </row>
    <row r="19" spans="1:24" s="11" customFormat="1" ht="33" customHeight="1" x14ac:dyDescent="0.3">
      <c r="B19" s="22"/>
      <c r="C19" s="23"/>
      <c r="D19" s="24"/>
      <c r="E19" s="25"/>
      <c r="F19" s="25"/>
      <c r="G19" s="25"/>
      <c r="H19" s="26"/>
      <c r="I19" s="1"/>
      <c r="J19" s="3"/>
      <c r="K19" s="3"/>
      <c r="L19" s="3"/>
      <c r="M19" s="3"/>
      <c r="N19" s="3"/>
      <c r="P19" s="3"/>
      <c r="X19" s="3"/>
    </row>
    <row r="20" spans="1:24" s="11" customFormat="1" ht="33" customHeight="1" x14ac:dyDescent="0.3">
      <c r="B20" s="1"/>
      <c r="C20" s="1"/>
      <c r="D20" s="1"/>
      <c r="E20" s="1"/>
      <c r="F20" s="1"/>
      <c r="G20" s="1"/>
      <c r="H20" s="1"/>
      <c r="I20" s="3"/>
      <c r="J20" s="3"/>
      <c r="K20" s="3"/>
      <c r="L20" s="3"/>
      <c r="M20" s="3"/>
      <c r="N20" s="3"/>
      <c r="P20" s="3"/>
      <c r="X20" s="3"/>
    </row>
    <row r="21" spans="1:24" ht="33" customHeight="1" x14ac:dyDescent="0.3">
      <c r="I21" s="3"/>
      <c r="J21" s="3"/>
      <c r="K21" s="3"/>
      <c r="L21" s="3"/>
      <c r="M21" s="3"/>
      <c r="N21" s="3"/>
    </row>
    <row r="22" spans="1:24" ht="33" customHeight="1" x14ac:dyDescent="0.3">
      <c r="I22" s="3"/>
      <c r="J22" s="3"/>
      <c r="K22" s="3"/>
      <c r="L22" s="3"/>
      <c r="M22" s="3"/>
      <c r="N22" s="3"/>
    </row>
    <row r="23" spans="1:24" s="1" customFormat="1" ht="33" customHeight="1" x14ac:dyDescent="0.3">
      <c r="A23" s="3"/>
      <c r="I23" s="3"/>
      <c r="J23" s="3"/>
      <c r="K23" s="3"/>
      <c r="L23" s="3"/>
      <c r="M23" s="3"/>
      <c r="N23" s="3"/>
      <c r="P23" s="3"/>
      <c r="X23" s="3"/>
    </row>
    <row r="24" spans="1:24" s="1" customFormat="1" ht="33" customHeight="1" x14ac:dyDescent="0.3">
      <c r="I24" s="3"/>
      <c r="J24" s="3"/>
      <c r="K24" s="3"/>
      <c r="L24" s="3"/>
      <c r="M24" s="3"/>
      <c r="N24" s="3"/>
      <c r="P24" s="3"/>
      <c r="X24" s="3"/>
    </row>
    <row r="25" spans="1:24" s="1" customFormat="1" ht="33" customHeight="1" x14ac:dyDescent="0.3">
      <c r="I25" s="3"/>
      <c r="J25" s="3"/>
      <c r="K25" s="3"/>
      <c r="L25" s="3"/>
      <c r="M25" s="3"/>
      <c r="N25" s="3"/>
      <c r="P25" s="3"/>
      <c r="X25" s="3"/>
    </row>
    <row r="26" spans="1:24" ht="33" customHeight="1" x14ac:dyDescent="0.3">
      <c r="I26" s="3"/>
      <c r="J26" s="3"/>
      <c r="K26" s="3"/>
      <c r="L26" s="3"/>
      <c r="M26" s="3"/>
      <c r="N26" s="3"/>
      <c r="O26" s="16"/>
    </row>
    <row r="27" spans="1:24" ht="33" customHeight="1" x14ac:dyDescent="0.3">
      <c r="I27" s="3"/>
      <c r="J27" s="3"/>
      <c r="K27" s="3"/>
      <c r="L27" s="3"/>
      <c r="M27" s="3"/>
      <c r="N27" s="3"/>
      <c r="O27" s="16"/>
    </row>
    <row r="28" spans="1:24" ht="33" customHeight="1" x14ac:dyDescent="0.3">
      <c r="I28" s="3"/>
      <c r="J28" s="3"/>
      <c r="K28" s="3"/>
      <c r="L28" s="3"/>
      <c r="M28" s="3"/>
      <c r="N28" s="3"/>
    </row>
    <row r="29" spans="1:24" ht="33" customHeight="1" x14ac:dyDescent="0.3">
      <c r="I29" s="3"/>
      <c r="J29" s="3"/>
      <c r="K29" s="3"/>
      <c r="L29" s="3"/>
      <c r="M29" s="3"/>
      <c r="N29" s="3"/>
    </row>
    <row r="30" spans="1:24" ht="33" customHeight="1" x14ac:dyDescent="0.3">
      <c r="I30" s="3"/>
      <c r="J30" s="3"/>
      <c r="K30" s="3"/>
      <c r="L30" s="3"/>
      <c r="M30" s="3"/>
      <c r="N30" s="3"/>
    </row>
    <row r="31" spans="1:24" ht="33" customHeight="1" x14ac:dyDescent="0.3">
      <c r="I31" s="3"/>
      <c r="J31" s="3"/>
      <c r="K31" s="3"/>
      <c r="L31" s="3"/>
      <c r="M31" s="3"/>
      <c r="N31" s="3"/>
    </row>
    <row r="32" spans="1:24" ht="33" customHeight="1" x14ac:dyDescent="0.3">
      <c r="I32" s="3"/>
    </row>
    <row r="33" spans="2:9" ht="33" customHeight="1" x14ac:dyDescent="0.3">
      <c r="I33" s="3"/>
    </row>
    <row r="34" spans="2:9" ht="33" customHeight="1" x14ac:dyDescent="0.3">
      <c r="I34" s="3"/>
    </row>
    <row r="35" spans="2:9" x14ac:dyDescent="0.3">
      <c r="I35" s="3"/>
    </row>
    <row r="36" spans="2:9" x14ac:dyDescent="0.3">
      <c r="B36" s="22"/>
      <c r="C36" s="23"/>
      <c r="D36" s="24"/>
      <c r="E36" s="25"/>
      <c r="F36" s="25"/>
      <c r="G36" s="26"/>
      <c r="H36" s="3"/>
      <c r="I36" s="3"/>
    </row>
    <row r="37" spans="2:9" x14ac:dyDescent="0.3">
      <c r="I37" s="3"/>
    </row>
    <row r="38" spans="2:9" x14ac:dyDescent="0.3">
      <c r="B38" s="3"/>
      <c r="C38" s="27"/>
      <c r="D38" s="28"/>
      <c r="E38" s="3"/>
      <c r="F38" s="3"/>
      <c r="G38" s="3"/>
      <c r="H38" s="3"/>
      <c r="I38" s="3"/>
    </row>
    <row r="39" spans="2:9" x14ac:dyDescent="0.3">
      <c r="C39" s="27"/>
      <c r="D39" s="28"/>
    </row>
  </sheetData>
  <hyperlinks>
    <hyperlink ref="H6" r:id="rId1" xr:uid="{00000000-0004-0000-0700-000000000000}"/>
    <hyperlink ref="H7" r:id="rId2" xr:uid="{00000000-0004-0000-0700-000001000000}"/>
    <hyperlink ref="H8" r:id="rId3" xr:uid="{00000000-0004-0000-0700-000002000000}"/>
    <hyperlink ref="H9" r:id="rId4" xr:uid="{00000000-0004-0000-0700-000003000000}"/>
    <hyperlink ref="H11" r:id="rId5" display="https://bit.ly/2OTTNc7" xr:uid="{00000000-0004-0000-0700-000004000000}"/>
  </hyperlinks>
  <pageMargins left="0.62992125984251968" right="0.23622047244094491" top="0.35433070866141736" bottom="0.35433070866141736" header="0.11811023622047245" footer="0.11811023622047245"/>
  <pageSetup paperSize="8" scale="81" orientation="landscape" r:id="rId6"/>
  <headerFooter>
    <oddHeader>&amp;C&amp;"Times New Roman,Regular"&amp;12 2-2</oddHeader>
  </headerFooter>
  <colBreaks count="1" manualBreakCount="1">
    <brk id="15" max="1048575" man="1"/>
  </colBreaks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8</vt:i4>
      </vt:variant>
      <vt:variant>
        <vt:lpstr>Įvardytieji diapazonai</vt:lpstr>
      </vt:variant>
      <vt:variant>
        <vt:i4>6</vt:i4>
      </vt:variant>
    </vt:vector>
  </HeadingPairs>
  <TitlesOfParts>
    <vt:vector size="14" baseType="lpstr">
      <vt:lpstr>1pr.ESOC</vt:lpstr>
      <vt:lpstr>2pr.KAS</vt:lpstr>
      <vt:lpstr>3pr.ESP(1)</vt:lpstr>
      <vt:lpstr>3pr.ESP(2)</vt:lpstr>
      <vt:lpstr>4pr.TGEP(1)</vt:lpstr>
      <vt:lpstr>4pr.TGEP(2)</vt:lpstr>
      <vt:lpstr>5pr.GPP(1)</vt:lpstr>
      <vt:lpstr>5pr.GPP(2)</vt:lpstr>
      <vt:lpstr>'1pr.ESOC'!Print_Area</vt:lpstr>
      <vt:lpstr>'2pr.KAS'!Print_Area</vt:lpstr>
      <vt:lpstr>'3pr.ESP(1)'!Print_Area</vt:lpstr>
      <vt:lpstr>'3pr.ESP(2)'!Print_Area</vt:lpstr>
      <vt:lpstr>'4pr.TGEP(1)'!Print_Area</vt:lpstr>
      <vt:lpstr>'4pr.TGEP(2)'!Print_Area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Paulius Ruželė</dc:creator>
  <cp:lastModifiedBy>Regina Kiselienė</cp:lastModifiedBy>
  <cp:lastPrinted>2021-06-02T07:55:45Z</cp:lastPrinted>
  <dcterms:created xsi:type="dcterms:W3CDTF">2015-06-05T18:17:20Z</dcterms:created>
  <dcterms:modified xsi:type="dcterms:W3CDTF">2021-10-22T09:42:56Z</dcterms:modified>
</cp:coreProperties>
</file>