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L:\ISLEIDIMAS\Gerasimovic\2024\elektroniniai dokumentai\"/>
    </mc:Choice>
  </mc:AlternateContent>
  <xr:revisionPtr revIDLastSave="0" documentId="8_{24B7ADC0-3040-4E90-9EFC-0E12932A32EB}" xr6:coauthVersionLast="47" xr6:coauthVersionMax="47" xr10:uidLastSave="{00000000-0000-0000-0000-000000000000}"/>
  <bookViews>
    <workbookView xWindow="-120" yWindow="-120" windowWidth="29040" windowHeight="17640" xr2:uid="{00000000-000D-0000-FFFF-FFFF00000000}"/>
  </bookViews>
  <sheets>
    <sheet name="PI skaičiuoklė" sheetId="10" r:id="rId1"/>
    <sheet name="Išlaidos darbuotojams" sheetId="15" r:id="rId2"/>
    <sheet name="Išlaidos investicijoms" sheetId="14" r:id="rId3"/>
    <sheet name="Išlaidos medžiagoms" sheetId="12" r:id="rId4"/>
    <sheet name="Išlaidos paslaugoms" sheetId="1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10" l="1"/>
  <c r="A10" i="15"/>
  <c r="A5" i="15"/>
  <c r="F24" i="10" l="1"/>
  <c r="G59" i="15" l="1"/>
  <c r="A56" i="15"/>
  <c r="G57" i="15"/>
  <c r="G58" i="15" s="1"/>
  <c r="A60" i="15" l="1"/>
  <c r="A35" i="15"/>
  <c r="G62" i="15"/>
  <c r="G63" i="15" s="1"/>
  <c r="F27" i="10" s="1"/>
  <c r="A61" i="15"/>
  <c r="G54" i="15"/>
  <c r="G55" i="15" s="1"/>
  <c r="F23" i="10" s="1"/>
  <c r="J23" i="10" s="1"/>
  <c r="A53" i="15"/>
  <c r="G51" i="15"/>
  <c r="G52" i="15" s="1"/>
  <c r="F22" i="10" s="1"/>
  <c r="J22" i="10" s="1"/>
  <c r="A50" i="15"/>
  <c r="G48" i="15"/>
  <c r="G49" i="15" s="1"/>
  <c r="F21" i="10" s="1"/>
  <c r="J21" i="10" s="1"/>
  <c r="A47" i="15"/>
  <c r="G45" i="15"/>
  <c r="G46" i="15" s="1"/>
  <c r="A44" i="15"/>
  <c r="G42" i="15"/>
  <c r="F19" i="10" s="1"/>
  <c r="J19" i="10" s="1"/>
  <c r="K19" i="10" s="1"/>
  <c r="A41" i="15"/>
  <c r="C56" i="11"/>
  <c r="C54" i="11"/>
  <c r="C50" i="11"/>
  <c r="C45" i="11"/>
  <c r="C43" i="11"/>
  <c r="C39" i="11"/>
  <c r="C25" i="11"/>
  <c r="C23" i="11"/>
  <c r="C19" i="11"/>
  <c r="C14" i="11"/>
  <c r="C12" i="11"/>
  <c r="C8" i="11"/>
  <c r="E57" i="12"/>
  <c r="E55" i="12"/>
  <c r="E51" i="12"/>
  <c r="E46" i="12"/>
  <c r="E44" i="12"/>
  <c r="E40" i="12"/>
  <c r="E25" i="12"/>
  <c r="E23" i="12"/>
  <c r="E19" i="12"/>
  <c r="I11" i="10" s="1"/>
  <c r="E14" i="12"/>
  <c r="E12" i="12"/>
  <c r="E8" i="12"/>
  <c r="D54" i="14"/>
  <c r="D52" i="14"/>
  <c r="D48" i="14"/>
  <c r="D43" i="14"/>
  <c r="D41" i="14"/>
  <c r="D37" i="14"/>
  <c r="D25" i="14"/>
  <c r="D23" i="14"/>
  <c r="G12" i="10" s="1"/>
  <c r="D19" i="14"/>
  <c r="G11" i="10" s="1"/>
  <c r="D14" i="14"/>
  <c r="D12" i="14"/>
  <c r="D8" i="14"/>
  <c r="H11" i="10"/>
  <c r="H12" i="10"/>
  <c r="I12" i="10"/>
  <c r="D51" i="14"/>
  <c r="D50" i="14"/>
  <c r="D47" i="14"/>
  <c r="D46" i="14"/>
  <c r="D40" i="14"/>
  <c r="D39" i="14"/>
  <c r="D36" i="14"/>
  <c r="D35" i="14"/>
  <c r="D22" i="14"/>
  <c r="D21" i="14"/>
  <c r="D18" i="14"/>
  <c r="D17" i="14"/>
  <c r="D11" i="14"/>
  <c r="D10" i="14"/>
  <c r="D7" i="14"/>
  <c r="D6" i="14"/>
  <c r="G64" i="15" l="1"/>
  <c r="G43" i="15"/>
  <c r="J27" i="10"/>
  <c r="K27" i="10" s="1"/>
  <c r="K21" i="10"/>
  <c r="I18" i="10"/>
  <c r="H7" i="10"/>
  <c r="A51" i="11"/>
  <c r="A47" i="11"/>
  <c r="A46" i="11"/>
  <c r="A40" i="11"/>
  <c r="A36" i="11"/>
  <c r="A35" i="11"/>
  <c r="A20" i="11"/>
  <c r="A16" i="11"/>
  <c r="A15" i="11"/>
  <c r="A9" i="11"/>
  <c r="A5" i="11"/>
  <c r="A4" i="11"/>
  <c r="A52" i="12"/>
  <c r="A48" i="12"/>
  <c r="A47" i="12"/>
  <c r="A41" i="12"/>
  <c r="A37" i="12"/>
  <c r="A36" i="12"/>
  <c r="A20" i="12"/>
  <c r="A16" i="12"/>
  <c r="A15" i="12"/>
  <c r="A9" i="12"/>
  <c r="A5" i="12"/>
  <c r="A4" i="12"/>
  <c r="A49" i="14"/>
  <c r="A45" i="14"/>
  <c r="A44" i="14"/>
  <c r="A38" i="14"/>
  <c r="A34" i="14"/>
  <c r="A33" i="14"/>
  <c r="A36" i="15"/>
  <c r="A22" i="15"/>
  <c r="A17" i="15"/>
  <c r="A16" i="15"/>
  <c r="A4" i="15"/>
  <c r="A15" i="14"/>
  <c r="A4" i="14"/>
  <c r="A20" i="14"/>
  <c r="A16" i="14"/>
  <c r="A9" i="14"/>
  <c r="A5" i="14"/>
  <c r="E54" i="12"/>
  <c r="E53" i="12"/>
  <c r="E50" i="12"/>
  <c r="E49" i="12"/>
  <c r="E43" i="12"/>
  <c r="E42" i="12"/>
  <c r="H18" i="10" s="1"/>
  <c r="E39" i="12"/>
  <c r="E38" i="12"/>
  <c r="G38" i="15"/>
  <c r="G37" i="15"/>
  <c r="G40" i="15" l="1"/>
  <c r="J24" i="10" s="1"/>
  <c r="K24" i="10" s="1"/>
  <c r="G18" i="10"/>
  <c r="G24" i="15"/>
  <c r="G23" i="15"/>
  <c r="G19" i="15"/>
  <c r="G18" i="15"/>
  <c r="G12" i="15"/>
  <c r="G7" i="15"/>
  <c r="G6" i="15"/>
  <c r="E22" i="12"/>
  <c r="E21" i="12"/>
  <c r="E18" i="12"/>
  <c r="E17" i="12"/>
  <c r="E11" i="12"/>
  <c r="E10" i="12"/>
  <c r="E7" i="12"/>
  <c r="E6" i="12"/>
  <c r="I7" i="10"/>
  <c r="F20" i="10" l="1"/>
  <c r="J20" i="10" s="1"/>
  <c r="K20" i="10" s="1"/>
  <c r="G9" i="15"/>
  <c r="G21" i="15"/>
  <c r="F11" i="10" s="1"/>
  <c r="J11" i="10" s="1"/>
  <c r="K11" i="10" s="1"/>
  <c r="G14" i="15"/>
  <c r="G26" i="15"/>
  <c r="F12" i="10" s="1"/>
  <c r="J12" i="10" s="1"/>
  <c r="K12" i="10" s="1"/>
  <c r="F18" i="10"/>
  <c r="K23" i="10" l="1"/>
  <c r="K22" i="10"/>
  <c r="G27" i="15"/>
  <c r="L13" i="10"/>
  <c r="G15" i="15"/>
  <c r="J18" i="10"/>
  <c r="K18" i="10" s="1"/>
  <c r="G7" i="10"/>
  <c r="L25" i="10" l="1"/>
  <c r="L28" i="10"/>
  <c r="J7" i="10"/>
  <c r="K7" i="10" s="1"/>
  <c r="L30" i="10" l="1"/>
  <c r="L9" i="10"/>
  <c r="L15" i="10" s="1"/>
  <c r="L31" i="10" l="1"/>
</calcChain>
</file>

<file path=xl/sharedStrings.xml><?xml version="1.0" encoding="utf-8"?>
<sst xmlns="http://schemas.openxmlformats.org/spreadsheetml/2006/main" count="253" uniqueCount="122">
  <si>
    <t>Eil. Nr. </t>
  </si>
  <si>
    <t>Tikslinė grupė (T) (ūkio subjektų skaičius, vnt.)</t>
  </si>
  <si>
    <t>Išlaidos darbuotojams (D), Eur</t>
  </si>
  <si>
    <t>Išlaidos investicijoms (I), Eur</t>
  </si>
  <si>
    <t>Išlaidos medžiagoms (M), Eur</t>
  </si>
  <si>
    <t>1.</t>
  </si>
  <si>
    <t>1.1. </t>
  </si>
  <si>
    <t>...</t>
  </si>
  <si>
    <t> 1.2.</t>
  </si>
  <si>
    <t>1.2.1.</t>
  </si>
  <si>
    <t>1.2.2.</t>
  </si>
  <si>
    <t>Veiksmas B2</t>
  </si>
  <si>
    <t>....</t>
  </si>
  <si>
    <t xml:space="preserve">Darbuotojas </t>
  </si>
  <si>
    <t>Darbuotojų skaičius, vnt.</t>
  </si>
  <si>
    <t>Veiksmo atlikimo dažnis per metus</t>
  </si>
  <si>
    <t>A1.1</t>
  </si>
  <si>
    <t>A1.2</t>
  </si>
  <si>
    <t>A2.1</t>
  </si>
  <si>
    <t>A2.2</t>
  </si>
  <si>
    <t>B1.1</t>
  </si>
  <si>
    <t>B1.2</t>
  </si>
  <si>
    <t>B2.1</t>
  </si>
  <si>
    <t>B2.2</t>
  </si>
  <si>
    <t>Objektas</t>
  </si>
  <si>
    <t>Iš viso išlaidų investicijoms pagal veiksmą A1</t>
  </si>
  <si>
    <t>Iš viso išlaidų investicijoms pagal veiksmą A2</t>
  </si>
  <si>
    <t>Iš viso išlaidų investicijoms pagal įpareigojimą A</t>
  </si>
  <si>
    <t>Iš viso išlaidų investicijoms pagal veiksmą B1</t>
  </si>
  <si>
    <t>Iš viso išlaidų investicijoms pagal veiksmą B2</t>
  </si>
  <si>
    <t>Iš viso išlaidų investicijoms pagal įpareigojimą B</t>
  </si>
  <si>
    <t>Iš viso išlaidų medžiagoms pagal veiksmą A1</t>
  </si>
  <si>
    <t>Iš viso išlaidų medžiagoms pagal veiksmą A2</t>
  </si>
  <si>
    <t>Iš viso išlaidų medžiagoms pagal įpareigojimą A</t>
  </si>
  <si>
    <t>Iš viso išlaidų medžiagoms pagal veiksmą B1</t>
  </si>
  <si>
    <t>Iš viso išlaidų medžiagoms pagal įpareigojimą B</t>
  </si>
  <si>
    <t>Iš viso išlaidų medžiagoms pagal veiksmą B2</t>
  </si>
  <si>
    <t>Iš išorės įsigyjamos paslaugos (darbai)</t>
  </si>
  <si>
    <t>Paslaugų (darbų) kaina (E), Eur</t>
  </si>
  <si>
    <t>Iš viso išlaidų iš išorės įsigyjamoms paslaugoms (darbams) pagal veiksmą A1</t>
  </si>
  <si>
    <t>Iš viso išlaidų iš išorės įsigyjamoms paslaugoms (darbams) pagal veiksmą A2</t>
  </si>
  <si>
    <t>Iš viso išlaidų iš išorės įsigyjamoms paslaugoms (darbams) pagal įpareigojimą A</t>
  </si>
  <si>
    <t>Iš viso išlaidų iš išorės įsigyjamoms paslaugoms (darbams) pagal veiksmą B1</t>
  </si>
  <si>
    <t>Iš viso išlaidų iš išorės įsigyjamoms paslaugoms (darbams) pagal veiksmą B2</t>
  </si>
  <si>
    <t>Iš viso išlaidų iš išorės įsigyjamoms paslaugoms (darbams) pagal įpareigojimą B</t>
  </si>
  <si>
    <t>2.</t>
  </si>
  <si>
    <t>2.1.1.</t>
  </si>
  <si>
    <t> 2.2.</t>
  </si>
  <si>
    <t>2.2.1.</t>
  </si>
  <si>
    <t>Išlaidos paslaugoms (darbams) įsigyti, Eur, (E)</t>
  </si>
  <si>
    <t>Įpareigojimo  tikslinei grupei sukeliama prisitaikymo išlaidų suma (PI), Eur, ((5)*(11))</t>
  </si>
  <si>
    <t>Medžiagos kiekis / metus (svorio ar tūrio matais arba vienetais) (Q)</t>
  </si>
  <si>
    <t>Išlaidų investicijoms (I) apskaičiavimas (galiojantis teisės aktas)</t>
  </si>
  <si>
    <t>Išlaidų investicijoms (I) apskaičiavimas (teisės akto projektas)</t>
  </si>
  <si>
    <t>Išlaidų medžiagoms (M) apskaičiavimas (galiojantis teisės aktas)</t>
  </si>
  <si>
    <t>Išlaidų medžiagoms (M) apskaičiavimas (teisės akto projektas)</t>
  </si>
  <si>
    <t>Teisės akto  (teisės akto projekto) straipsnis (-iai), punktas   (-ai) ir įpareigojimas</t>
  </si>
  <si>
    <t>Įpareigojimo vykdymo veiksmas</t>
  </si>
  <si>
    <t>Įpareigojimo tikslinės grupės veikiančiam ūkio subjektui, vykdančiam ekonominę veiklą rinkos sąlygomis ir įgyvendinančiam įpareigojimą verslo praktikoje pagrįstomis sąnaudomis, sukeliama prisitaikymo prie reguliavimo išlaidų (toliau – prisitaikymo išlaidos) suma (S), Eur ((6) + (7) + (8) + (9) + (10)</t>
  </si>
  <si>
    <t>Kilmė (Europos Sąjungos arba tarptautinė, nacionalinė)</t>
  </si>
  <si>
    <t>Iš viso prisitaikymo išlaidų pagal įpareigojimą A</t>
  </si>
  <si>
    <t>Iš viso prisitaikymo išlaidų pagal įpareigojimą B</t>
  </si>
  <si>
    <t>Iš viso prisitaikymo išlaidų pagal galiojantį teisės aktą, Eur</t>
  </si>
  <si>
    <t>Iš viso prisitaikymo išlaidų pagal teisės akto projektą, Eur</t>
  </si>
  <si>
    <t>Teisės akto projektu numatomas sukelti prisitaikymo išlaidų pokytis, Eur</t>
  </si>
  <si>
    <t>Išlaidų darbuotojams (D) apskaičiavimas (galiojantis teisės aktas)</t>
  </si>
  <si>
    <t>Išlaidų darbuotojams (D) apskaičiavimas (teisės akto projektas)</t>
  </si>
  <si>
    <t>Darbuotojo vidutinio valandinio darbo užmokesčio ir nuo jo darbdavio mokamų mokesčių suma, Eur/val.</t>
  </si>
  <si>
    <t>Įpareigojimo vykdymo veiksmui (toliau – Veiksmas) vykdyti skirtas darbuotojo laikas, val.</t>
  </si>
  <si>
    <t>Iš viso išlaidų darbuotojams (D), Eur</t>
  </si>
  <si>
    <t>Iš viso D išlaidų veiksmui A1, Eur</t>
  </si>
  <si>
    <t>Iš viso D išlaidų veiksmui A2, Eur</t>
  </si>
  <si>
    <t>Iš viso D išlaidų pagal įpareigojimą A, Eur</t>
  </si>
  <si>
    <t>Iš viso D išlaidų veiksmui B1, Eur</t>
  </si>
  <si>
    <t>Iš viso D išlaidų veiksmui B2, Eur</t>
  </si>
  <si>
    <t>Iš viso D išlaidų pagal įpareigojimą B, Eur</t>
  </si>
  <si>
    <t xml:space="preserve">Teisės akto straipsnis, punktas ir įpareigojimas </t>
  </si>
  <si>
    <t xml:space="preserve">Teisės akto projekto straipsnis, punktas ir įpareigojimas </t>
  </si>
  <si>
    <t>Teisės akto straipsnis, punktas ir įpareigojimas</t>
  </si>
  <si>
    <t>Teisės akto projekto straipsnis, punktas ir įpareigojimas</t>
  </si>
  <si>
    <t>Medžiaga arba medžiagų grupė</t>
  </si>
  <si>
    <t>Medžiagos (medžiagų) grupės kaina už kiekio vienetą (K) (Eur už svorio ar tūrio matą arba vienetą), Eur/kiekio matą</t>
  </si>
  <si>
    <t>…</t>
  </si>
  <si>
    <t>Išlaidų iš išorės įsigyjamoms paslaugoms (darbams) (E) apskaičiavimas (galiojantis teisės aktas)</t>
  </si>
  <si>
    <t>Išlaidų iš išorės įsigyjamoms paslaugoms (darbams) (E) apskaičiavimas (teisės akto projektas)</t>
  </si>
  <si>
    <t>Ūkio subjektų administracinės naštos ir prisitaikymo prie reguliavimo išlaidų vertinimo pinigine išraiška skaičiuoklė</t>
  </si>
  <si>
    <t>Pridėtinės išlaidos (O), Eur, (0,05*((6)+(7)+(8)+(9)))</t>
  </si>
  <si>
    <t>Europos Sąjungos</t>
  </si>
  <si>
    <t>Iš viso D išlaidų pagal įpareigojimą C, Eur</t>
  </si>
  <si>
    <t>Ataskaitą užpildė Finansų rinkų politikos departamento Draudimo veiklos skyriaus vyriausioji specialistė Kristina Vabinskaitė</t>
  </si>
  <si>
    <t>LIETUVOS RESPUBLIKOS PINIGŲ PLOVIMO IR TERORISTŲ FINANSAVIMO PREVENCIJOS ĮSTATYMO NR. VIII-275 2, 4, 7, 9, 14, 19, 20, 22, 25, 29, 51 STRAIPSNIŲ, PRIEDO PAKEITIMO, ĮSTATYMO PAPILDYMO 36(1) STRAIPSNIU IR 25(1), 25(3) STRAIPSNIŲ PRIPAŽINIMO NETEKUSIAIS GALIOS ĮSTATYMO PROJEKTAS</t>
  </si>
  <si>
    <t>5 straipsnis. 14 straipsnio pakeitimas 2.	Papildyti 14 straipsnį 2(1) dalimi:
„21. Jeigu tarptautiniai korespondentiniai santykiai apima kriptoturto paslaugas, kaip apibrėžta Reglamento (ES) 2023/1114 3 straipsnio 1 dalies 16 punkte, išskyrus šio punkto h papunktyje nurodytą paslaugą, su Europos Sąjungoje neįsisteigusiu ir panašias paslaugas, įskaitant Reglamento (ES) 2023/1114 3 straipsnio 1 dalies 16 punkto j papunktyje nurodytą paslaugą, teikiančiu subjektu respondentu, užmegzdami verslo santykius su tokiu subjektu, kriptoturto paslaugų teikėjai turi:
1) nustatyti, ar subjektas respondentas yra licencijuotas ar registruotas;
2) surinkti pakankamai informacijos apie subjektą respondentą, kad visiškai suprastų subjekto respondento veiklos pobūdį ir remdamiesi viešai prieinama informacija nustatytų subjekto respondento reputaciją bei priežiūros kokybę;
3) įvertinti subjekto respondento taikomus pinigų plovimo ir (ar) teroristų finansavimo prevencijos kontrolės mechanizmus;
4) prieš užmegzdami naujus korespondentinius santykius gauti vyresniojo vadovo pritarimą;
5) dokumentuoti kiekvienos tarptautinių korespondentinių santykių šalies pareigas;
6) kiek tai susiję su perleidžiamosiomis kriptoturto sąskaitomis, įsitikinti, kad subjektas respondentas tinkamai atliko kliento tapatybės nustatymo veiksmus (įskaitant tai, ar patikrino klientų, turinčių tiesioginę prieigą prie subjekto korespondento sąskaitų, tapatybę, atliko kitus kliento tapatybės nustatymo veiksmus) ir kad kriptoturto paslaugų teikėjas, gavęs subjekto korespondento prašymą, gali jam pateikti atitinkamus duomenis kliento tapatybei nustatyti;
7) atsižvelgdami į pagal šį straipsnį surinktą informaciją, taikyti papildomas priemones, nustatytas pagal kriptoturto paslaugų teikėjo vidaus politiką rizikai, susijusiai su subjektu respondentu, sumažinti.“</t>
  </si>
  <si>
    <t>Atitikties užtikrinimo specialistas</t>
  </si>
  <si>
    <t> 2.1.</t>
  </si>
  <si>
    <t>2.1.2.</t>
  </si>
  <si>
    <t>2.1.3</t>
  </si>
  <si>
    <t>2.1.4.</t>
  </si>
  <si>
    <t>2.1.5.</t>
  </si>
  <si>
    <t>2.1.6.</t>
  </si>
  <si>
    <t>Veiksmas A1 "Patikrinti ar neįsisteigęs Europos Sąjungoje subjektas respondentas yra licencijuotas ar registruotas nacionalinės priežiūros institucijos"</t>
  </si>
  <si>
    <t>Veiksmas A2 „Remiantis viešai prieinama informacija surinkti duomenis apie neįsisteigusio Europos Sąjungoje subjekto respondento reputaciją ir priežiūros kokybę“</t>
  </si>
  <si>
    <t>Veiksmas A3 „
įvertinti subjekto respondento taikomus pinigų plovimo ir (ar) teroristų finansavimo prevencijos kontrolės mechanizmus“</t>
  </si>
  <si>
    <t>Veiksmas A4 „prieš užmegzdami naujus korespondentinius santykius gauti vyresniojo vadovo pritarimą“</t>
  </si>
  <si>
    <t>Veiksmas A5 „dokumentuoti kiekvienos tarptautinių korespondentinių santykių šalies pareigas“</t>
  </si>
  <si>
    <t>Veiksmas A6 „kiek tai susiję su perleidžiamosiomis kriptoturto sąskaitomis, įsitikinti, kad subjektas respondentas tinkamai atliko kliento tapatybės nustatymo veiksmus (įskaitant tai, ar patikrino klientų, turinčių tiesioginę prieigą prie subjekto korespondento sąskaitų, tapatybę, atliko kitus kliento tapatybės nustatymo veiksmus) ir kad kriptoturto paslaugų teikėjas, gavęs subjekto korespondento prašymą, gali jam pateikti atitinkamus duomenis kliento tapatybei nustatyti“</t>
  </si>
  <si>
    <t>Veiksmas B1 „Pateikti informaciją apie bendrovės kontaktinį asmenį Lietuvos bankui ir Finansinių nusikaltimų tyrimo tarnybai prie Lietuvos Respublikos vidaus reikalų ministerijos“</t>
  </si>
  <si>
    <t>Iš viso D išlaidų veiksmui A3, Eur</t>
  </si>
  <si>
    <t>Iš viso D išlaidų veiksmui A4, Eur</t>
  </si>
  <si>
    <t>Iš viso D išlaidų veiksmui A5, Eur</t>
  </si>
  <si>
    <t>Iš viso D išlaidų veiksmui A6, Eur</t>
  </si>
  <si>
    <t>9 straipsnis. 25 straipsnio pakeitimas
1.	Pakeisti 25 straipsnį ir jį išdėstyti taip: 4. Juridinis asmuo, pradėjęs vykdyti virtualiųjų valiutų keityklos operatoriaus ar depozitinių virtualiųjų valiutų piniginių operatoriaus veiklą ar ją nutraukęs, ne vėliau kaip per 5 darbo dienas nuo veiklos pradžios ar pabaigos privalo informuoti Juridinių asmenų registro tvarkytoją apie virtualiųjų valiutų keityklos operatoriaus ar depozitinių virtualiųjų valiutų piniginių operatoriaus paslaugų teikėjo veiklos vykdymą ar tokios veiklos vykdymo pabaigą. Pateikdamas šią informaciją, virtualiųjų valiutų keityklos operatorius ar depozitinių virtualiųjų valiutų piniginių operatorius patvirtina, kad jis pats ar jo valdymo ar priežiūros organų nariai ir naudos gavėjai yra susipažinę su pinigų plovimą ir teroristų finansavimo prevenciją reglamentuojančiais teisės aktais ir atitinka jų reikalavimus. (Pripažįstama netekusiu galios)</t>
  </si>
  <si>
    <t>9 straipsnis. 25 straipsnio pakeitimas
1.	Pakeisti 25 straipsnį ir jį išdėstyti taip: 6. Lietuvos Respublikoje įsteigtas juridinis asmuo, kurio teisinė forma yra akcinė bendrovė arba uždaroji akcinė bendrovė, ketinantis vykdyti virtualiųjų valiutų keityklos operatoriaus ir (ar) depozitinių virtualiųjų valiutų piniginių operatoriaus veiklą, privalo turėti įregistruotą įstatinį kapitalą, kuris turi būti ne mažesnis kaip 125 000 eurų. Kitos teisinės formos Lietuvos Respublikoje įsteigtas juridinis asmuo arba Europos Sąjungos valstybės narės ar užsienio valstybės juridinio asmens filialas, ketinantis vykdyti virtualiųjų valiutų keityklos operatoriaus ir (ar) depozitinių virtualiųjų valiutų piniginių operatoriaus veiklą, privalo turėti draudimo įmonės išduotą prievolių įvykdymo laidavimo draudimo arba finansų įstaigos laidavimo ar garantijos dokumentą dėl ne mažesnės kaip 100 000 eurų sumos vienai kliento pretenzijai dėl nuostolių atlyginimo ir 500 000 eurų sumos visoms klientų pretenzijoms dėl nuostolių atlyginimo per metus. (pripažįstama netekusiu galios)</t>
  </si>
  <si>
    <t>Bendrovės vadovas</t>
  </si>
  <si>
    <t>Veiksmas B1 "Pateikti Juridinių asmenų registro tvarkytojui informaciją apie bendrovės įstatinį kapitalą, ne mažesnį nei 125 000 eurų.</t>
  </si>
  <si>
    <t>Veiksmas A2 "Ne vėliau kaip per 5 dienas nuo bendrovės veiklos vykdymo pradžios ar veiklos pabaigos informuoti Juridinių asmenų registro tvarkytoją"</t>
  </si>
  <si>
    <t>2.1.7.</t>
  </si>
  <si>
    <t>Veiksmas A7 „atsižvelgdami į pagal šį straipsnį surinktą informaciją, taikyti papildomas priemones, nustatytas pagal kriptoturto paslaugų teikėjo vidaus politiką rizikai, susijusiai su subjektu respondentu, sumažinti“</t>
  </si>
  <si>
    <t>Iš viso D išlaidų veiksmui A7, Eur</t>
  </si>
  <si>
    <t xml:space="preserve">8 straipsnis. 22 straipsnio pakeitimas
Papildyti 22 straipsnį 5(2) dalimi:
„5(2). Kriptoturto paslaugų teikėjai, kurių buveinė yra kitoje valstybėje narėje ir kurie teikia paslaugas Lietuvos Respublikoje per tarpininkus, fizinius ar juridinius asmenis, privalo Lietuvos Respublikoje įsteigti arba paskirti kontaktinį asmenį, kurio pareiga – Lietuvos banko ir Finansinių nusikaltimų tyrimo tarnybos prašymu teikti dokumentus ir informaciją, susijusius su pinigų plovimo ir (ar) teroristų finansavimo prevencija. Apie kontaktinį asmenį ne vėliau kaip per 14 darbo dienų nuo šio asmens įsteigimo ar paskyrimo dienos turi būti raštu pranešta Lietuvos bankui ir Finansinių nusikaltimų tyrimo tarnybai.“ </t>
  </si>
  <si>
    <t>Nacionalinė</t>
  </si>
  <si>
    <r>
      <rPr>
        <b/>
        <sz val="8"/>
        <color theme="1"/>
        <rFont val="Verdana"/>
        <family val="2"/>
        <charset val="186"/>
      </rPr>
      <t xml:space="preserve">PASTABA: </t>
    </r>
    <r>
      <rPr>
        <sz val="8"/>
        <color theme="1"/>
        <rFont val="Verdana"/>
        <family val="2"/>
        <charset val="186"/>
      </rPr>
      <t xml:space="preserve">Registrų centro (2024-04-04) duomenimis Lietuvoje veikė 585 su kriptoturtu susijusių paslaugų teikėjų įmonės (virtualiųjų valiutų keityklų operatoriai ir depozitinių virtualiųjų valiutų piniginių operatoriai). 2023 m. atlikta Lietuvos banko apklausa parodė, kad apie 15% rinkos dalyvių planuoja teikti su kriptoturtu susijusias paslaugas. Preliminariais duomenimis galima teigti, kad įsigaliojus įstatymo pakeitimams, apie 15% įmonių  įvykdytų  įstatymo reikalavimus, t.y. apie 88 ūkio subjektai. Atsižvelgiant į tai, kad  2.1. įpareigojimas numato tarptautinių korespondentinių santykių reikalavimus, galima daryti prielaidą, kad tokius santykius vykdys apie 50% licencijas gavusių kriptoturto paslaugų teikėjų. Atitinkamai manytina, kad ūkio subjektų skaičius 2.1. įpareigojimui būtų apie 44 bendrovės.  Dėl 1.2 įpareigojimo - Registrų centro duomenimis, visų veikiančių su kriptoturtu susijusių paslaugų teikėjų įmonių teisinė forma yra uždaroji akcinė bendrovė. Atitinkamai nėra skaičiuojamas išlaidos garantijos įsigijimui, nes nėra registruota bendrovių su kitokia teisine veiklos forma. </t>
    </r>
  </si>
  <si>
    <t>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</si>
</sst>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8"/>
      <color theme="1"/>
      <name val="Verdana"/>
      <family val="2"/>
      <charset val="186"/>
    </font>
    <font>
      <b/>
      <sz val="8"/>
      <color rgb="FF000000"/>
      <name val="Verdana"/>
      <family val="2"/>
      <charset val="186"/>
    </font>
    <font>
      <sz val="8"/>
      <color rgb="FF000000"/>
      <name val="Verdana"/>
      <family val="2"/>
      <charset val="186"/>
    </font>
    <font>
      <i/>
      <sz val="8"/>
      <color rgb="FF000000"/>
      <name val="Verdana"/>
      <family val="2"/>
      <charset val="186"/>
    </font>
    <font>
      <sz val="8"/>
      <name val="Verdana"/>
      <family val="2"/>
      <charset val="186"/>
    </font>
    <font>
      <b/>
      <sz val="12"/>
      <color theme="1"/>
      <name val="Verdana"/>
      <family val="2"/>
      <charset val="186"/>
    </font>
    <font>
      <b/>
      <sz val="8"/>
      <color theme="1"/>
      <name val="Verdana"/>
      <family val="2"/>
      <charset val="186"/>
    </font>
    <font>
      <b/>
      <sz val="8"/>
      <color theme="0"/>
      <name val="Verdana"/>
      <family val="2"/>
      <charset val="186"/>
    </font>
    <font>
      <sz val="9"/>
      <color rgb="FF000000"/>
      <name val="Times New Roman"/>
      <family val="1"/>
      <charset val="186"/>
    </font>
    <font>
      <sz val="8"/>
      <name val="Calibri"/>
      <family val="2"/>
      <charset val="186"/>
      <scheme val="minor"/>
    </font>
    <font>
      <b/>
      <sz val="8"/>
      <color rgb="FFFF0000"/>
      <name val="Verdana"/>
      <family val="2"/>
      <charset val="186"/>
    </font>
  </fonts>
  <fills count="10">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theme="0"/>
        <bgColor indexed="64"/>
      </patternFill>
    </fill>
    <fill>
      <patternFill patternType="solid">
        <fgColor rgb="FFF2F1F0"/>
        <bgColor indexed="64"/>
      </patternFill>
    </fill>
    <fill>
      <patternFill patternType="solid">
        <fgColor rgb="FF390A6F"/>
        <bgColor indexed="64"/>
      </patternFill>
    </fill>
    <fill>
      <patternFill patternType="solid">
        <fgColor rgb="FF44BBA4"/>
        <bgColor indexed="64"/>
      </patternFill>
    </fill>
    <fill>
      <patternFill patternType="solid">
        <fgColor rgb="FFCCD3FF"/>
        <bgColor indexed="64"/>
      </patternFill>
    </fill>
    <fill>
      <patternFill patternType="solid">
        <fgColor rgb="FF7E47FF"/>
        <bgColor indexed="64"/>
      </patternFill>
    </fill>
  </fills>
  <borders count="2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97">
    <xf numFmtId="0" fontId="0" fillId="0" borderId="0" xfId="0"/>
    <xf numFmtId="0" fontId="1" fillId="0" borderId="0" xfId="0" applyFont="1" applyAlignment="1">
      <alignment vertical="top"/>
    </xf>
    <xf numFmtId="0" fontId="3" fillId="0" borderId="2" xfId="0" applyFont="1" applyBorder="1" applyAlignment="1">
      <alignment horizontal="center" vertical="top"/>
    </xf>
    <xf numFmtId="0" fontId="4" fillId="0" borderId="5" xfId="0" applyFont="1" applyBorder="1" applyAlignment="1">
      <alignment vertical="top" wrapText="1"/>
    </xf>
    <xf numFmtId="0" fontId="3" fillId="2" borderId="5" xfId="0" applyFont="1" applyFill="1" applyBorder="1" applyAlignment="1">
      <alignment vertical="top" wrapText="1"/>
    </xf>
    <xf numFmtId="0" fontId="3" fillId="0" borderId="5" xfId="0" applyFont="1" applyBorder="1" applyAlignment="1">
      <alignment vertical="top" wrapText="1"/>
    </xf>
    <xf numFmtId="0" fontId="3" fillId="3" borderId="5" xfId="0" applyFont="1" applyFill="1" applyBorder="1" applyAlignment="1">
      <alignment vertical="top" wrapText="1"/>
    </xf>
    <xf numFmtId="0" fontId="3" fillId="2" borderId="5" xfId="0" applyFont="1" applyFill="1" applyBorder="1" applyAlignment="1">
      <alignment horizontal="right" vertical="top" wrapText="1"/>
    </xf>
    <xf numFmtId="0" fontId="3" fillId="0" borderId="2" xfId="0" applyFont="1" applyBorder="1" applyAlignment="1">
      <alignment horizontal="right" vertical="top" wrapText="1"/>
    </xf>
    <xf numFmtId="0" fontId="3" fillId="4" borderId="5" xfId="0" applyFont="1" applyFill="1" applyBorder="1" applyAlignment="1">
      <alignment vertical="top" wrapText="1"/>
    </xf>
    <xf numFmtId="0" fontId="5" fillId="0" borderId="5" xfId="0" applyFont="1" applyBorder="1" applyAlignment="1">
      <alignment vertical="top" wrapText="1"/>
    </xf>
    <xf numFmtId="0" fontId="2" fillId="0" borderId="5" xfId="0" applyFont="1" applyBorder="1" applyAlignment="1">
      <alignment horizontal="center" vertical="top" wrapText="1"/>
    </xf>
    <xf numFmtId="0" fontId="3" fillId="0" borderId="2" xfId="0" applyFont="1" applyBorder="1" applyAlignment="1">
      <alignment vertical="top" wrapText="1"/>
    </xf>
    <xf numFmtId="0" fontId="8" fillId="6" borderId="8" xfId="0" applyFont="1" applyFill="1" applyBorder="1" applyAlignment="1">
      <alignment horizontal="left" vertical="top"/>
    </xf>
    <xf numFmtId="0" fontId="8" fillId="6" borderId="1" xfId="0" applyFont="1" applyFill="1" applyBorder="1" applyAlignment="1">
      <alignment vertical="top" wrapText="1"/>
    </xf>
    <xf numFmtId="0" fontId="8" fillId="6" borderId="1" xfId="0" applyFont="1" applyFill="1" applyBorder="1" applyAlignment="1">
      <alignment horizontal="center" vertical="top" wrapText="1"/>
    </xf>
    <xf numFmtId="0" fontId="8" fillId="6" borderId="4" xfId="0" applyFont="1" applyFill="1" applyBorder="1" applyAlignment="1">
      <alignment vertical="top" wrapText="1"/>
    </xf>
    <xf numFmtId="0" fontId="8" fillId="7" borderId="1" xfId="0" applyFont="1" applyFill="1" applyBorder="1" applyAlignment="1">
      <alignment horizontal="center" vertical="top" wrapText="1"/>
    </xf>
    <xf numFmtId="0" fontId="2" fillId="8" borderId="8" xfId="0" applyFont="1" applyFill="1" applyBorder="1" applyAlignment="1">
      <alignment vertical="top" wrapText="1"/>
    </xf>
    <xf numFmtId="0" fontId="8" fillId="9" borderId="2" xfId="0" applyFont="1" applyFill="1" applyBorder="1" applyAlignment="1">
      <alignment vertical="top" wrapText="1"/>
    </xf>
    <xf numFmtId="0" fontId="7" fillId="0" borderId="0" xfId="0" applyFont="1" applyAlignment="1">
      <alignment vertical="top"/>
    </xf>
    <xf numFmtId="0" fontId="8" fillId="7" borderId="10" xfId="0" applyFont="1" applyFill="1" applyBorder="1" applyAlignment="1">
      <alignment horizontal="center" vertical="top"/>
    </xf>
    <xf numFmtId="0" fontId="4" fillId="0" borderId="2" xfId="0" applyFont="1" applyBorder="1" applyAlignment="1">
      <alignment vertical="top" wrapText="1"/>
    </xf>
    <xf numFmtId="0" fontId="3" fillId="2" borderId="5" xfId="0" applyFont="1" applyFill="1" applyBorder="1" applyAlignment="1">
      <alignment horizontal="center" vertical="top" wrapText="1"/>
    </xf>
    <xf numFmtId="0" fontId="1" fillId="0" borderId="2" xfId="0" applyFont="1" applyBorder="1" applyAlignment="1">
      <alignment vertical="top" wrapText="1"/>
    </xf>
    <xf numFmtId="0" fontId="2" fillId="0" borderId="5" xfId="0" applyFont="1" applyBorder="1" applyAlignment="1">
      <alignment vertical="top" wrapText="1"/>
    </xf>
    <xf numFmtId="0" fontId="2" fillId="0" borderId="0" xfId="0" applyFont="1" applyAlignment="1">
      <alignment horizontal="right" vertical="top" wrapText="1"/>
    </xf>
    <xf numFmtId="0" fontId="2" fillId="0" borderId="0" xfId="0" applyFont="1" applyAlignment="1">
      <alignment vertical="top" wrapText="1"/>
    </xf>
    <xf numFmtId="0" fontId="2" fillId="5" borderId="8"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5" xfId="0" applyFont="1" applyFill="1" applyBorder="1" applyAlignment="1">
      <alignment horizontal="center" vertical="top" wrapText="1"/>
    </xf>
    <xf numFmtId="0" fontId="3" fillId="4" borderId="0" xfId="0" applyFont="1" applyFill="1" applyAlignment="1">
      <alignment vertical="top" wrapText="1"/>
    </xf>
    <xf numFmtId="0" fontId="2" fillId="2" borderId="5" xfId="0" applyFont="1" applyFill="1" applyBorder="1" applyAlignment="1">
      <alignment vertical="top" wrapText="1"/>
    </xf>
    <xf numFmtId="0" fontId="2" fillId="0" borderId="2" xfId="0" applyFont="1" applyBorder="1" applyAlignment="1">
      <alignment vertical="top" wrapText="1"/>
    </xf>
    <xf numFmtId="0" fontId="2" fillId="4" borderId="0" xfId="0" applyFont="1" applyFill="1" applyAlignment="1">
      <alignment vertical="top" wrapText="1"/>
    </xf>
    <xf numFmtId="0" fontId="3" fillId="5" borderId="5" xfId="0" applyFont="1" applyFill="1" applyBorder="1" applyAlignment="1">
      <alignment vertical="top" wrapText="1"/>
    </xf>
    <xf numFmtId="0" fontId="3" fillId="5" borderId="5" xfId="0" applyFont="1" applyFill="1" applyBorder="1" applyAlignment="1">
      <alignment horizontal="right" vertical="top" wrapText="1"/>
    </xf>
    <xf numFmtId="0" fontId="5" fillId="5" borderId="5" xfId="0" applyFont="1" applyFill="1" applyBorder="1" applyAlignment="1">
      <alignment vertical="top" wrapText="1"/>
    </xf>
    <xf numFmtId="0" fontId="3" fillId="5" borderId="5" xfId="0" applyFont="1" applyFill="1" applyBorder="1" applyAlignment="1">
      <alignment horizontal="center" vertical="top" wrapText="1"/>
    </xf>
    <xf numFmtId="0" fontId="9" fillId="3" borderId="8" xfId="0" applyFont="1" applyFill="1" applyBorder="1" applyAlignment="1">
      <alignment vertical="center" wrapText="1"/>
    </xf>
    <xf numFmtId="0" fontId="3" fillId="0" borderId="13" xfId="0" applyFont="1" applyBorder="1" applyAlignment="1">
      <alignment horizontal="center" vertical="top"/>
    </xf>
    <xf numFmtId="0" fontId="3" fillId="2" borderId="15" xfId="0" applyFont="1" applyFill="1" applyBorder="1" applyAlignment="1">
      <alignment horizontal="right" vertical="top" wrapText="1"/>
    </xf>
    <xf numFmtId="0" fontId="3" fillId="3" borderId="15" xfId="0" applyFont="1" applyFill="1" applyBorder="1" applyAlignment="1">
      <alignment vertical="top" wrapText="1"/>
    </xf>
    <xf numFmtId="0" fontId="3" fillId="2" borderId="15" xfId="0" applyFont="1" applyFill="1" applyBorder="1" applyAlignment="1">
      <alignment vertical="top" wrapText="1"/>
    </xf>
    <xf numFmtId="0" fontId="3" fillId="4" borderId="15" xfId="0" applyFont="1" applyFill="1" applyBorder="1" applyAlignment="1">
      <alignment vertical="top" wrapText="1"/>
    </xf>
    <xf numFmtId="0" fontId="3" fillId="0" borderId="15" xfId="0" applyFont="1" applyBorder="1" applyAlignment="1">
      <alignment vertical="top" wrapText="1"/>
    </xf>
    <xf numFmtId="0" fontId="3" fillId="2" borderId="14" xfId="0" applyFont="1" applyFill="1" applyBorder="1" applyAlignment="1">
      <alignment vertical="top" wrapText="1"/>
    </xf>
    <xf numFmtId="0" fontId="3" fillId="4" borderId="14" xfId="0" applyFont="1" applyFill="1" applyBorder="1" applyAlignment="1">
      <alignment vertical="top" wrapText="1"/>
    </xf>
    <xf numFmtId="0" fontId="3" fillId="0" borderId="14" xfId="0" applyFont="1" applyBorder="1" applyAlignment="1">
      <alignment vertical="top" wrapText="1"/>
    </xf>
    <xf numFmtId="0" fontId="9" fillId="0" borderId="14" xfId="0" applyFont="1" applyBorder="1" applyAlignment="1">
      <alignment wrapText="1"/>
    </xf>
    <xf numFmtId="0" fontId="3" fillId="2" borderId="16" xfId="0" applyFont="1" applyFill="1" applyBorder="1" applyAlignment="1">
      <alignment horizontal="right" vertical="top" wrapText="1"/>
    </xf>
    <xf numFmtId="0" fontId="3" fillId="3" borderId="17" xfId="0" applyFont="1" applyFill="1" applyBorder="1" applyAlignment="1">
      <alignment vertical="top" wrapText="1"/>
    </xf>
    <xf numFmtId="0" fontId="3" fillId="2" borderId="17" xfId="0" applyFont="1" applyFill="1" applyBorder="1" applyAlignment="1">
      <alignment vertical="top" wrapText="1"/>
    </xf>
    <xf numFmtId="0" fontId="3" fillId="4" borderId="17" xfId="0" applyFont="1" applyFill="1" applyBorder="1" applyAlignment="1">
      <alignment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3" fillId="2" borderId="19" xfId="0" applyFont="1" applyFill="1" applyBorder="1" applyAlignment="1">
      <alignment horizontal="right" vertical="top" wrapText="1"/>
    </xf>
    <xf numFmtId="0" fontId="3" fillId="0" borderId="20" xfId="0" applyFont="1" applyBorder="1" applyAlignment="1">
      <alignment vertical="top" wrapText="1"/>
    </xf>
    <xf numFmtId="0" fontId="11" fillId="0" borderId="0" xfId="0" applyFont="1" applyAlignment="1">
      <alignment vertical="top"/>
    </xf>
    <xf numFmtId="0" fontId="11" fillId="0" borderId="10" xfId="0" applyFont="1" applyBorder="1" applyAlignment="1">
      <alignment vertical="top"/>
    </xf>
    <xf numFmtId="0" fontId="7" fillId="0" borderId="0" xfId="0" applyFont="1" applyAlignment="1">
      <alignment horizontal="left" vertical="top" wrapText="1"/>
    </xf>
    <xf numFmtId="0" fontId="6" fillId="5" borderId="11" xfId="0" applyFont="1" applyFill="1" applyBorder="1" applyAlignment="1">
      <alignment horizontal="left" vertical="top"/>
    </xf>
    <xf numFmtId="0" fontId="6" fillId="5" borderId="12" xfId="0" applyFont="1" applyFill="1" applyBorder="1" applyAlignment="1">
      <alignment horizontal="left" vertical="top"/>
    </xf>
    <xf numFmtId="0" fontId="6" fillId="5" borderId="4" xfId="0" applyFont="1" applyFill="1" applyBorder="1" applyAlignment="1">
      <alignment horizontal="left" vertical="top"/>
    </xf>
    <xf numFmtId="0" fontId="6" fillId="5" borderId="13" xfId="0" applyFont="1" applyFill="1" applyBorder="1" applyAlignment="1">
      <alignment horizontal="left" vertical="top"/>
    </xf>
    <xf numFmtId="0" fontId="6" fillId="5" borderId="9" xfId="0" applyFont="1" applyFill="1" applyBorder="1" applyAlignment="1">
      <alignment horizontal="left" vertical="top"/>
    </xf>
    <xf numFmtId="0" fontId="6" fillId="5" borderId="5" xfId="0" applyFont="1" applyFill="1" applyBorder="1" applyAlignment="1">
      <alignment horizontal="left" vertical="top"/>
    </xf>
    <xf numFmtId="0" fontId="2" fillId="8" borderId="6" xfId="0" applyFont="1" applyFill="1" applyBorder="1" applyAlignment="1">
      <alignment vertical="top" wrapText="1"/>
    </xf>
    <xf numFmtId="0" fontId="2" fillId="8" borderId="7" xfId="0" applyFont="1" applyFill="1" applyBorder="1" applyAlignment="1">
      <alignment vertical="top" wrapText="1"/>
    </xf>
    <xf numFmtId="0" fontId="2" fillId="8" borderId="3" xfId="0" applyFont="1" applyFill="1" applyBorder="1" applyAlignment="1">
      <alignment vertical="top" wrapText="1"/>
    </xf>
    <xf numFmtId="0" fontId="3" fillId="0" borderId="6" xfId="0" applyFont="1" applyBorder="1" applyAlignment="1">
      <alignment horizontal="right" vertical="top" wrapText="1"/>
    </xf>
    <xf numFmtId="0" fontId="3" fillId="0" borderId="7" xfId="0" applyFont="1" applyBorder="1" applyAlignment="1">
      <alignment horizontal="right" vertical="top" wrapText="1"/>
    </xf>
    <xf numFmtId="0" fontId="3" fillId="0" borderId="3" xfId="0" applyFont="1" applyBorder="1" applyAlignment="1">
      <alignment horizontal="right" vertical="top" wrapText="1"/>
    </xf>
    <xf numFmtId="0" fontId="2" fillId="0" borderId="6" xfId="0" applyFont="1" applyBorder="1" applyAlignment="1">
      <alignment horizontal="right" vertical="top" wrapText="1"/>
    </xf>
    <xf numFmtId="0" fontId="2" fillId="0" borderId="7" xfId="0" applyFont="1" applyBorder="1" applyAlignment="1">
      <alignment horizontal="right" vertical="top" wrapText="1"/>
    </xf>
    <xf numFmtId="0" fontId="2" fillId="0" borderId="3" xfId="0" applyFont="1" applyBorder="1" applyAlignment="1">
      <alignment horizontal="right" vertical="top" wrapText="1"/>
    </xf>
    <xf numFmtId="0" fontId="8" fillId="9" borderId="6" xfId="0" applyFont="1" applyFill="1" applyBorder="1" applyAlignment="1">
      <alignment vertical="top" wrapText="1"/>
    </xf>
    <xf numFmtId="0" fontId="8" fillId="9" borderId="7" xfId="0" applyFont="1" applyFill="1" applyBorder="1" applyAlignment="1">
      <alignment vertical="top" wrapText="1"/>
    </xf>
    <xf numFmtId="0" fontId="8" fillId="9" borderId="3" xfId="0" applyFont="1" applyFill="1" applyBorder="1" applyAlignment="1">
      <alignment vertical="top" wrapText="1"/>
    </xf>
    <xf numFmtId="0" fontId="1" fillId="0" borderId="0" xfId="0" applyFont="1" applyAlignment="1">
      <alignment horizontal="left" vertical="top" wrapText="1"/>
    </xf>
    <xf numFmtId="0" fontId="7" fillId="8" borderId="6" xfId="0" applyFont="1" applyFill="1" applyBorder="1" applyAlignment="1">
      <alignment horizontal="center" vertical="top" wrapText="1"/>
    </xf>
    <xf numFmtId="0" fontId="7" fillId="8" borderId="7" xfId="0" applyFont="1" applyFill="1" applyBorder="1" applyAlignment="1">
      <alignment horizontal="center" vertical="top" wrapText="1"/>
    </xf>
    <xf numFmtId="0" fontId="7" fillId="8" borderId="3" xfId="0" applyFont="1" applyFill="1" applyBorder="1" applyAlignment="1">
      <alignment horizontal="center" vertical="top" wrapText="1"/>
    </xf>
    <xf numFmtId="0" fontId="8" fillId="9" borderId="6" xfId="0" applyFont="1" applyFill="1" applyBorder="1" applyAlignment="1">
      <alignment horizontal="center" vertical="top" wrapText="1"/>
    </xf>
    <xf numFmtId="0" fontId="8" fillId="9" borderId="7" xfId="0" applyFont="1" applyFill="1" applyBorder="1" applyAlignment="1">
      <alignment horizontal="center" vertical="top" wrapText="1"/>
    </xf>
    <xf numFmtId="0" fontId="8" fillId="9" borderId="3" xfId="0" applyFont="1" applyFill="1" applyBorder="1" applyAlignment="1">
      <alignment horizontal="center" vertical="top" wrapText="1"/>
    </xf>
    <xf numFmtId="0" fontId="2" fillId="5" borderId="6" xfId="0" applyFont="1" applyFill="1" applyBorder="1" applyAlignment="1">
      <alignment horizontal="center" vertical="top" wrapText="1"/>
    </xf>
    <xf numFmtId="0" fontId="2" fillId="5" borderId="3" xfId="0" applyFont="1" applyFill="1" applyBorder="1" applyAlignment="1">
      <alignment horizontal="center" vertical="top" wrapText="1"/>
    </xf>
    <xf numFmtId="0" fontId="8" fillId="7" borderId="6" xfId="0" applyFont="1" applyFill="1" applyBorder="1" applyAlignment="1">
      <alignment horizontal="center" vertical="top" wrapText="1"/>
    </xf>
    <xf numFmtId="0" fontId="8" fillId="7" borderId="3" xfId="0" applyFont="1" applyFill="1" applyBorder="1" applyAlignment="1">
      <alignment horizontal="center" vertical="top" wrapText="1"/>
    </xf>
    <xf numFmtId="0" fontId="7" fillId="8" borderId="6" xfId="0" applyFont="1" applyFill="1" applyBorder="1" applyAlignment="1">
      <alignment horizontal="center" vertical="top"/>
    </xf>
    <xf numFmtId="0" fontId="7" fillId="8" borderId="7" xfId="0" applyFont="1" applyFill="1" applyBorder="1" applyAlignment="1">
      <alignment horizontal="center" vertical="top"/>
    </xf>
    <xf numFmtId="0" fontId="7" fillId="8" borderId="3" xfId="0" applyFont="1" applyFill="1" applyBorder="1" applyAlignment="1">
      <alignment horizontal="center" vertical="top"/>
    </xf>
    <xf numFmtId="0" fontId="8" fillId="9" borderId="6" xfId="0" applyFont="1" applyFill="1" applyBorder="1" applyAlignment="1">
      <alignment horizontal="center" vertical="top"/>
    </xf>
    <xf numFmtId="0" fontId="8" fillId="9" borderId="7" xfId="0" applyFont="1" applyFill="1" applyBorder="1" applyAlignment="1">
      <alignment horizontal="center" vertical="top"/>
    </xf>
    <xf numFmtId="0" fontId="8" fillId="9" borderId="3" xfId="0" applyFont="1" applyFill="1" applyBorder="1" applyAlignment="1">
      <alignment horizontal="center" vertical="top"/>
    </xf>
  </cellXfs>
  <cellStyles count="1">
    <cellStyle name="Įprastas" xfId="0" builtinId="0"/>
  </cellStyles>
  <dxfs count="0"/>
  <tableStyles count="0" defaultTableStyle="TableStyleMedium2" defaultPivotStyle="PivotStyleLight16"/>
  <colors>
    <mruColors>
      <color rgb="FFF2F1F0"/>
      <color rgb="FF44BBA4"/>
      <color rgb="FF7E47FF"/>
      <color rgb="FFCCD3FF"/>
      <color rgb="FF390A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90A6F"/>
  </sheetPr>
  <dimension ref="A1:S36"/>
  <sheetViews>
    <sheetView tabSelected="1" zoomScale="86" zoomScaleNormal="86" workbookViewId="0">
      <pane ySplit="4" topLeftCell="A27" activePane="bottomLeft" state="frozen"/>
      <selection activeCell="B1" sqref="B1"/>
      <selection pane="bottomLeft" activeCell="B33" sqref="B33:L34"/>
    </sheetView>
  </sheetViews>
  <sheetFormatPr defaultColWidth="8.7109375" defaultRowHeight="10.5" x14ac:dyDescent="0.25"/>
  <cols>
    <col min="1" max="1" width="6.85546875" style="1" customWidth="1"/>
    <col min="2" max="2" width="23.7109375" style="1" customWidth="1"/>
    <col min="3" max="3" width="13" style="1" customWidth="1"/>
    <col min="4" max="4" width="19" style="1" customWidth="1"/>
    <col min="5" max="5" width="14.140625" style="1" customWidth="1"/>
    <col min="6" max="6" width="11.85546875" style="1" customWidth="1"/>
    <col min="7" max="7" width="12.42578125" style="1" customWidth="1"/>
    <col min="8" max="8" width="11.85546875" style="1" customWidth="1"/>
    <col min="9" max="9" width="13.5703125" style="1" customWidth="1"/>
    <col min="10" max="10" width="18.140625" style="1" customWidth="1"/>
    <col min="11" max="11" width="36.28515625" style="1" customWidth="1"/>
    <col min="12" max="12" width="24.5703125" style="1" customWidth="1"/>
    <col min="13" max="16384" width="8.7109375" style="1"/>
  </cols>
  <sheetData>
    <row r="1" spans="1:19" ht="12" customHeight="1" x14ac:dyDescent="0.25">
      <c r="A1" s="62" t="s">
        <v>85</v>
      </c>
      <c r="B1" s="63"/>
      <c r="C1" s="63"/>
      <c r="D1" s="63"/>
      <c r="E1" s="63"/>
      <c r="F1" s="63"/>
      <c r="G1" s="63"/>
      <c r="H1" s="63"/>
      <c r="I1" s="63"/>
      <c r="J1" s="63"/>
      <c r="K1" s="63"/>
      <c r="L1" s="64"/>
    </row>
    <row r="2" spans="1:19" ht="7.5" customHeight="1" thickBot="1" x14ac:dyDescent="0.3">
      <c r="A2" s="65"/>
      <c r="B2" s="66"/>
      <c r="C2" s="66"/>
      <c r="D2" s="66"/>
      <c r="E2" s="66"/>
      <c r="F2" s="66"/>
      <c r="G2" s="66"/>
      <c r="H2" s="66"/>
      <c r="I2" s="66"/>
      <c r="J2" s="66"/>
      <c r="K2" s="66"/>
      <c r="L2" s="67"/>
    </row>
    <row r="3" spans="1:19" ht="104.25" customHeight="1" thickBot="1" x14ac:dyDescent="0.3">
      <c r="A3" s="13" t="s">
        <v>0</v>
      </c>
      <c r="B3" s="14" t="s">
        <v>56</v>
      </c>
      <c r="C3" s="14" t="s">
        <v>57</v>
      </c>
      <c r="D3" s="14" t="s">
        <v>59</v>
      </c>
      <c r="E3" s="14" t="s">
        <v>1</v>
      </c>
      <c r="F3" s="15" t="s">
        <v>2</v>
      </c>
      <c r="G3" s="15" t="s">
        <v>3</v>
      </c>
      <c r="H3" s="15" t="s">
        <v>4</v>
      </c>
      <c r="I3" s="15" t="s">
        <v>49</v>
      </c>
      <c r="J3" s="16" t="s">
        <v>86</v>
      </c>
      <c r="K3" s="14" t="s">
        <v>58</v>
      </c>
      <c r="L3" s="16" t="s">
        <v>50</v>
      </c>
    </row>
    <row r="4" spans="1:19" ht="15.75" customHeight="1" thickBot="1" x14ac:dyDescent="0.3">
      <c r="A4" s="21">
        <v>1</v>
      </c>
      <c r="B4" s="17">
        <v>2</v>
      </c>
      <c r="C4" s="17">
        <v>3</v>
      </c>
      <c r="D4" s="17">
        <v>4</v>
      </c>
      <c r="E4" s="17">
        <v>5</v>
      </c>
      <c r="F4" s="17">
        <v>6</v>
      </c>
      <c r="G4" s="17">
        <v>7</v>
      </c>
      <c r="H4" s="17">
        <v>8</v>
      </c>
      <c r="I4" s="17">
        <v>9</v>
      </c>
      <c r="J4" s="17">
        <v>10</v>
      </c>
      <c r="K4" s="17">
        <v>11</v>
      </c>
      <c r="L4" s="17">
        <v>12</v>
      </c>
    </row>
    <row r="5" spans="1:19" ht="24.6" customHeight="1" thickBot="1" x14ac:dyDescent="0.3">
      <c r="A5" s="18" t="s">
        <v>5</v>
      </c>
      <c r="B5" s="68" t="s">
        <v>90</v>
      </c>
      <c r="C5" s="69"/>
      <c r="D5" s="69"/>
      <c r="E5" s="69"/>
      <c r="F5" s="69"/>
      <c r="G5" s="69"/>
      <c r="H5" s="69"/>
      <c r="I5" s="69"/>
      <c r="J5" s="69"/>
      <c r="K5" s="69"/>
      <c r="L5" s="70"/>
    </row>
    <row r="6" spans="1:19" ht="409.6" thickBot="1" x14ac:dyDescent="0.3">
      <c r="A6" s="2" t="s">
        <v>6</v>
      </c>
      <c r="B6" s="3" t="s">
        <v>110</v>
      </c>
      <c r="C6" s="36"/>
      <c r="D6" s="5" t="s">
        <v>119</v>
      </c>
      <c r="E6" s="6">
        <v>585</v>
      </c>
      <c r="F6" s="36"/>
      <c r="G6" s="36"/>
      <c r="H6" s="36"/>
      <c r="I6" s="36"/>
      <c r="J6" s="36"/>
      <c r="K6" s="36"/>
      <c r="L6" s="36"/>
      <c r="M6" s="59"/>
    </row>
    <row r="7" spans="1:19" ht="158.25" thickBot="1" x14ac:dyDescent="0.3">
      <c r="A7" s="2" t="s">
        <v>121</v>
      </c>
      <c r="B7" s="37"/>
      <c r="C7" s="8" t="s">
        <v>114</v>
      </c>
      <c r="D7" s="36"/>
      <c r="E7" s="4"/>
      <c r="F7" s="5">
        <f>'Išlaidos darbuotojams'!G9</f>
        <v>3.125</v>
      </c>
      <c r="G7" s="5">
        <f>'Išlaidos investicijoms'!D12</f>
        <v>0</v>
      </c>
      <c r="H7" s="5">
        <f>'Išlaidos medžiagoms'!E12</f>
        <v>0</v>
      </c>
      <c r="I7" s="5">
        <f>'Išlaidos paslaugoms'!C12</f>
        <v>0</v>
      </c>
      <c r="J7" s="5">
        <f>0.05*(F7+G7+H7+I7)</f>
        <v>0.15625</v>
      </c>
      <c r="K7" s="5">
        <f>SUM(F7:J7)</f>
        <v>3.28125</v>
      </c>
      <c r="L7" s="38"/>
    </row>
    <row r="8" spans="1:19" ht="11.25" thickBot="1" x14ac:dyDescent="0.3">
      <c r="A8" s="2" t="s">
        <v>7</v>
      </c>
      <c r="B8" s="37"/>
      <c r="C8" s="5" t="s">
        <v>7</v>
      </c>
      <c r="D8" s="36"/>
      <c r="E8" s="4"/>
      <c r="F8" s="9"/>
      <c r="G8" s="5"/>
      <c r="H8" s="5"/>
      <c r="I8" s="5"/>
      <c r="J8" s="5"/>
      <c r="K8" s="5"/>
      <c r="L8" s="38"/>
    </row>
    <row r="9" spans="1:19" ht="12.6" customHeight="1" thickBot="1" x14ac:dyDescent="0.3">
      <c r="A9" s="2"/>
      <c r="B9" s="71" t="s">
        <v>60</v>
      </c>
      <c r="C9" s="72"/>
      <c r="D9" s="72"/>
      <c r="E9" s="72"/>
      <c r="F9" s="72"/>
      <c r="G9" s="72"/>
      <c r="H9" s="72"/>
      <c r="I9" s="72"/>
      <c r="J9" s="72"/>
      <c r="K9" s="73"/>
      <c r="L9" s="5">
        <f>SUM(K7:K7)*E6</f>
        <v>1919.53125</v>
      </c>
    </row>
    <row r="10" spans="1:19" ht="409.15" customHeight="1" thickBot="1" x14ac:dyDescent="0.3">
      <c r="A10" s="2" t="s">
        <v>8</v>
      </c>
      <c r="B10" s="3" t="s">
        <v>111</v>
      </c>
      <c r="C10" s="4"/>
      <c r="D10" s="5" t="s">
        <v>119</v>
      </c>
      <c r="E10" s="6">
        <v>585</v>
      </c>
      <c r="F10" s="4"/>
      <c r="G10" s="4"/>
      <c r="H10" s="4"/>
      <c r="I10" s="4"/>
      <c r="J10" s="4"/>
      <c r="K10" s="4"/>
      <c r="L10" s="36"/>
      <c r="M10" s="59"/>
    </row>
    <row r="11" spans="1:19" ht="98.45" customHeight="1" thickBot="1" x14ac:dyDescent="0.3">
      <c r="A11" s="2" t="s">
        <v>9</v>
      </c>
      <c r="B11" s="7"/>
      <c r="C11" s="6" t="s">
        <v>113</v>
      </c>
      <c r="D11" s="4"/>
      <c r="E11" s="4"/>
      <c r="F11" s="5">
        <f>'Išlaidos darbuotojams'!G21</f>
        <v>12.5</v>
      </c>
      <c r="G11" s="5">
        <f>'Išlaidos investicijoms'!D19</f>
        <v>0</v>
      </c>
      <c r="H11" s="5">
        <f>'Išlaidos medžiagoms'!E19</f>
        <v>0</v>
      </c>
      <c r="I11" s="5">
        <f>'Išlaidos medžiagoms'!E19</f>
        <v>0</v>
      </c>
      <c r="J11" s="5">
        <f>0.05*(F11+G11+H11+I11)</f>
        <v>0.625</v>
      </c>
      <c r="K11" s="5">
        <f>SUM(F11:J11)</f>
        <v>13.125</v>
      </c>
      <c r="L11" s="38"/>
      <c r="M11" s="60"/>
      <c r="N11" s="59"/>
      <c r="O11" s="59"/>
      <c r="P11" s="59"/>
      <c r="Q11" s="59"/>
      <c r="R11" s="59"/>
      <c r="S11" s="59"/>
    </row>
    <row r="12" spans="1:19" ht="11.25" thickBot="1" x14ac:dyDescent="0.3">
      <c r="A12" s="2" t="s">
        <v>10</v>
      </c>
      <c r="B12" s="7"/>
      <c r="C12" s="6" t="s">
        <v>11</v>
      </c>
      <c r="D12" s="4"/>
      <c r="E12" s="4"/>
      <c r="F12" s="5">
        <f>'Išlaidos darbuotojams'!G26</f>
        <v>0</v>
      </c>
      <c r="G12" s="5">
        <f>'Išlaidos investicijoms'!D23</f>
        <v>0</v>
      </c>
      <c r="H12" s="5">
        <f>'Išlaidos medžiagoms'!E23</f>
        <v>0</v>
      </c>
      <c r="I12" s="5">
        <f>'Išlaidos medžiagoms'!E23</f>
        <v>0</v>
      </c>
      <c r="J12" s="5">
        <f>0.05*(F12+G12+H12+I12)</f>
        <v>0</v>
      </c>
      <c r="K12" s="5">
        <f>SUM(F12:J12)</f>
        <v>0</v>
      </c>
      <c r="L12" s="38"/>
    </row>
    <row r="13" spans="1:19" ht="11.25" thickBot="1" x14ac:dyDescent="0.3">
      <c r="A13" s="2"/>
      <c r="B13" s="71" t="s">
        <v>61</v>
      </c>
      <c r="C13" s="72"/>
      <c r="D13" s="72"/>
      <c r="E13" s="72"/>
      <c r="F13" s="72"/>
      <c r="G13" s="72"/>
      <c r="H13" s="72"/>
      <c r="I13" s="72"/>
      <c r="J13" s="72"/>
      <c r="K13" s="73"/>
      <c r="L13" s="10">
        <f>SUM(K11:K12)*E10</f>
        <v>7678.125</v>
      </c>
    </row>
    <row r="14" spans="1:19" ht="11.25" thickBot="1" x14ac:dyDescent="0.3">
      <c r="B14" s="5" t="s">
        <v>7</v>
      </c>
      <c r="C14" s="5"/>
      <c r="D14" s="5"/>
      <c r="E14" s="5"/>
      <c r="F14" s="5"/>
      <c r="G14" s="5"/>
      <c r="H14" s="5"/>
      <c r="I14" s="5"/>
      <c r="J14" s="5"/>
      <c r="K14" s="5"/>
      <c r="L14" s="5" t="s">
        <v>7</v>
      </c>
    </row>
    <row r="15" spans="1:19" ht="12" customHeight="1" thickBot="1" x14ac:dyDescent="0.3">
      <c r="A15" s="2"/>
      <c r="B15" s="74" t="s">
        <v>62</v>
      </c>
      <c r="C15" s="75"/>
      <c r="D15" s="75"/>
      <c r="E15" s="75"/>
      <c r="F15" s="75"/>
      <c r="G15" s="75"/>
      <c r="H15" s="75"/>
      <c r="I15" s="75"/>
      <c r="J15" s="75"/>
      <c r="K15" s="76"/>
      <c r="L15" s="11">
        <f>SUM(L9,L13)</f>
        <v>9597.65625</v>
      </c>
    </row>
    <row r="16" spans="1:19" s="20" customFormat="1" ht="20.45" customHeight="1" thickBot="1" x14ac:dyDescent="0.3">
      <c r="A16" s="19" t="s">
        <v>45</v>
      </c>
      <c r="B16" s="77" t="s">
        <v>90</v>
      </c>
      <c r="C16" s="78"/>
      <c r="D16" s="78"/>
      <c r="E16" s="78"/>
      <c r="F16" s="78"/>
      <c r="G16" s="78"/>
      <c r="H16" s="78"/>
      <c r="I16" s="78"/>
      <c r="J16" s="78"/>
      <c r="K16" s="78"/>
      <c r="L16" s="79"/>
    </row>
    <row r="17" spans="1:13" ht="409.15" customHeight="1" thickBot="1" x14ac:dyDescent="0.3">
      <c r="A17" s="2" t="s">
        <v>93</v>
      </c>
      <c r="B17" s="3" t="s">
        <v>91</v>
      </c>
      <c r="C17" s="36"/>
      <c r="D17" s="5" t="s">
        <v>87</v>
      </c>
      <c r="E17" s="6">
        <v>44</v>
      </c>
      <c r="F17" s="36"/>
      <c r="G17" s="36"/>
      <c r="H17" s="36"/>
      <c r="I17" s="36"/>
      <c r="J17" s="36"/>
      <c r="K17" s="36"/>
      <c r="L17" s="4"/>
    </row>
    <row r="18" spans="1:13" ht="144.6" customHeight="1" thickBot="1" x14ac:dyDescent="0.3">
      <c r="A18" s="2" t="s">
        <v>46</v>
      </c>
      <c r="B18" s="7"/>
      <c r="C18" s="40" t="s">
        <v>99</v>
      </c>
      <c r="D18" s="4"/>
      <c r="E18" s="4"/>
      <c r="F18" s="5">
        <f>'Išlaidos darbuotojams'!G40</f>
        <v>1146.6000000000001</v>
      </c>
      <c r="G18" s="5">
        <f>'Išlaidos investicijoms'!D41</f>
        <v>0</v>
      </c>
      <c r="H18" s="5">
        <f>'Išlaidos medžiagoms'!E44</f>
        <v>0</v>
      </c>
      <c r="I18" s="5">
        <f>'Išlaidos paslaugoms'!C43</f>
        <v>0</v>
      </c>
      <c r="J18" s="5">
        <f>0.05*(F18+G18+H18+I18)</f>
        <v>57.330000000000013</v>
      </c>
      <c r="K18" s="5">
        <f t="shared" ref="K18:K27" si="0">SUM(F18:J18)</f>
        <v>1203.93</v>
      </c>
      <c r="L18" s="4"/>
    </row>
    <row r="19" spans="1:13" ht="162" customHeight="1" thickBot="1" x14ac:dyDescent="0.3">
      <c r="A19" s="2" t="s">
        <v>94</v>
      </c>
      <c r="B19" s="42"/>
      <c r="C19" s="43" t="s">
        <v>100</v>
      </c>
      <c r="D19" s="44"/>
      <c r="E19" s="44"/>
      <c r="F19" s="45">
        <f>'Išlaidos darbuotojams'!G42</f>
        <v>2293.2000000000003</v>
      </c>
      <c r="G19" s="46"/>
      <c r="H19" s="46"/>
      <c r="I19" s="46"/>
      <c r="J19" s="46">
        <f>0.05*(F19+G19+H19+I19)</f>
        <v>114.66000000000003</v>
      </c>
      <c r="K19" s="46">
        <f t="shared" si="0"/>
        <v>2407.86</v>
      </c>
      <c r="L19" s="4"/>
    </row>
    <row r="20" spans="1:13" ht="126.75" thickBot="1" x14ac:dyDescent="0.3">
      <c r="A20" s="41" t="s">
        <v>95</v>
      </c>
      <c r="B20" s="51"/>
      <c r="C20" s="52" t="s">
        <v>101</v>
      </c>
      <c r="D20" s="53"/>
      <c r="E20" s="53"/>
      <c r="F20" s="54">
        <f>'Išlaidos darbuotojams'!G46</f>
        <v>2293.2000000000003</v>
      </c>
      <c r="G20" s="55"/>
      <c r="H20" s="55"/>
      <c r="I20" s="55"/>
      <c r="J20" s="55">
        <f>0.05*(F20+G20+H20+I20)</f>
        <v>114.66000000000003</v>
      </c>
      <c r="K20" s="56">
        <f t="shared" si="0"/>
        <v>2407.86</v>
      </c>
      <c r="L20" s="4"/>
    </row>
    <row r="21" spans="1:13" ht="108.75" thickBot="1" x14ac:dyDescent="0.25">
      <c r="A21" s="41" t="s">
        <v>96</v>
      </c>
      <c r="B21" s="57"/>
      <c r="C21" s="50" t="s">
        <v>102</v>
      </c>
      <c r="D21" s="47"/>
      <c r="E21" s="47"/>
      <c r="F21" s="48">
        <f>'Išlaidos darbuotojams'!G49</f>
        <v>1146.6000000000001</v>
      </c>
      <c r="G21" s="49"/>
      <c r="H21" s="49"/>
      <c r="I21" s="49"/>
      <c r="J21" s="49">
        <f>0.05*(F21+G21+H21+I21)</f>
        <v>57.330000000000013</v>
      </c>
      <c r="K21" s="58">
        <f t="shared" si="0"/>
        <v>1203.93</v>
      </c>
      <c r="L21" s="4"/>
    </row>
    <row r="22" spans="1:13" ht="83.45" customHeight="1" thickBot="1" x14ac:dyDescent="0.25">
      <c r="A22" s="41" t="s">
        <v>97</v>
      </c>
      <c r="B22" s="57"/>
      <c r="C22" s="50" t="s">
        <v>103</v>
      </c>
      <c r="D22" s="47"/>
      <c r="E22" s="47"/>
      <c r="F22" s="48">
        <f>'Išlaidos darbuotojams'!G52</f>
        <v>2293.2000000000003</v>
      </c>
      <c r="G22" s="49"/>
      <c r="H22" s="49"/>
      <c r="I22" s="49"/>
      <c r="J22" s="49">
        <f t="shared" ref="J22:J23" si="1">0.05*(F22+G22+H22+I22)</f>
        <v>114.66000000000003</v>
      </c>
      <c r="K22" s="58">
        <f t="shared" si="0"/>
        <v>2407.86</v>
      </c>
      <c r="L22" s="4"/>
    </row>
    <row r="23" spans="1:13" ht="366" customHeight="1" thickBot="1" x14ac:dyDescent="0.25">
      <c r="A23" s="41" t="s">
        <v>98</v>
      </c>
      <c r="B23" s="57"/>
      <c r="C23" s="50" t="s">
        <v>104</v>
      </c>
      <c r="D23" s="47"/>
      <c r="E23" s="47"/>
      <c r="F23" s="48">
        <f>'Išlaidos darbuotojams'!G55</f>
        <v>2293.2000000000003</v>
      </c>
      <c r="G23" s="49"/>
      <c r="H23" s="49"/>
      <c r="I23" s="49"/>
      <c r="J23" s="49">
        <f t="shared" si="1"/>
        <v>114.66000000000003</v>
      </c>
      <c r="K23" s="58">
        <f t="shared" si="0"/>
        <v>2407.86</v>
      </c>
      <c r="L23" s="4"/>
    </row>
    <row r="24" spans="1:13" ht="192.75" thickBot="1" x14ac:dyDescent="0.25">
      <c r="A24" s="41" t="s">
        <v>115</v>
      </c>
      <c r="B24" s="57"/>
      <c r="C24" s="50" t="s">
        <v>116</v>
      </c>
      <c r="D24" s="47"/>
      <c r="E24" s="47"/>
      <c r="F24" s="49">
        <f>'Išlaidos darbuotojams'!G58</f>
        <v>2293.2000000000003</v>
      </c>
      <c r="G24" s="49"/>
      <c r="H24" s="49"/>
      <c r="I24" s="49"/>
      <c r="J24" s="49">
        <f t="shared" ref="J24" si="2">0.05*(F24+G24+H24+I24)</f>
        <v>114.66000000000003</v>
      </c>
      <c r="K24" s="58">
        <f t="shared" ref="K24" si="3">SUM(F24:J24)</f>
        <v>2407.86</v>
      </c>
      <c r="L24" s="4"/>
      <c r="M24" s="59"/>
    </row>
    <row r="25" spans="1:13" ht="16.899999999999999" customHeight="1" thickBot="1" x14ac:dyDescent="0.3">
      <c r="A25" s="2"/>
      <c r="B25" s="71" t="s">
        <v>60</v>
      </c>
      <c r="C25" s="72"/>
      <c r="D25" s="72"/>
      <c r="E25" s="72"/>
      <c r="F25" s="72"/>
      <c r="G25" s="72"/>
      <c r="H25" s="72"/>
      <c r="I25" s="72"/>
      <c r="J25" s="72"/>
      <c r="K25" s="73"/>
      <c r="L25" s="5">
        <f>SUM(K18:K24)*E17</f>
        <v>635675.04</v>
      </c>
      <c r="M25" s="59"/>
    </row>
    <row r="26" spans="1:13" ht="315.75" thickBot="1" x14ac:dyDescent="0.3">
      <c r="A26" s="2" t="s">
        <v>47</v>
      </c>
      <c r="B26" s="3" t="s">
        <v>118</v>
      </c>
      <c r="C26" s="36"/>
      <c r="D26" s="5" t="s">
        <v>87</v>
      </c>
      <c r="E26" s="6">
        <v>88</v>
      </c>
      <c r="F26" s="36"/>
      <c r="G26" s="36"/>
      <c r="H26" s="36"/>
      <c r="I26" s="36"/>
      <c r="J26" s="36"/>
      <c r="K26" s="36"/>
      <c r="L26" s="4"/>
    </row>
    <row r="27" spans="1:13" ht="168.75" thickBot="1" x14ac:dyDescent="0.25">
      <c r="A27" s="41" t="s">
        <v>48</v>
      </c>
      <c r="B27" s="57"/>
      <c r="C27" s="50" t="s">
        <v>105</v>
      </c>
      <c r="D27" s="47"/>
      <c r="E27" s="47"/>
      <c r="F27" s="48">
        <f>'Išlaidos darbuotojams'!G63</f>
        <v>2.2050000000000001</v>
      </c>
      <c r="G27" s="49"/>
      <c r="H27" s="49"/>
      <c r="I27" s="49"/>
      <c r="J27" s="49">
        <f t="shared" ref="J27" si="4">0.05*(F27+G27+H27+I27)</f>
        <v>0.11025000000000001</v>
      </c>
      <c r="K27" s="58">
        <f t="shared" si="0"/>
        <v>2.3152500000000003</v>
      </c>
      <c r="L27" s="4"/>
    </row>
    <row r="28" spans="1:13" ht="11.25" thickBot="1" x14ac:dyDescent="0.3">
      <c r="A28" s="2"/>
      <c r="B28" s="71" t="s">
        <v>61</v>
      </c>
      <c r="C28" s="72"/>
      <c r="D28" s="72"/>
      <c r="E28" s="72"/>
      <c r="F28" s="72"/>
      <c r="G28" s="72"/>
      <c r="H28" s="72"/>
      <c r="I28" s="72"/>
      <c r="J28" s="72"/>
      <c r="K28" s="73"/>
      <c r="L28" s="1">
        <f>SUM(K27:K27)*E26</f>
        <v>203.74200000000002</v>
      </c>
    </row>
    <row r="29" spans="1:13" ht="11.25" thickBot="1" x14ac:dyDescent="0.3">
      <c r="A29" s="2"/>
      <c r="B29" s="5" t="s">
        <v>7</v>
      </c>
      <c r="C29" s="5"/>
      <c r="D29" s="5"/>
      <c r="E29" s="5"/>
      <c r="F29" s="5"/>
      <c r="G29" s="5"/>
      <c r="H29" s="5"/>
      <c r="I29" s="5"/>
      <c r="J29" s="5"/>
      <c r="K29" s="5"/>
    </row>
    <row r="30" spans="1:13" ht="11.25" thickBot="1" x14ac:dyDescent="0.3">
      <c r="A30" s="2"/>
      <c r="B30" s="74" t="s">
        <v>63</v>
      </c>
      <c r="C30" s="75"/>
      <c r="D30" s="75"/>
      <c r="E30" s="75"/>
      <c r="F30" s="75"/>
      <c r="G30" s="75"/>
      <c r="H30" s="75"/>
      <c r="I30" s="75"/>
      <c r="J30" s="75"/>
      <c r="K30" s="76"/>
      <c r="L30" s="1">
        <f>L25+L28</f>
        <v>635878.78200000001</v>
      </c>
    </row>
    <row r="31" spans="1:13" ht="11.25" thickBot="1" x14ac:dyDescent="0.3">
      <c r="A31" s="2"/>
      <c r="B31" s="74" t="s">
        <v>64</v>
      </c>
      <c r="C31" s="75"/>
      <c r="D31" s="75"/>
      <c r="E31" s="75"/>
      <c r="F31" s="75"/>
      <c r="G31" s="75"/>
      <c r="H31" s="75"/>
      <c r="I31" s="75"/>
      <c r="J31" s="75"/>
      <c r="K31" s="76"/>
      <c r="L31" s="1">
        <f>L30-L15</f>
        <v>626281.12575000001</v>
      </c>
    </row>
    <row r="33" spans="2:13" ht="35.450000000000003" customHeight="1" x14ac:dyDescent="0.25">
      <c r="B33" s="80" t="s">
        <v>120</v>
      </c>
      <c r="C33" s="80"/>
      <c r="D33" s="80"/>
      <c r="E33" s="80"/>
      <c r="F33" s="80"/>
      <c r="G33" s="80"/>
      <c r="H33" s="80"/>
      <c r="I33" s="80"/>
      <c r="J33" s="80"/>
      <c r="K33" s="80"/>
      <c r="L33" s="80"/>
      <c r="M33" s="59"/>
    </row>
    <row r="34" spans="2:13" ht="24.4" customHeight="1" x14ac:dyDescent="0.25">
      <c r="B34" s="80"/>
      <c r="C34" s="80"/>
      <c r="D34" s="80"/>
      <c r="E34" s="80"/>
      <c r="F34" s="80"/>
      <c r="G34" s="80"/>
      <c r="H34" s="80"/>
      <c r="I34" s="80"/>
      <c r="J34" s="80"/>
      <c r="K34" s="80"/>
      <c r="L34" s="80"/>
    </row>
    <row r="36" spans="2:13" x14ac:dyDescent="0.25">
      <c r="B36" s="61" t="s">
        <v>89</v>
      </c>
      <c r="C36" s="61"/>
      <c r="D36" s="61"/>
      <c r="E36" s="61"/>
      <c r="F36" s="61"/>
      <c r="G36" s="61"/>
      <c r="H36" s="61"/>
    </row>
  </sheetData>
  <mergeCells count="12">
    <mergeCell ref="B36:H36"/>
    <mergeCell ref="A1:L2"/>
    <mergeCell ref="B5:L5"/>
    <mergeCell ref="B9:K9"/>
    <mergeCell ref="B31:K31"/>
    <mergeCell ref="B13:K13"/>
    <mergeCell ref="B15:K15"/>
    <mergeCell ref="B16:L16"/>
    <mergeCell ref="B28:K28"/>
    <mergeCell ref="B30:K30"/>
    <mergeCell ref="B25:K25"/>
    <mergeCell ref="B33:L34"/>
  </mergeCells>
  <phoneticPr fontId="10" type="noConversion"/>
  <pageMargins left="0" right="0" top="0.19685039370078741" bottom="0.19685039370078741" header="0.31496062992125984" footer="0.31496062992125984"/>
  <pageSetup paperSize="9" orientation="landscape" r:id="rId1"/>
  <ignoredErrors>
    <ignoredError sqref="A5 A1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E47FF"/>
  </sheetPr>
  <dimension ref="A1:G64"/>
  <sheetViews>
    <sheetView topLeftCell="A60" zoomScale="115" zoomScaleNormal="115" workbookViewId="0">
      <selection activeCell="D12" sqref="D12"/>
    </sheetView>
  </sheetViews>
  <sheetFormatPr defaultColWidth="8.7109375" defaultRowHeight="10.5" x14ac:dyDescent="0.25"/>
  <cols>
    <col min="1" max="1" width="30.7109375" style="1" customWidth="1"/>
    <col min="2" max="2" width="12.85546875" style="1" customWidth="1"/>
    <col min="3" max="3" width="11.140625" style="1" customWidth="1"/>
    <col min="4" max="4" width="26.5703125" style="1" customWidth="1"/>
    <col min="5" max="5" width="25" style="1" customWidth="1"/>
    <col min="6" max="6" width="10.7109375" style="1" bestFit="1" customWidth="1"/>
    <col min="7" max="7" width="13.85546875" style="1" customWidth="1"/>
    <col min="8" max="16384" width="8.7109375" style="1"/>
  </cols>
  <sheetData>
    <row r="1" spans="1:7" ht="18" customHeight="1" thickBot="1" x14ac:dyDescent="0.3">
      <c r="A1" s="81" t="s">
        <v>65</v>
      </c>
      <c r="B1" s="82"/>
      <c r="C1" s="82"/>
      <c r="D1" s="82"/>
      <c r="E1" s="82"/>
      <c r="F1" s="82"/>
      <c r="G1" s="83"/>
    </row>
    <row r="2" spans="1:7" ht="57.75" customHeight="1" thickBot="1" x14ac:dyDescent="0.3">
      <c r="A2" s="28" t="s">
        <v>76</v>
      </c>
      <c r="B2" s="29" t="s">
        <v>13</v>
      </c>
      <c r="C2" s="29" t="s">
        <v>14</v>
      </c>
      <c r="D2" s="29" t="s">
        <v>67</v>
      </c>
      <c r="E2" s="29" t="s">
        <v>68</v>
      </c>
      <c r="F2" s="29" t="s">
        <v>15</v>
      </c>
      <c r="G2" s="29" t="s">
        <v>69</v>
      </c>
    </row>
    <row r="3" spans="1:7" ht="11.25" thickBot="1" x14ac:dyDescent="0.3">
      <c r="A3" s="30">
        <v>1</v>
      </c>
      <c r="B3" s="31">
        <v>2</v>
      </c>
      <c r="C3" s="30">
        <v>3</v>
      </c>
      <c r="D3" s="31">
        <v>4</v>
      </c>
      <c r="E3" s="30">
        <v>5</v>
      </c>
      <c r="F3" s="31">
        <v>6</v>
      </c>
      <c r="G3" s="30">
        <v>7</v>
      </c>
    </row>
    <row r="4" spans="1:7" ht="63.4" customHeight="1" thickBot="1" x14ac:dyDescent="0.3">
      <c r="A4" s="22" t="str">
        <f>'PI skaičiuoklė'!B6</f>
        <v>9 straipsnis. 25 straipsnio pakeitimas
1.	Pakeisti 25 straipsnį ir jį išdėstyti taip: 4. Juridinis asmuo, pradėjęs vykdyti virtualiųjų valiutų keityklos operatoriaus ar depozitinių virtualiųjų valiutų piniginių operatoriaus veiklą ar ją nutraukęs, ne vėliau kaip per 5 darbo dienas nuo veiklos pradžios ar pabaigos privalo informuoti Juridinių asmenų registro tvarkytoją apie virtualiųjų valiutų keityklos operatoriaus ar depozitinių virtualiųjų valiutų piniginių operatoriaus paslaugų teikėjo veiklos vykdymą ar tokios veiklos vykdymo pabaigą. Pateikdamas šią informaciją, virtualiųjų valiutų keityklos operatorius ar depozitinių virtualiųjų valiutų piniginių operatorius patvirtina, kad jis pats ar jo valdymo ar priežiūros organų nariai ir naudos gavėjai yra susipažinę su pinigų plovimą ir teroristų finansavimo prevenciją reglamentuojančiais teisės aktais ir atitinka jų reikalavimus. (Pripažįstama netekusiu galios)</v>
      </c>
      <c r="B4" s="36"/>
      <c r="C4" s="39"/>
      <c r="D4" s="39"/>
      <c r="E4" s="39"/>
      <c r="F4" s="39"/>
      <c r="G4" s="39"/>
    </row>
    <row r="5" spans="1:7" ht="49.9" customHeight="1" thickBot="1" x14ac:dyDescent="0.3">
      <c r="A5" s="8" t="str">
        <f>'PI skaičiuoklė'!C7</f>
        <v>Veiksmas A2 "Ne vėliau kaip per 5 dienas nuo bendrovės veiklos vykdymo pradžios ar veiklos pabaigos informuoti Juridinių asmenų registro tvarkytoją"</v>
      </c>
      <c r="B5" s="4"/>
      <c r="C5" s="23"/>
      <c r="D5" s="23"/>
      <c r="E5" s="23"/>
      <c r="F5" s="23"/>
      <c r="G5" s="23"/>
    </row>
    <row r="6" spans="1:7" ht="18.600000000000001" customHeight="1" thickBot="1" x14ac:dyDescent="0.3">
      <c r="A6" s="24"/>
      <c r="B6" s="5" t="s">
        <v>112</v>
      </c>
      <c r="C6" s="5">
        <v>1</v>
      </c>
      <c r="D6" s="5">
        <v>12.5</v>
      </c>
      <c r="E6" s="5">
        <v>0.25</v>
      </c>
      <c r="F6" s="5">
        <v>1</v>
      </c>
      <c r="G6" s="5">
        <f>+C6*D6*E6*F6</f>
        <v>3.125</v>
      </c>
    </row>
    <row r="7" spans="1:7" ht="11.25" thickBot="1" x14ac:dyDescent="0.3">
      <c r="A7" s="12"/>
      <c r="B7" s="5" t="s">
        <v>17</v>
      </c>
      <c r="C7" s="5">
        <v>0</v>
      </c>
      <c r="D7" s="5">
        <v>0</v>
      </c>
      <c r="E7" s="5">
        <v>0</v>
      </c>
      <c r="F7" s="5">
        <v>0</v>
      </c>
      <c r="G7" s="5">
        <f t="shared" ref="G7" si="0">+C7*D7*E7*F7</f>
        <v>0</v>
      </c>
    </row>
    <row r="8" spans="1:7" ht="11.25" thickBot="1" x14ac:dyDescent="0.3">
      <c r="A8" s="12"/>
      <c r="B8" s="5" t="s">
        <v>7</v>
      </c>
      <c r="C8" s="5"/>
      <c r="D8" s="5"/>
      <c r="E8" s="5"/>
      <c r="F8" s="5"/>
      <c r="G8" s="5"/>
    </row>
    <row r="9" spans="1:7" ht="14.1" customHeight="1" thickBot="1" x14ac:dyDescent="0.3">
      <c r="A9" s="71" t="s">
        <v>70</v>
      </c>
      <c r="B9" s="72"/>
      <c r="C9" s="72"/>
      <c r="D9" s="72"/>
      <c r="E9" s="72"/>
      <c r="F9" s="73"/>
      <c r="G9" s="5">
        <f>SUM(G6:G8)</f>
        <v>3.125</v>
      </c>
    </row>
    <row r="10" spans="1:7" ht="41.65" customHeight="1" thickBot="1" x14ac:dyDescent="0.3">
      <c r="A10" s="8" t="str">
        <f>'PI skaičiuoklė'!C8</f>
        <v>...</v>
      </c>
      <c r="B10" s="36"/>
      <c r="C10" s="36"/>
      <c r="D10" s="36"/>
      <c r="E10" s="36"/>
      <c r="F10" s="36"/>
      <c r="G10" s="36"/>
    </row>
    <row r="11" spans="1:7" ht="11.25" thickBot="1" x14ac:dyDescent="0.3">
      <c r="A11" s="24"/>
      <c r="B11" s="5" t="s">
        <v>18</v>
      </c>
      <c r="C11" s="5">
        <v>0</v>
      </c>
      <c r="D11" s="5">
        <v>0</v>
      </c>
      <c r="E11" s="5">
        <v>0</v>
      </c>
      <c r="F11" s="5">
        <v>0</v>
      </c>
      <c r="G11" s="5">
        <v>0</v>
      </c>
    </row>
    <row r="12" spans="1:7" ht="11.25" thickBot="1" x14ac:dyDescent="0.3">
      <c r="A12" s="12"/>
      <c r="B12" s="5" t="s">
        <v>19</v>
      </c>
      <c r="C12" s="5">
        <v>0</v>
      </c>
      <c r="D12" s="5">
        <v>0</v>
      </c>
      <c r="E12" s="5">
        <v>0</v>
      </c>
      <c r="F12" s="5">
        <v>0</v>
      </c>
      <c r="G12" s="5">
        <f t="shared" ref="G12" si="1">+C12*D12*E12*F12</f>
        <v>0</v>
      </c>
    </row>
    <row r="13" spans="1:7" ht="11.25" thickBot="1" x14ac:dyDescent="0.3">
      <c r="A13" s="12"/>
      <c r="B13" s="5" t="s">
        <v>7</v>
      </c>
      <c r="C13" s="5"/>
      <c r="D13" s="5"/>
      <c r="E13" s="5"/>
      <c r="F13" s="5"/>
      <c r="G13" s="5"/>
    </row>
    <row r="14" spans="1:7" ht="11.25" thickBot="1" x14ac:dyDescent="0.3">
      <c r="A14" s="71" t="s">
        <v>71</v>
      </c>
      <c r="B14" s="72"/>
      <c r="C14" s="72"/>
      <c r="D14" s="72"/>
      <c r="E14" s="72"/>
      <c r="F14" s="73"/>
      <c r="G14" s="5">
        <f>SUM(G11:G13)</f>
        <v>0</v>
      </c>
    </row>
    <row r="15" spans="1:7" ht="11.25" thickBot="1" x14ac:dyDescent="0.3">
      <c r="A15" s="74" t="s">
        <v>72</v>
      </c>
      <c r="B15" s="75"/>
      <c r="C15" s="75"/>
      <c r="D15" s="75"/>
      <c r="E15" s="75"/>
      <c r="F15" s="76"/>
      <c r="G15" s="25">
        <f>SUM(G9,G14)</f>
        <v>3.125</v>
      </c>
    </row>
    <row r="16" spans="1:7" ht="30" customHeight="1" thickBot="1" x14ac:dyDescent="0.3">
      <c r="A16" s="22" t="str">
        <f>'PI skaičiuoklė'!B10</f>
        <v>9 straipsnis. 25 straipsnio pakeitimas
1.	Pakeisti 25 straipsnį ir jį išdėstyti taip: 6. Lietuvos Respublikoje įsteigtas juridinis asmuo, kurio teisinė forma yra akcinė bendrovė arba uždaroji akcinė bendrovė, ketinantis vykdyti virtualiųjų valiutų keityklos operatoriaus ir (ar) depozitinių virtualiųjų valiutų piniginių operatoriaus veiklą, privalo turėti įregistruotą įstatinį kapitalą, kuris turi būti ne mažesnis kaip 125 000 eurų. Kitos teisinės formos Lietuvos Respublikoje įsteigtas juridinis asmuo arba Europos Sąjungos valstybės narės ar užsienio valstybės juridinio asmens filialas, ketinantis vykdyti virtualiųjų valiutų keityklos operatoriaus ir (ar) depozitinių virtualiųjų valiutų piniginių operatoriaus veiklą, privalo turėti draudimo įmonės išduotą prievolių įvykdymo laidavimo draudimo arba finansų įstaigos laidavimo ar garantijos dokumentą dėl ne mažesnės kaip 100 000 eurų sumos vienai kliento pretenzijai dėl nuostolių atlyginimo ir 500 000 eurų sumos visoms klientų pretenzijoms dėl nuostolių atlyginimo per metus. (pripažįstama netekusiu galios)</v>
      </c>
      <c r="B16" s="36"/>
      <c r="C16" s="36"/>
      <c r="D16" s="36"/>
      <c r="E16" s="36"/>
      <c r="F16" s="36"/>
      <c r="G16" s="36"/>
    </row>
    <row r="17" spans="1:7" ht="57" customHeight="1" thickBot="1" x14ac:dyDescent="0.3">
      <c r="A17" s="8" t="str">
        <f>'PI skaičiuoklė'!C11</f>
        <v>Veiksmas B1 "Pateikti Juridinių asmenų registro tvarkytojui informaciją apie bendrovės įstatinį kapitalą, ne mažesnį nei 125 000 eurų.</v>
      </c>
      <c r="B17" s="36"/>
      <c r="C17" s="36"/>
      <c r="D17" s="36"/>
      <c r="E17" s="36"/>
      <c r="F17" s="36"/>
      <c r="G17" s="36"/>
    </row>
    <row r="18" spans="1:7" ht="21.75" thickBot="1" x14ac:dyDescent="0.3">
      <c r="A18" s="24"/>
      <c r="B18" s="5" t="s">
        <v>112</v>
      </c>
      <c r="C18" s="5">
        <v>1</v>
      </c>
      <c r="D18" s="5">
        <v>12.5</v>
      </c>
      <c r="E18" s="5">
        <v>1</v>
      </c>
      <c r="F18" s="5">
        <v>1</v>
      </c>
      <c r="G18" s="5">
        <f t="shared" ref="G18:G19" si="2">+C18*D18*E18*F18</f>
        <v>12.5</v>
      </c>
    </row>
    <row r="19" spans="1:7" ht="11.25" thickBot="1" x14ac:dyDescent="0.3">
      <c r="A19" s="12"/>
      <c r="B19" s="5" t="s">
        <v>21</v>
      </c>
      <c r="C19" s="5">
        <v>0</v>
      </c>
      <c r="D19" s="5">
        <v>0</v>
      </c>
      <c r="E19" s="5">
        <v>0</v>
      </c>
      <c r="F19" s="5">
        <v>0</v>
      </c>
      <c r="G19" s="5">
        <f t="shared" si="2"/>
        <v>0</v>
      </c>
    </row>
    <row r="20" spans="1:7" ht="11.25" thickBot="1" x14ac:dyDescent="0.3">
      <c r="A20" s="12"/>
      <c r="B20" s="5" t="s">
        <v>7</v>
      </c>
      <c r="C20" s="5"/>
      <c r="D20" s="5"/>
      <c r="E20" s="5"/>
      <c r="F20" s="5"/>
      <c r="G20" s="5"/>
    </row>
    <row r="21" spans="1:7" ht="11.25" thickBot="1" x14ac:dyDescent="0.3">
      <c r="A21" s="71" t="s">
        <v>73</v>
      </c>
      <c r="B21" s="72"/>
      <c r="C21" s="72"/>
      <c r="D21" s="72"/>
      <c r="E21" s="72"/>
      <c r="F21" s="73"/>
      <c r="G21" s="5">
        <f>SUM(G18:G20)</f>
        <v>12.5</v>
      </c>
    </row>
    <row r="22" spans="1:7" ht="11.25" thickBot="1" x14ac:dyDescent="0.3">
      <c r="A22" s="8" t="str">
        <f>'PI skaičiuoklė'!C12</f>
        <v>Veiksmas B2</v>
      </c>
      <c r="B22" s="36"/>
      <c r="C22" s="36"/>
      <c r="D22" s="36"/>
      <c r="E22" s="36"/>
      <c r="F22" s="36"/>
      <c r="G22" s="36"/>
    </row>
    <row r="23" spans="1:7" ht="11.25" thickBot="1" x14ac:dyDescent="0.3">
      <c r="A23" s="24"/>
      <c r="B23" s="5" t="s">
        <v>22</v>
      </c>
      <c r="C23" s="5">
        <v>0</v>
      </c>
      <c r="D23" s="5">
        <v>0</v>
      </c>
      <c r="E23" s="5">
        <v>0</v>
      </c>
      <c r="F23" s="5">
        <v>0</v>
      </c>
      <c r="G23" s="5">
        <f t="shared" ref="G23:G24" si="3">+C23*D23*E23*F23</f>
        <v>0</v>
      </c>
    </row>
    <row r="24" spans="1:7" ht="11.25" thickBot="1" x14ac:dyDescent="0.3">
      <c r="A24" s="12"/>
      <c r="B24" s="5" t="s">
        <v>23</v>
      </c>
      <c r="C24" s="5">
        <v>0</v>
      </c>
      <c r="D24" s="5">
        <v>0</v>
      </c>
      <c r="E24" s="5">
        <v>0</v>
      </c>
      <c r="F24" s="5">
        <v>0</v>
      </c>
      <c r="G24" s="5">
        <f t="shared" si="3"/>
        <v>0</v>
      </c>
    </row>
    <row r="25" spans="1:7" ht="11.25" thickBot="1" x14ac:dyDescent="0.3">
      <c r="A25" s="12"/>
      <c r="B25" s="5" t="s">
        <v>7</v>
      </c>
      <c r="C25" s="5"/>
      <c r="D25" s="5"/>
      <c r="E25" s="5"/>
      <c r="F25" s="5"/>
      <c r="G25" s="5"/>
    </row>
    <row r="26" spans="1:7" ht="11.25" thickBot="1" x14ac:dyDescent="0.3">
      <c r="A26" s="71" t="s">
        <v>74</v>
      </c>
      <c r="B26" s="72"/>
      <c r="C26" s="72"/>
      <c r="D26" s="72"/>
      <c r="E26" s="72"/>
      <c r="F26" s="73"/>
      <c r="G26" s="5">
        <f>SUM(G23:G25)</f>
        <v>0</v>
      </c>
    </row>
    <row r="27" spans="1:7" ht="11.25" thickBot="1" x14ac:dyDescent="0.3">
      <c r="A27" s="74" t="s">
        <v>75</v>
      </c>
      <c r="B27" s="75"/>
      <c r="C27" s="75"/>
      <c r="D27" s="75"/>
      <c r="E27" s="75"/>
      <c r="F27" s="76"/>
      <c r="G27" s="25">
        <f>SUM(G21,G26)</f>
        <v>12.5</v>
      </c>
    </row>
    <row r="28" spans="1:7" x14ac:dyDescent="0.25">
      <c r="A28" s="26"/>
      <c r="B28" s="26"/>
      <c r="C28" s="26"/>
      <c r="D28" s="26"/>
      <c r="E28" s="26"/>
      <c r="F28" s="26"/>
      <c r="G28" s="27"/>
    </row>
    <row r="29" spans="1:7" x14ac:dyDescent="0.25">
      <c r="A29" s="26"/>
      <c r="B29" s="26"/>
      <c r="C29" s="26"/>
      <c r="D29" s="26"/>
      <c r="E29" s="26"/>
      <c r="F29" s="26"/>
      <c r="G29" s="27"/>
    </row>
    <row r="31" spans="1:7" ht="11.25" thickBot="1" x14ac:dyDescent="0.3"/>
    <row r="32" spans="1:7" ht="16.5" customHeight="1" thickBot="1" x14ac:dyDescent="0.3">
      <c r="A32" s="84" t="s">
        <v>66</v>
      </c>
      <c r="B32" s="85"/>
      <c r="C32" s="85"/>
      <c r="D32" s="85"/>
      <c r="E32" s="85"/>
      <c r="F32" s="85"/>
      <c r="G32" s="86"/>
    </row>
    <row r="33" spans="1:7" ht="59.25" customHeight="1" thickBot="1" x14ac:dyDescent="0.3">
      <c r="A33" s="28" t="s">
        <v>77</v>
      </c>
      <c r="B33" s="29" t="s">
        <v>13</v>
      </c>
      <c r="C33" s="29" t="s">
        <v>14</v>
      </c>
      <c r="D33" s="29" t="s">
        <v>67</v>
      </c>
      <c r="E33" s="29" t="s">
        <v>68</v>
      </c>
      <c r="F33" s="29" t="s">
        <v>15</v>
      </c>
      <c r="G33" s="29" t="s">
        <v>69</v>
      </c>
    </row>
    <row r="34" spans="1:7" ht="11.25" thickBot="1" x14ac:dyDescent="0.3">
      <c r="A34" s="30">
        <v>1</v>
      </c>
      <c r="B34" s="31">
        <v>2</v>
      </c>
      <c r="C34" s="30">
        <v>3</v>
      </c>
      <c r="D34" s="31">
        <v>4</v>
      </c>
      <c r="E34" s="30">
        <v>5</v>
      </c>
      <c r="F34" s="31">
        <v>6</v>
      </c>
      <c r="G34" s="30">
        <v>7</v>
      </c>
    </row>
    <row r="35" spans="1:7" ht="409.6" thickBot="1" x14ac:dyDescent="0.3">
      <c r="A35" s="22" t="str">
        <f>'PI skaičiuoklė'!B17</f>
        <v>5 straipsnis. 14 straipsnio pakeitimas 2.	Papildyti 14 straipsnį 2(1) dalimi:
„21. Jeigu tarptautiniai korespondentiniai santykiai apima kriptoturto paslaugas, kaip apibrėžta Reglamento (ES) 2023/1114 3 straipsnio 1 dalies 16 punkte, išskyrus šio punkto h papunktyje nurodytą paslaugą, su Europos Sąjungoje neįsisteigusiu ir panašias paslaugas, įskaitant Reglamento (ES) 2023/1114 3 straipsnio 1 dalies 16 punkto j papunktyje nurodytą paslaugą, teikiančiu subjektu respondentu, užmegzdami verslo santykius su tokiu subjektu, kriptoturto paslaugų teikėjai turi:
1) nustatyti, ar subjektas respondentas yra licencijuotas ar registruotas;
2) surinkti pakankamai informacijos apie subjektą respondentą, kad visiškai suprastų subjekto respondento veiklos pobūdį ir remdamiesi viešai prieinama informacija nustatytų subjekto respondento reputaciją bei priežiūros kokybę;
3) įvertinti subjekto respondento taikomus pinigų plovimo ir (ar) teroristų finansavimo prevencijos kontrolės mechanizmus;
4) prieš užmegzdami naujus korespondentinius santykius gauti vyresniojo vadovo pritarimą;
5) dokumentuoti kiekvienos tarptautinių korespondentinių santykių šalies pareigas;
6) kiek tai susiję su perleidžiamosiomis kriptoturto sąskaitomis, įsitikinti, kad subjektas respondentas tinkamai atliko kliento tapatybės nustatymo veiksmus (įskaitant tai, ar patikrino klientų, turinčių tiesioginę prieigą prie subjekto korespondento sąskaitų, tapatybę, atliko kitus kliento tapatybės nustatymo veiksmus) ir kad kriptoturto paslaugų teikėjas, gavęs subjekto korespondento prašymą, gali jam pateikti atitinkamus duomenis kliento tapatybei nustatyti;
7) atsižvelgdami į pagal šį straipsnį surinktą informaciją, taikyti papildomas priemones, nustatytas pagal kriptoturto paslaugų teikėjo vidaus politiką rizikai, susijusiai su subjektu respondentu, sumažinti.“</v>
      </c>
      <c r="B35" s="36"/>
      <c r="C35" s="36"/>
      <c r="D35" s="36"/>
      <c r="E35" s="36"/>
      <c r="F35" s="36"/>
      <c r="G35" s="36"/>
    </row>
    <row r="36" spans="1:7" ht="53.25" thickBot="1" x14ac:dyDescent="0.3">
      <c r="A36" s="8" t="str">
        <f>'PI skaičiuoklė'!C18</f>
        <v>Veiksmas A1 "Patikrinti ar neįsisteigęs Europos Sąjungoje subjektas respondentas yra licencijuotas ar registruotas nacionalinės priežiūros institucijos"</v>
      </c>
      <c r="B36" s="36"/>
      <c r="C36" s="36"/>
      <c r="D36" s="36"/>
      <c r="E36" s="36"/>
      <c r="F36" s="36"/>
      <c r="G36" s="36"/>
    </row>
    <row r="37" spans="1:7" ht="32.25" thickBot="1" x14ac:dyDescent="0.3">
      <c r="A37" s="24"/>
      <c r="B37" s="5" t="s">
        <v>92</v>
      </c>
      <c r="C37" s="5">
        <v>1</v>
      </c>
      <c r="D37" s="5">
        <v>8.82</v>
      </c>
      <c r="E37" s="5">
        <v>0.5</v>
      </c>
      <c r="F37" s="5">
        <v>260</v>
      </c>
      <c r="G37" s="5">
        <f>+C37*D37*E37*F37</f>
        <v>1146.6000000000001</v>
      </c>
    </row>
    <row r="38" spans="1:7" ht="11.25" thickBot="1" x14ac:dyDescent="0.3">
      <c r="A38" s="12"/>
      <c r="B38" s="5" t="s">
        <v>19</v>
      </c>
      <c r="C38" s="5">
        <v>0</v>
      </c>
      <c r="D38" s="5">
        <v>0</v>
      </c>
      <c r="E38" s="5">
        <v>0</v>
      </c>
      <c r="F38" s="5">
        <v>0</v>
      </c>
      <c r="G38" s="5">
        <f t="shared" ref="G38" si="4">+C38*D38*E38*F38</f>
        <v>0</v>
      </c>
    </row>
    <row r="39" spans="1:7" ht="11.25" thickBot="1" x14ac:dyDescent="0.3">
      <c r="A39" s="12"/>
      <c r="B39" s="5" t="s">
        <v>7</v>
      </c>
      <c r="C39" s="5"/>
      <c r="D39" s="5"/>
      <c r="E39" s="5"/>
      <c r="F39" s="5"/>
      <c r="G39" s="5"/>
    </row>
    <row r="40" spans="1:7" ht="11.25" thickBot="1" x14ac:dyDescent="0.3">
      <c r="A40" s="71" t="s">
        <v>70</v>
      </c>
      <c r="B40" s="72"/>
      <c r="C40" s="72"/>
      <c r="D40" s="72"/>
      <c r="E40" s="72"/>
      <c r="F40" s="73"/>
      <c r="G40" s="5">
        <f>SUM(G37:G39)</f>
        <v>1146.6000000000001</v>
      </c>
    </row>
    <row r="41" spans="1:7" ht="52.9" customHeight="1" thickBot="1" x14ac:dyDescent="0.3">
      <c r="A41" s="8" t="str">
        <f>'PI skaičiuoklė'!C19</f>
        <v>Veiksmas A2 „Remiantis viešai prieinama informacija surinkti duomenis apie neįsisteigusio Europos Sąjungoje subjekto respondento reputaciją ir priežiūros kokybę“</v>
      </c>
      <c r="B41" s="36"/>
      <c r="C41" s="36"/>
      <c r="D41" s="36"/>
      <c r="E41" s="36"/>
      <c r="F41" s="36"/>
      <c r="G41" s="36"/>
    </row>
    <row r="42" spans="1:7" ht="32.25" thickBot="1" x14ac:dyDescent="0.3">
      <c r="A42" s="24"/>
      <c r="B42" s="5" t="s">
        <v>92</v>
      </c>
      <c r="C42" s="5">
        <v>1</v>
      </c>
      <c r="D42" s="5">
        <v>8.82</v>
      </c>
      <c r="E42" s="5">
        <v>1</v>
      </c>
      <c r="F42" s="5">
        <v>260</v>
      </c>
      <c r="G42" s="5">
        <f>+C42*D42*E42*F42</f>
        <v>2293.2000000000003</v>
      </c>
    </row>
    <row r="43" spans="1:7" ht="11.25" thickBot="1" x14ac:dyDescent="0.3">
      <c r="A43" s="71" t="s">
        <v>71</v>
      </c>
      <c r="B43" s="72"/>
      <c r="C43" s="72"/>
      <c r="D43" s="72"/>
      <c r="E43" s="72"/>
      <c r="F43" s="73"/>
      <c r="G43" s="5">
        <f>SUM(G42)</f>
        <v>2293.2000000000003</v>
      </c>
    </row>
    <row r="44" spans="1:7" ht="53.25" thickBot="1" x14ac:dyDescent="0.3">
      <c r="A44" s="8" t="str">
        <f>'PI skaičiuoklė'!C20</f>
        <v>Veiksmas A3 „
įvertinti subjekto respondento taikomus pinigų plovimo ir (ar) teroristų finansavimo prevencijos kontrolės mechanizmus“</v>
      </c>
      <c r="B44" s="36"/>
      <c r="C44" s="36"/>
      <c r="D44" s="36"/>
      <c r="E44" s="36"/>
      <c r="F44" s="36"/>
      <c r="G44" s="36"/>
    </row>
    <row r="45" spans="1:7" ht="32.25" thickBot="1" x14ac:dyDescent="0.3">
      <c r="A45" s="24"/>
      <c r="B45" s="5" t="s">
        <v>92</v>
      </c>
      <c r="C45" s="5">
        <v>1</v>
      </c>
      <c r="D45" s="5">
        <v>8.82</v>
      </c>
      <c r="E45" s="5">
        <v>1</v>
      </c>
      <c r="F45" s="5">
        <v>260</v>
      </c>
      <c r="G45" s="5">
        <f>+C45*D45*E45*F45</f>
        <v>2293.2000000000003</v>
      </c>
    </row>
    <row r="46" spans="1:7" ht="11.25" thickBot="1" x14ac:dyDescent="0.3">
      <c r="A46" s="71" t="s">
        <v>106</v>
      </c>
      <c r="B46" s="72"/>
      <c r="C46" s="72"/>
      <c r="D46" s="72"/>
      <c r="E46" s="72"/>
      <c r="F46" s="73"/>
      <c r="G46" s="5">
        <f>SUM(G45)</f>
        <v>2293.2000000000003</v>
      </c>
    </row>
    <row r="47" spans="1:7" ht="32.25" thickBot="1" x14ac:dyDescent="0.3">
      <c r="A47" s="8" t="str">
        <f>'PI skaičiuoklė'!C21</f>
        <v>Veiksmas A4 „prieš užmegzdami naujus korespondentinius santykius gauti vyresniojo vadovo pritarimą“</v>
      </c>
      <c r="B47" s="36"/>
      <c r="C47" s="36"/>
      <c r="D47" s="36"/>
      <c r="E47" s="36"/>
      <c r="F47" s="36"/>
      <c r="G47" s="36"/>
    </row>
    <row r="48" spans="1:7" ht="32.25" thickBot="1" x14ac:dyDescent="0.3">
      <c r="A48" s="24"/>
      <c r="B48" s="5" t="s">
        <v>92</v>
      </c>
      <c r="C48" s="5">
        <v>1</v>
      </c>
      <c r="D48" s="5">
        <v>8.82</v>
      </c>
      <c r="E48" s="5">
        <v>0.5</v>
      </c>
      <c r="F48" s="5">
        <v>260</v>
      </c>
      <c r="G48" s="5">
        <f>+C48*D48*E48*F48</f>
        <v>1146.6000000000001</v>
      </c>
    </row>
    <row r="49" spans="1:7" ht="11.25" thickBot="1" x14ac:dyDescent="0.3">
      <c r="A49" s="71" t="s">
        <v>107</v>
      </c>
      <c r="B49" s="72"/>
      <c r="C49" s="72"/>
      <c r="D49" s="72"/>
      <c r="E49" s="72"/>
      <c r="F49" s="73"/>
      <c r="G49" s="5">
        <f>SUM(G48)</f>
        <v>1146.6000000000001</v>
      </c>
    </row>
    <row r="50" spans="1:7" ht="42.75" thickBot="1" x14ac:dyDescent="0.3">
      <c r="A50" s="8" t="str">
        <f>'PI skaičiuoklė'!C22</f>
        <v>Veiksmas A5 „dokumentuoti kiekvienos tarptautinių korespondentinių santykių šalies pareigas“</v>
      </c>
      <c r="B50" s="36"/>
      <c r="C50" s="36"/>
      <c r="D50" s="36"/>
      <c r="E50" s="36"/>
      <c r="F50" s="36"/>
      <c r="G50" s="36"/>
    </row>
    <row r="51" spans="1:7" ht="32.25" thickBot="1" x14ac:dyDescent="0.3">
      <c r="A51" s="24"/>
      <c r="B51" s="5" t="s">
        <v>92</v>
      </c>
      <c r="C51" s="5">
        <v>1</v>
      </c>
      <c r="D51" s="5">
        <v>8.82</v>
      </c>
      <c r="E51" s="5">
        <v>1</v>
      </c>
      <c r="F51" s="5">
        <v>260</v>
      </c>
      <c r="G51" s="5">
        <f>+C51*D51*E51*F51</f>
        <v>2293.2000000000003</v>
      </c>
    </row>
    <row r="52" spans="1:7" ht="11.25" thickBot="1" x14ac:dyDescent="0.3">
      <c r="A52" s="71" t="s">
        <v>108</v>
      </c>
      <c r="B52" s="72"/>
      <c r="C52" s="72"/>
      <c r="D52" s="72"/>
      <c r="E52" s="72"/>
      <c r="F52" s="73"/>
      <c r="G52" s="5">
        <f>SUM(G51)</f>
        <v>2293.2000000000003</v>
      </c>
    </row>
    <row r="53" spans="1:7" ht="158.25" thickBot="1" x14ac:dyDescent="0.3">
      <c r="A53" s="8" t="str">
        <f>'PI skaičiuoklė'!C23</f>
        <v>Veiksmas A6 „kiek tai susiję su perleidžiamosiomis kriptoturto sąskaitomis, įsitikinti, kad subjektas respondentas tinkamai atliko kliento tapatybės nustatymo veiksmus (įskaitant tai, ar patikrino klientų, turinčių tiesioginę prieigą prie subjekto korespondento sąskaitų, tapatybę, atliko kitus kliento tapatybės nustatymo veiksmus) ir kad kriptoturto paslaugų teikėjas, gavęs subjekto korespondento prašymą, gali jam pateikti atitinkamus duomenis kliento tapatybei nustatyti“</v>
      </c>
      <c r="B53" s="36"/>
      <c r="C53" s="36"/>
      <c r="D53" s="36"/>
      <c r="E53" s="36"/>
      <c r="F53" s="36"/>
      <c r="G53" s="36"/>
    </row>
    <row r="54" spans="1:7" ht="32.25" thickBot="1" x14ac:dyDescent="0.3">
      <c r="A54" s="24"/>
      <c r="B54" s="5" t="s">
        <v>92</v>
      </c>
      <c r="C54" s="5">
        <v>1</v>
      </c>
      <c r="D54" s="5">
        <v>8.82</v>
      </c>
      <c r="E54" s="5">
        <v>1</v>
      </c>
      <c r="F54" s="5">
        <v>260</v>
      </c>
      <c r="G54" s="5">
        <f>+C54*D54*E54*F54</f>
        <v>2293.2000000000003</v>
      </c>
    </row>
    <row r="55" spans="1:7" ht="11.25" thickBot="1" x14ac:dyDescent="0.3">
      <c r="A55" s="71" t="s">
        <v>109</v>
      </c>
      <c r="B55" s="72"/>
      <c r="C55" s="72"/>
      <c r="D55" s="72"/>
      <c r="E55" s="72"/>
      <c r="F55" s="73"/>
      <c r="G55" s="5">
        <f>SUM(G54)</f>
        <v>2293.2000000000003</v>
      </c>
    </row>
    <row r="56" spans="1:7" ht="74.25" thickBot="1" x14ac:dyDescent="0.3">
      <c r="A56" s="8" t="str">
        <f>'PI skaičiuoklė'!C24</f>
        <v>Veiksmas A7 „atsižvelgdami į pagal šį straipsnį surinktą informaciją, taikyti papildomas priemones, nustatytas pagal kriptoturto paslaugų teikėjo vidaus politiką rizikai, susijusiai su subjektu respondentu, sumažinti“</v>
      </c>
      <c r="B56" s="36"/>
      <c r="C56" s="36"/>
      <c r="D56" s="36"/>
      <c r="E56" s="36"/>
      <c r="F56" s="36"/>
      <c r="G56" s="36"/>
    </row>
    <row r="57" spans="1:7" ht="32.25" thickBot="1" x14ac:dyDescent="0.3">
      <c r="A57" s="24"/>
      <c r="B57" s="5" t="s">
        <v>92</v>
      </c>
      <c r="C57" s="5">
        <v>1</v>
      </c>
      <c r="D57" s="5">
        <v>8.82</v>
      </c>
      <c r="E57" s="5">
        <v>1</v>
      </c>
      <c r="F57" s="5">
        <v>260</v>
      </c>
      <c r="G57" s="5">
        <f>+C57*D57*E57*F57</f>
        <v>2293.2000000000003</v>
      </c>
    </row>
    <row r="58" spans="1:7" ht="11.25" thickBot="1" x14ac:dyDescent="0.3">
      <c r="A58" s="71" t="s">
        <v>117</v>
      </c>
      <c r="B58" s="72"/>
      <c r="C58" s="72"/>
      <c r="D58" s="72"/>
      <c r="E58" s="72"/>
      <c r="F58" s="73"/>
      <c r="G58" s="5">
        <f>SUM(G57)</f>
        <v>2293.2000000000003</v>
      </c>
    </row>
    <row r="59" spans="1:7" ht="11.25" thickBot="1" x14ac:dyDescent="0.3">
      <c r="A59" s="74" t="s">
        <v>72</v>
      </c>
      <c r="B59" s="75"/>
      <c r="C59" s="75"/>
      <c r="D59" s="75"/>
      <c r="E59" s="75"/>
      <c r="F59" s="76"/>
      <c r="G59" s="25">
        <f>G40+G43+G46+G49+G52+G55+G58</f>
        <v>13759.200000000003</v>
      </c>
    </row>
    <row r="60" spans="1:7" ht="242.25" thickBot="1" x14ac:dyDescent="0.3">
      <c r="A60" s="22" t="str">
        <f>'PI skaičiuoklė'!B26</f>
        <v xml:space="preserve">8 straipsnis. 22 straipsnio pakeitimas
Papildyti 22 straipsnį 5(2) dalimi:
„5(2). Kriptoturto paslaugų teikėjai, kurių buveinė yra kitoje valstybėje narėje ir kurie teikia paslaugas Lietuvos Respublikoje per tarpininkus, fizinius ar juridinius asmenis, privalo Lietuvos Respublikoje įsteigti arba paskirti kontaktinį asmenį, kurio pareiga – Lietuvos banko ir Finansinių nusikaltimų tyrimo tarnybos prašymu teikti dokumentus ir informaciją, susijusius su pinigų plovimo ir (ar) teroristų finansavimo prevencija. Apie kontaktinį asmenį ne vėliau kaip per 14 darbo dienų nuo šio asmens įsteigimo ar paskyrimo dienos turi būti raštu pranešta Lietuvos bankui ir Finansinių nusikaltimų tyrimo tarnybai.“ </v>
      </c>
      <c r="B60" s="36"/>
      <c r="C60" s="36"/>
      <c r="D60" s="36"/>
      <c r="E60" s="36"/>
      <c r="F60" s="36"/>
      <c r="G60" s="36"/>
    </row>
    <row r="61" spans="1:7" ht="63.75" thickBot="1" x14ac:dyDescent="0.3">
      <c r="A61" s="8" t="str">
        <f>'PI skaičiuoklė'!C27</f>
        <v>Veiksmas B1 „Pateikti informaciją apie bendrovės kontaktinį asmenį Lietuvos bankui ir Finansinių nusikaltimų tyrimo tarnybai prie Lietuvos Respublikos vidaus reikalų ministerijos“</v>
      </c>
      <c r="B61" s="36"/>
      <c r="C61" s="36"/>
      <c r="D61" s="36"/>
      <c r="E61" s="36"/>
      <c r="F61" s="36"/>
      <c r="G61" s="36"/>
    </row>
    <row r="62" spans="1:7" ht="32.25" thickBot="1" x14ac:dyDescent="0.3">
      <c r="A62" s="24"/>
      <c r="B62" s="5" t="s">
        <v>92</v>
      </c>
      <c r="C62" s="5">
        <v>1</v>
      </c>
      <c r="D62" s="5">
        <v>8.82</v>
      </c>
      <c r="E62" s="5">
        <v>0.25</v>
      </c>
      <c r="F62" s="5">
        <v>1</v>
      </c>
      <c r="G62" s="5">
        <f>+C62*D62*E62*F62</f>
        <v>2.2050000000000001</v>
      </c>
    </row>
    <row r="63" spans="1:7" ht="11.25" thickBot="1" x14ac:dyDescent="0.3">
      <c r="A63" s="71" t="s">
        <v>73</v>
      </c>
      <c r="B63" s="72"/>
      <c r="C63" s="72"/>
      <c r="D63" s="72"/>
      <c r="E63" s="72"/>
      <c r="F63" s="73"/>
      <c r="G63" s="5">
        <f>SUM(G62)</f>
        <v>2.2050000000000001</v>
      </c>
    </row>
    <row r="64" spans="1:7" ht="11.25" thickBot="1" x14ac:dyDescent="0.3">
      <c r="A64" s="74" t="s">
        <v>88</v>
      </c>
      <c r="B64" s="75"/>
      <c r="C64" s="75"/>
      <c r="D64" s="75"/>
      <c r="E64" s="75"/>
      <c r="F64" s="76"/>
      <c r="G64" s="25">
        <f>G63</f>
        <v>2.2050000000000001</v>
      </c>
    </row>
  </sheetData>
  <mergeCells count="18">
    <mergeCell ref="A43:F43"/>
    <mergeCell ref="A46:F46"/>
    <mergeCell ref="A49:F49"/>
    <mergeCell ref="A52:F52"/>
    <mergeCell ref="A1:G1"/>
    <mergeCell ref="A32:G32"/>
    <mergeCell ref="A40:F40"/>
    <mergeCell ref="A27:F27"/>
    <mergeCell ref="A9:F9"/>
    <mergeCell ref="A14:F14"/>
    <mergeCell ref="A15:F15"/>
    <mergeCell ref="A21:F21"/>
    <mergeCell ref="A26:F26"/>
    <mergeCell ref="A55:F55"/>
    <mergeCell ref="A59:F59"/>
    <mergeCell ref="A63:F63"/>
    <mergeCell ref="A58:F58"/>
    <mergeCell ref="A64:F64"/>
  </mergeCells>
  <pageMargins left="0.70866141732283472" right="0.70866141732283472" top="1.1417322834645669" bottom="0.9448818897637796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D3FF"/>
  </sheetPr>
  <dimension ref="A1:D54"/>
  <sheetViews>
    <sheetView topLeftCell="A4" zoomScale="85" zoomScaleNormal="85" workbookViewId="0">
      <selection activeCell="J13" sqref="J13"/>
    </sheetView>
  </sheetViews>
  <sheetFormatPr defaultColWidth="8.7109375" defaultRowHeight="10.5" x14ac:dyDescent="0.25"/>
  <cols>
    <col min="1" max="1" width="33.42578125" style="1" customWidth="1"/>
    <col min="2" max="2" width="16.7109375" style="1" customWidth="1"/>
    <col min="3" max="3" width="15.5703125" style="1" customWidth="1"/>
    <col min="4" max="4" width="36.42578125" style="1" customWidth="1"/>
    <col min="5" max="16384" width="8.7109375" style="1"/>
  </cols>
  <sheetData>
    <row r="1" spans="1:4" ht="20.25" customHeight="1" thickBot="1" x14ac:dyDescent="0.3">
      <c r="A1" s="91" t="s">
        <v>52</v>
      </c>
      <c r="B1" s="92"/>
      <c r="C1" s="92"/>
      <c r="D1" s="93"/>
    </row>
    <row r="2" spans="1:4" ht="24.6" customHeight="1" thickBot="1" x14ac:dyDescent="0.3">
      <c r="A2" s="28" t="s">
        <v>78</v>
      </c>
      <c r="B2" s="87" t="s">
        <v>24</v>
      </c>
      <c r="C2" s="88"/>
      <c r="D2" s="29" t="s">
        <v>3</v>
      </c>
    </row>
    <row r="3" spans="1:4" ht="11.25" thickBot="1" x14ac:dyDescent="0.3">
      <c r="A3" s="30">
        <v>1</v>
      </c>
      <c r="B3" s="89">
        <v>2</v>
      </c>
      <c r="C3" s="90"/>
      <c r="D3" s="30">
        <v>3</v>
      </c>
    </row>
    <row r="4" spans="1:4" ht="273.75" thickBot="1" x14ac:dyDescent="0.3">
      <c r="A4" s="22" t="str">
        <f>'PI skaičiuoklė'!B6</f>
        <v>9 straipsnis. 25 straipsnio pakeitimas
1.	Pakeisti 25 straipsnį ir jį išdėstyti taip: 4. Juridinis asmuo, pradėjęs vykdyti virtualiųjų valiutų keityklos operatoriaus ar depozitinių virtualiųjų valiutų piniginių operatoriaus veiklą ar ją nutraukęs, ne vėliau kaip per 5 darbo dienas nuo veiklos pradžios ar pabaigos privalo informuoti Juridinių asmenų registro tvarkytoją apie virtualiųjų valiutų keityklos operatoriaus ar depozitinių virtualiųjų valiutų piniginių operatoriaus paslaugų teikėjo veiklos vykdymą ar tokios veiklos vykdymo pabaigą. Pateikdamas šią informaciją, virtualiųjų valiutų keityklos operatorius ar depozitinių virtualiųjų valiutų piniginių operatorius patvirtina, kad jis pats ar jo valdymo ar priežiūros organų nariai ir naudos gavėjai yra susipažinę su pinigų plovimą ir teroristų finansavimo prevenciją reglamentuojančiais teisės aktais ir atitinka jų reikalavimus. (Pripažįstama netekusiu galios)</v>
      </c>
      <c r="B4" s="4"/>
      <c r="C4" s="4"/>
      <c r="D4" s="4"/>
    </row>
    <row r="5" spans="1:4" ht="11.25" thickBot="1" x14ac:dyDescent="0.3">
      <c r="A5" s="8" t="e">
        <f>'PI skaičiuoklė'!#REF!</f>
        <v>#REF!</v>
      </c>
      <c r="B5" s="4"/>
      <c r="C5" s="4"/>
      <c r="D5" s="4"/>
    </row>
    <row r="6" spans="1:4" ht="11.25" thickBot="1" x14ac:dyDescent="0.3">
      <c r="A6" s="12"/>
      <c r="B6" s="5" t="s">
        <v>16</v>
      </c>
      <c r="C6" s="5">
        <v>0</v>
      </c>
      <c r="D6" s="5">
        <f>+C6</f>
        <v>0</v>
      </c>
    </row>
    <row r="7" spans="1:4" ht="11.25" thickBot="1" x14ac:dyDescent="0.3">
      <c r="A7" s="12"/>
      <c r="B7" s="5" t="s">
        <v>17</v>
      </c>
      <c r="C7" s="5">
        <v>0</v>
      </c>
      <c r="D7" s="5">
        <f>+C7</f>
        <v>0</v>
      </c>
    </row>
    <row r="8" spans="1:4" ht="20.100000000000001" customHeight="1" thickBot="1" x14ac:dyDescent="0.3">
      <c r="A8" s="71" t="s">
        <v>25</v>
      </c>
      <c r="B8" s="72"/>
      <c r="C8" s="72"/>
      <c r="D8" s="4">
        <f>SUM(D6:D7)</f>
        <v>0</v>
      </c>
    </row>
    <row r="9" spans="1:4" ht="53.25" thickBot="1" x14ac:dyDescent="0.3">
      <c r="A9" s="8" t="str">
        <f>'PI skaičiuoklė'!C7</f>
        <v>Veiksmas A2 "Ne vėliau kaip per 5 dienas nuo bendrovės veiklos vykdymo pradžios ar veiklos pabaigos informuoti Juridinių asmenų registro tvarkytoją"</v>
      </c>
      <c r="B9" s="4"/>
      <c r="C9" s="4"/>
      <c r="D9" s="4"/>
    </row>
    <row r="10" spans="1:4" ht="11.25" thickBot="1" x14ac:dyDescent="0.3">
      <c r="A10" s="12"/>
      <c r="B10" s="5" t="s">
        <v>18</v>
      </c>
      <c r="C10" s="5">
        <v>0</v>
      </c>
      <c r="D10" s="5">
        <f>+C10</f>
        <v>0</v>
      </c>
    </row>
    <row r="11" spans="1:4" ht="11.25" thickBot="1" x14ac:dyDescent="0.3">
      <c r="A11" s="12"/>
      <c r="B11" s="5" t="s">
        <v>19</v>
      </c>
      <c r="C11" s="5">
        <v>0</v>
      </c>
      <c r="D11" s="5">
        <f>+C11</f>
        <v>0</v>
      </c>
    </row>
    <row r="12" spans="1:4" ht="11.25" thickBot="1" x14ac:dyDescent="0.3">
      <c r="A12" s="71" t="s">
        <v>26</v>
      </c>
      <c r="B12" s="72"/>
      <c r="C12" s="72"/>
      <c r="D12" s="4">
        <f>SUM(D10:D11)</f>
        <v>0</v>
      </c>
    </row>
    <row r="13" spans="1:4" ht="11.25" thickBot="1" x14ac:dyDescent="0.3">
      <c r="A13" s="8" t="s">
        <v>7</v>
      </c>
      <c r="B13" s="5"/>
      <c r="C13" s="5"/>
      <c r="D13" s="5" t="s">
        <v>7</v>
      </c>
    </row>
    <row r="14" spans="1:4" ht="11.25" thickBot="1" x14ac:dyDescent="0.3">
      <c r="A14" s="74" t="s">
        <v>27</v>
      </c>
      <c r="B14" s="75"/>
      <c r="C14" s="75"/>
      <c r="D14" s="4">
        <f>SUM(D8,D12)</f>
        <v>0</v>
      </c>
    </row>
    <row r="15" spans="1:4" ht="23.45" customHeight="1" thickBot="1" x14ac:dyDescent="0.3">
      <c r="A15" s="22" t="str">
        <f>'PI skaičiuoklė'!B10</f>
        <v>9 straipsnis. 25 straipsnio pakeitimas
1.	Pakeisti 25 straipsnį ir jį išdėstyti taip: 6. Lietuvos Respublikoje įsteigtas juridinis asmuo, kurio teisinė forma yra akcinė bendrovė arba uždaroji akcinė bendrovė, ketinantis vykdyti virtualiųjų valiutų keityklos operatoriaus ir (ar) depozitinių virtualiųjų valiutų piniginių operatoriaus veiklą, privalo turėti įregistruotą įstatinį kapitalą, kuris turi būti ne mažesnis kaip 125 000 eurų. Kitos teisinės formos Lietuvos Respublikoje įsteigtas juridinis asmuo arba Europos Sąjungos valstybės narės ar užsienio valstybės juridinio asmens filialas, ketinantis vykdyti virtualiųjų valiutų keityklos operatoriaus ir (ar) depozitinių virtualiųjų valiutų piniginių operatoriaus veiklą, privalo turėti draudimo įmonės išduotą prievolių įvykdymo laidavimo draudimo arba finansų įstaigos laidavimo ar garantijos dokumentą dėl ne mažesnės kaip 100 000 eurų sumos vienai kliento pretenzijai dėl nuostolių atlyginimo ir 500 000 eurų sumos visoms klientų pretenzijoms dėl nuostolių atlyginimo per metus. (pripažįstama netekusiu galios)</v>
      </c>
      <c r="B15" s="5"/>
      <c r="C15" s="5"/>
      <c r="D15" s="5"/>
    </row>
    <row r="16" spans="1:4" ht="53.25" thickBot="1" x14ac:dyDescent="0.3">
      <c r="A16" s="8" t="str">
        <f>'PI skaičiuoklė'!C11</f>
        <v>Veiksmas B1 "Pateikti Juridinių asmenų registro tvarkytojui informaciją apie bendrovės įstatinį kapitalą, ne mažesnį nei 125 000 eurų.</v>
      </c>
      <c r="B16" s="4"/>
      <c r="C16" s="4"/>
      <c r="D16" s="4"/>
    </row>
    <row r="17" spans="1:4" ht="11.25" thickBot="1" x14ac:dyDescent="0.3">
      <c r="A17" s="12"/>
      <c r="B17" s="5" t="s">
        <v>20</v>
      </c>
      <c r="C17" s="5">
        <v>0</v>
      </c>
      <c r="D17" s="5">
        <f>+C17</f>
        <v>0</v>
      </c>
    </row>
    <row r="18" spans="1:4" ht="11.25" thickBot="1" x14ac:dyDescent="0.3">
      <c r="A18" s="12"/>
      <c r="B18" s="5" t="s">
        <v>21</v>
      </c>
      <c r="C18" s="5">
        <v>0</v>
      </c>
      <c r="D18" s="5">
        <f>+C18</f>
        <v>0</v>
      </c>
    </row>
    <row r="19" spans="1:4" ht="11.25" thickBot="1" x14ac:dyDescent="0.3">
      <c r="A19" s="71" t="s">
        <v>28</v>
      </c>
      <c r="B19" s="72"/>
      <c r="C19" s="72"/>
      <c r="D19" s="4">
        <f>SUM(D17:D18)</f>
        <v>0</v>
      </c>
    </row>
    <row r="20" spans="1:4" ht="11.25" thickBot="1" x14ac:dyDescent="0.3">
      <c r="A20" s="8" t="str">
        <f>'PI skaičiuoklė'!C12</f>
        <v>Veiksmas B2</v>
      </c>
      <c r="B20" s="4"/>
      <c r="C20" s="4"/>
      <c r="D20" s="36"/>
    </row>
    <row r="21" spans="1:4" ht="11.25" thickBot="1" x14ac:dyDescent="0.3">
      <c r="A21" s="12"/>
      <c r="B21" s="5" t="s">
        <v>22</v>
      </c>
      <c r="C21" s="5">
        <v>0</v>
      </c>
      <c r="D21" s="5">
        <f>+C21</f>
        <v>0</v>
      </c>
    </row>
    <row r="22" spans="1:4" ht="11.25" thickBot="1" x14ac:dyDescent="0.3">
      <c r="A22" s="12"/>
      <c r="B22" s="5" t="s">
        <v>23</v>
      </c>
      <c r="C22" s="5">
        <v>0</v>
      </c>
      <c r="D22" s="5">
        <f>+C22</f>
        <v>0</v>
      </c>
    </row>
    <row r="23" spans="1:4" ht="11.25" thickBot="1" x14ac:dyDescent="0.3">
      <c r="A23" s="71" t="s">
        <v>29</v>
      </c>
      <c r="B23" s="72"/>
      <c r="C23" s="72"/>
      <c r="D23" s="4">
        <f>SUM(D21:D22)</f>
        <v>0</v>
      </c>
    </row>
    <row r="24" spans="1:4" ht="11.25" thickBot="1" x14ac:dyDescent="0.3">
      <c r="A24" s="12"/>
      <c r="B24" s="5" t="s">
        <v>7</v>
      </c>
      <c r="C24" s="5"/>
      <c r="D24" s="5" t="s">
        <v>12</v>
      </c>
    </row>
    <row r="25" spans="1:4" ht="11.25" thickBot="1" x14ac:dyDescent="0.3">
      <c r="A25" s="74" t="s">
        <v>30</v>
      </c>
      <c r="B25" s="75"/>
      <c r="C25" s="75"/>
      <c r="D25" s="36">
        <f>SUM(D19,D23)</f>
        <v>0</v>
      </c>
    </row>
    <row r="29" spans="1:4" ht="11.25" thickBot="1" x14ac:dyDescent="0.3"/>
    <row r="30" spans="1:4" ht="11.25" thickBot="1" x14ac:dyDescent="0.3">
      <c r="A30" s="94" t="s">
        <v>53</v>
      </c>
      <c r="B30" s="95"/>
      <c r="C30" s="95"/>
      <c r="D30" s="96"/>
    </row>
    <row r="31" spans="1:4" ht="36.75" customHeight="1" thickBot="1" x14ac:dyDescent="0.3">
      <c r="A31" s="28" t="s">
        <v>79</v>
      </c>
      <c r="B31" s="87" t="s">
        <v>24</v>
      </c>
      <c r="C31" s="88"/>
      <c r="D31" s="29" t="s">
        <v>3</v>
      </c>
    </row>
    <row r="32" spans="1:4" ht="11.25" thickBot="1" x14ac:dyDescent="0.3">
      <c r="A32" s="30">
        <v>1</v>
      </c>
      <c r="B32" s="89">
        <v>2</v>
      </c>
      <c r="C32" s="90"/>
      <c r="D32" s="30">
        <v>3</v>
      </c>
    </row>
    <row r="33" spans="1:4" ht="27.75" customHeight="1" thickBot="1" x14ac:dyDescent="0.3">
      <c r="A33" s="22" t="e">
        <f>'PI skaičiuoklė'!#REF!</f>
        <v>#REF!</v>
      </c>
      <c r="B33" s="4"/>
      <c r="C33" s="4"/>
      <c r="D33" s="4"/>
    </row>
    <row r="34" spans="1:4" ht="11.25" thickBot="1" x14ac:dyDescent="0.3">
      <c r="A34" s="8" t="e">
        <f>'PI skaičiuoklė'!#REF!</f>
        <v>#REF!</v>
      </c>
      <c r="B34" s="4"/>
      <c r="C34" s="4"/>
      <c r="D34" s="4"/>
    </row>
    <row r="35" spans="1:4" ht="11.25" thickBot="1" x14ac:dyDescent="0.3">
      <c r="A35" s="12"/>
      <c r="B35" s="5" t="s">
        <v>16</v>
      </c>
      <c r="C35" s="5">
        <v>0</v>
      </c>
      <c r="D35" s="5">
        <f>+C35</f>
        <v>0</v>
      </c>
    </row>
    <row r="36" spans="1:4" ht="11.25" thickBot="1" x14ac:dyDescent="0.3">
      <c r="A36" s="12"/>
      <c r="B36" s="5" t="s">
        <v>17</v>
      </c>
      <c r="C36" s="5">
        <v>0</v>
      </c>
      <c r="D36" s="5">
        <f>+C36</f>
        <v>0</v>
      </c>
    </row>
    <row r="37" spans="1:4" ht="11.25" thickBot="1" x14ac:dyDescent="0.3">
      <c r="A37" s="71" t="s">
        <v>25</v>
      </c>
      <c r="B37" s="72"/>
      <c r="C37" s="72"/>
      <c r="D37" s="4">
        <f>SUM(D35:D36)</f>
        <v>0</v>
      </c>
    </row>
    <row r="38" spans="1:4" ht="53.25" thickBot="1" x14ac:dyDescent="0.3">
      <c r="A38" s="8" t="str">
        <f>'PI skaičiuoklė'!C18</f>
        <v>Veiksmas A1 "Patikrinti ar neįsisteigęs Europos Sąjungoje subjektas respondentas yra licencijuotas ar registruotas nacionalinės priežiūros institucijos"</v>
      </c>
      <c r="B38" s="4"/>
      <c r="C38" s="4"/>
      <c r="D38" s="4"/>
    </row>
    <row r="39" spans="1:4" ht="11.25" thickBot="1" x14ac:dyDescent="0.3">
      <c r="A39" s="12"/>
      <c r="B39" s="5" t="s">
        <v>18</v>
      </c>
      <c r="C39" s="5">
        <v>0</v>
      </c>
      <c r="D39" s="5">
        <f>+C39</f>
        <v>0</v>
      </c>
    </row>
    <row r="40" spans="1:4" ht="11.25" thickBot="1" x14ac:dyDescent="0.3">
      <c r="A40" s="12"/>
      <c r="B40" s="5" t="s">
        <v>19</v>
      </c>
      <c r="C40" s="5">
        <v>0</v>
      </c>
      <c r="D40" s="5">
        <f>+C40</f>
        <v>0</v>
      </c>
    </row>
    <row r="41" spans="1:4" ht="11.25" thickBot="1" x14ac:dyDescent="0.3">
      <c r="A41" s="71" t="s">
        <v>26</v>
      </c>
      <c r="B41" s="72"/>
      <c r="C41" s="72"/>
      <c r="D41" s="4">
        <f>SUM(D39:D40)</f>
        <v>0</v>
      </c>
    </row>
    <row r="42" spans="1:4" ht="11.25" thickBot="1" x14ac:dyDescent="0.3">
      <c r="A42" s="8" t="s">
        <v>7</v>
      </c>
      <c r="B42" s="5"/>
      <c r="C42" s="5"/>
      <c r="D42" s="5" t="s">
        <v>7</v>
      </c>
    </row>
    <row r="43" spans="1:4" ht="11.25" thickBot="1" x14ac:dyDescent="0.3">
      <c r="A43" s="74" t="s">
        <v>27</v>
      </c>
      <c r="B43" s="75"/>
      <c r="C43" s="75"/>
      <c r="D43" s="4">
        <f>SUM(D37,D41)</f>
        <v>0</v>
      </c>
    </row>
    <row r="44" spans="1:4" ht="11.25" thickBot="1" x14ac:dyDescent="0.3">
      <c r="A44" s="22" t="e">
        <f>'PI skaičiuoklė'!#REF!</f>
        <v>#REF!</v>
      </c>
      <c r="B44" s="5"/>
      <c r="C44" s="5"/>
      <c r="D44" s="5"/>
    </row>
    <row r="45" spans="1:4" ht="11.25" thickBot="1" x14ac:dyDescent="0.3">
      <c r="A45" s="8" t="e">
        <f>'PI skaičiuoklė'!#REF!</f>
        <v>#REF!</v>
      </c>
      <c r="B45" s="4"/>
      <c r="C45" s="4"/>
      <c r="D45" s="4"/>
    </row>
    <row r="46" spans="1:4" ht="11.25" thickBot="1" x14ac:dyDescent="0.3">
      <c r="A46" s="12"/>
      <c r="B46" s="5" t="s">
        <v>20</v>
      </c>
      <c r="C46" s="5">
        <v>0</v>
      </c>
      <c r="D46" s="5">
        <f>+C46</f>
        <v>0</v>
      </c>
    </row>
    <row r="47" spans="1:4" ht="11.25" thickBot="1" x14ac:dyDescent="0.3">
      <c r="A47" s="12"/>
      <c r="B47" s="5" t="s">
        <v>21</v>
      </c>
      <c r="C47" s="5">
        <v>0</v>
      </c>
      <c r="D47" s="5">
        <f>+C47</f>
        <v>0</v>
      </c>
    </row>
    <row r="48" spans="1:4" ht="11.25" thickBot="1" x14ac:dyDescent="0.3">
      <c r="A48" s="71" t="s">
        <v>28</v>
      </c>
      <c r="B48" s="72"/>
      <c r="C48" s="72"/>
      <c r="D48" s="4">
        <f>SUM(D46:D47)</f>
        <v>0</v>
      </c>
    </row>
    <row r="49" spans="1:4" ht="11.25" thickBot="1" x14ac:dyDescent="0.3">
      <c r="A49" s="8" t="e">
        <f>'PI skaičiuoklė'!#REF!</f>
        <v>#REF!</v>
      </c>
      <c r="B49" s="4"/>
      <c r="C49" s="4"/>
      <c r="D49" s="4"/>
    </row>
    <row r="50" spans="1:4" ht="11.25" thickBot="1" x14ac:dyDescent="0.3">
      <c r="A50" s="12"/>
      <c r="B50" s="5" t="s">
        <v>22</v>
      </c>
      <c r="C50" s="5">
        <v>0</v>
      </c>
      <c r="D50" s="5">
        <f>+C50</f>
        <v>0</v>
      </c>
    </row>
    <row r="51" spans="1:4" ht="11.25" thickBot="1" x14ac:dyDescent="0.3">
      <c r="A51" s="12"/>
      <c r="B51" s="5" t="s">
        <v>23</v>
      </c>
      <c r="C51" s="5">
        <v>0</v>
      </c>
      <c r="D51" s="5">
        <f>+C51</f>
        <v>0</v>
      </c>
    </row>
    <row r="52" spans="1:4" ht="11.25" thickBot="1" x14ac:dyDescent="0.3">
      <c r="A52" s="71" t="s">
        <v>29</v>
      </c>
      <c r="B52" s="72"/>
      <c r="C52" s="72"/>
      <c r="D52" s="4">
        <f>SUM(D50:D51)</f>
        <v>0</v>
      </c>
    </row>
    <row r="53" spans="1:4" ht="11.25" thickBot="1" x14ac:dyDescent="0.3">
      <c r="A53" s="12"/>
      <c r="B53" s="5" t="s">
        <v>7</v>
      </c>
      <c r="C53" s="5"/>
      <c r="D53" s="5" t="s">
        <v>12</v>
      </c>
    </row>
    <row r="54" spans="1:4" ht="11.25" thickBot="1" x14ac:dyDescent="0.3">
      <c r="A54" s="74" t="s">
        <v>30</v>
      </c>
      <c r="B54" s="75"/>
      <c r="C54" s="75"/>
      <c r="D54" s="4">
        <f>SUM(D48,D52)</f>
        <v>0</v>
      </c>
    </row>
  </sheetData>
  <mergeCells count="18">
    <mergeCell ref="A1:D1"/>
    <mergeCell ref="A30:D30"/>
    <mergeCell ref="A37:C37"/>
    <mergeCell ref="A41:C41"/>
    <mergeCell ref="A43:C43"/>
    <mergeCell ref="A25:C25"/>
    <mergeCell ref="A8:C8"/>
    <mergeCell ref="A12:C12"/>
    <mergeCell ref="A14:C14"/>
    <mergeCell ref="A19:C19"/>
    <mergeCell ref="A23:C23"/>
    <mergeCell ref="B2:C2"/>
    <mergeCell ref="B3:C3"/>
    <mergeCell ref="B31:C31"/>
    <mergeCell ref="B32:C32"/>
    <mergeCell ref="A48:C48"/>
    <mergeCell ref="A52:C52"/>
    <mergeCell ref="A54:C54"/>
  </mergeCells>
  <pageMargins left="0.70866141732283472" right="0.70866141732283472"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44BBA4"/>
  </sheetPr>
  <dimension ref="A1:E57"/>
  <sheetViews>
    <sheetView zoomScale="85" zoomScaleNormal="85" workbookViewId="0">
      <selection activeCell="B5" sqref="B5"/>
    </sheetView>
  </sheetViews>
  <sheetFormatPr defaultColWidth="8.7109375" defaultRowHeight="10.5" x14ac:dyDescent="0.25"/>
  <cols>
    <col min="1" max="1" width="28.5703125" style="1" customWidth="1"/>
    <col min="2" max="2" width="13" style="1" customWidth="1"/>
    <col min="3" max="3" width="22.5703125" style="1" customWidth="1"/>
    <col min="4" max="4" width="37.42578125" style="1" customWidth="1"/>
    <col min="5" max="5" width="17.7109375" style="1" customWidth="1"/>
    <col min="6" max="16384" width="8.7109375" style="1"/>
  </cols>
  <sheetData>
    <row r="1" spans="1:5" ht="16.5" customHeight="1" thickBot="1" x14ac:dyDescent="0.3">
      <c r="A1" s="91" t="s">
        <v>54</v>
      </c>
      <c r="B1" s="92"/>
      <c r="C1" s="92"/>
      <c r="D1" s="92"/>
      <c r="E1" s="93"/>
    </row>
    <row r="2" spans="1:5" ht="44.25" customHeight="1" thickBot="1" x14ac:dyDescent="0.3">
      <c r="A2" s="28" t="s">
        <v>78</v>
      </c>
      <c r="B2" s="29" t="s">
        <v>80</v>
      </c>
      <c r="C2" s="29" t="s">
        <v>51</v>
      </c>
      <c r="D2" s="29" t="s">
        <v>81</v>
      </c>
      <c r="E2" s="29" t="s">
        <v>4</v>
      </c>
    </row>
    <row r="3" spans="1:5" ht="13.5" customHeight="1" thickBot="1" x14ac:dyDescent="0.3">
      <c r="A3" s="30">
        <v>1</v>
      </c>
      <c r="B3" s="31">
        <v>2</v>
      </c>
      <c r="C3" s="31">
        <v>3</v>
      </c>
      <c r="D3" s="31">
        <v>4</v>
      </c>
      <c r="E3" s="31">
        <v>5</v>
      </c>
    </row>
    <row r="4" spans="1:5" ht="347.25" thickBot="1" x14ac:dyDescent="0.3">
      <c r="A4" s="22" t="str">
        <f>'PI skaičiuoklė'!B6</f>
        <v>9 straipsnis. 25 straipsnio pakeitimas
1.	Pakeisti 25 straipsnį ir jį išdėstyti taip: 4. Juridinis asmuo, pradėjęs vykdyti virtualiųjų valiutų keityklos operatoriaus ar depozitinių virtualiųjų valiutų piniginių operatoriaus veiklą ar ją nutraukęs, ne vėliau kaip per 5 darbo dienas nuo veiklos pradžios ar pabaigos privalo informuoti Juridinių asmenų registro tvarkytoją apie virtualiųjų valiutų keityklos operatoriaus ar depozitinių virtualiųjų valiutų piniginių operatoriaus paslaugų teikėjo veiklos vykdymą ar tokios veiklos vykdymo pabaigą. Pateikdamas šią informaciją, virtualiųjų valiutų keityklos operatorius ar depozitinių virtualiųjų valiutų piniginių operatorius patvirtina, kad jis pats ar jo valdymo ar priežiūros organų nariai ir naudos gavėjai yra susipažinę su pinigų plovimą ir teroristų finansavimo prevenciją reglamentuojančiais teisės aktais ir atitinka jų reikalavimus. (Pripažįstama netekusiu galios)</v>
      </c>
      <c r="B4" s="4"/>
      <c r="C4" s="4"/>
      <c r="D4" s="4"/>
      <c r="E4" s="4"/>
    </row>
    <row r="5" spans="1:5" ht="11.25" thickBot="1" x14ac:dyDescent="0.3">
      <c r="A5" s="8" t="e">
        <f>'PI skaičiuoklė'!#REF!</f>
        <v>#REF!</v>
      </c>
      <c r="B5" s="4"/>
      <c r="C5" s="4"/>
      <c r="D5" s="4"/>
      <c r="E5" s="4"/>
    </row>
    <row r="6" spans="1:5" ht="11.25" thickBot="1" x14ac:dyDescent="0.3">
      <c r="A6" s="12"/>
      <c r="B6" s="5" t="s">
        <v>16</v>
      </c>
      <c r="C6" s="5">
        <v>0</v>
      </c>
      <c r="D6" s="5">
        <v>0</v>
      </c>
      <c r="E6" s="5">
        <f>+C6*D6</f>
        <v>0</v>
      </c>
    </row>
    <row r="7" spans="1:5" ht="11.25" thickBot="1" x14ac:dyDescent="0.3">
      <c r="A7" s="12"/>
      <c r="B7" s="5" t="s">
        <v>17</v>
      </c>
      <c r="C7" s="5">
        <v>0</v>
      </c>
      <c r="D7" s="5">
        <v>0</v>
      </c>
      <c r="E7" s="5">
        <f>+C7*D7</f>
        <v>0</v>
      </c>
    </row>
    <row r="8" spans="1:5" ht="14.1" customHeight="1" thickBot="1" x14ac:dyDescent="0.3">
      <c r="A8" s="71" t="s">
        <v>31</v>
      </c>
      <c r="B8" s="72"/>
      <c r="C8" s="72"/>
      <c r="D8" s="73"/>
      <c r="E8" s="5">
        <f>SUM(E6:E7)</f>
        <v>0</v>
      </c>
    </row>
    <row r="9" spans="1:5" ht="53.25" thickBot="1" x14ac:dyDescent="0.3">
      <c r="A9" s="8" t="str">
        <f>'PI skaičiuoklė'!C7</f>
        <v>Veiksmas A2 "Ne vėliau kaip per 5 dienas nuo bendrovės veiklos vykdymo pradžios ar veiklos pabaigos informuoti Juridinių asmenų registro tvarkytoją"</v>
      </c>
      <c r="B9" s="4"/>
      <c r="C9" s="4"/>
      <c r="D9" s="4"/>
      <c r="E9" s="4"/>
    </row>
    <row r="10" spans="1:5" ht="11.25" thickBot="1" x14ac:dyDescent="0.3">
      <c r="A10" s="12"/>
      <c r="B10" s="5" t="s">
        <v>18</v>
      </c>
      <c r="C10" s="5">
        <v>0</v>
      </c>
      <c r="D10" s="5">
        <v>0</v>
      </c>
      <c r="E10" s="5">
        <f t="shared" ref="E10:E11" si="0">+C10*D10</f>
        <v>0</v>
      </c>
    </row>
    <row r="11" spans="1:5" ht="11.25" thickBot="1" x14ac:dyDescent="0.3">
      <c r="A11" s="12"/>
      <c r="B11" s="5" t="s">
        <v>19</v>
      </c>
      <c r="C11" s="5">
        <v>0</v>
      </c>
      <c r="D11" s="5">
        <v>0</v>
      </c>
      <c r="E11" s="5">
        <f t="shared" si="0"/>
        <v>0</v>
      </c>
    </row>
    <row r="12" spans="1:5" ht="11.25" thickBot="1" x14ac:dyDescent="0.3">
      <c r="A12" s="71" t="s">
        <v>32</v>
      </c>
      <c r="B12" s="72"/>
      <c r="C12" s="72"/>
      <c r="D12" s="73"/>
      <c r="E12" s="5">
        <f>SUM(E10:E11)</f>
        <v>0</v>
      </c>
    </row>
    <row r="13" spans="1:5" ht="11.25" thickBot="1" x14ac:dyDescent="0.3">
      <c r="A13" s="12"/>
      <c r="B13" s="5" t="s">
        <v>7</v>
      </c>
      <c r="C13" s="5">
        <v>0</v>
      </c>
      <c r="D13" s="5"/>
      <c r="E13" s="5" t="s">
        <v>82</v>
      </c>
    </row>
    <row r="14" spans="1:5" ht="11.25" thickBot="1" x14ac:dyDescent="0.3">
      <c r="A14" s="74" t="s">
        <v>33</v>
      </c>
      <c r="B14" s="75"/>
      <c r="C14" s="75"/>
      <c r="D14" s="76"/>
      <c r="E14" s="4">
        <f>SUM(E8,E12)</f>
        <v>0</v>
      </c>
    </row>
    <row r="15" spans="1:5" ht="389.25" thickBot="1" x14ac:dyDescent="0.3">
      <c r="A15" s="22" t="str">
        <f>'PI skaičiuoklė'!B10</f>
        <v>9 straipsnis. 25 straipsnio pakeitimas
1.	Pakeisti 25 straipsnį ir jį išdėstyti taip: 6. Lietuvos Respublikoje įsteigtas juridinis asmuo, kurio teisinė forma yra akcinė bendrovė arba uždaroji akcinė bendrovė, ketinantis vykdyti virtualiųjų valiutų keityklos operatoriaus ir (ar) depozitinių virtualiųjų valiutų piniginių operatoriaus veiklą, privalo turėti įregistruotą įstatinį kapitalą, kuris turi būti ne mažesnis kaip 125 000 eurų. Kitos teisinės formos Lietuvos Respublikoje įsteigtas juridinis asmuo arba Europos Sąjungos valstybės narės ar užsienio valstybės juridinio asmens filialas, ketinantis vykdyti virtualiųjų valiutų keityklos operatoriaus ir (ar) depozitinių virtualiųjų valiutų piniginių operatoriaus veiklą, privalo turėti draudimo įmonės išduotą prievolių įvykdymo laidavimo draudimo arba finansų įstaigos laidavimo ar garantijos dokumentą dėl ne mažesnės kaip 100 000 eurų sumos vienai kliento pretenzijai dėl nuostolių atlyginimo ir 500 000 eurų sumos visoms klientų pretenzijoms dėl nuostolių atlyginimo per metus. (pripažįstama netekusiu galios)</v>
      </c>
      <c r="B15" s="4"/>
      <c r="C15" s="4"/>
      <c r="D15" s="4"/>
      <c r="E15" s="4"/>
    </row>
    <row r="16" spans="1:5" ht="53.25" thickBot="1" x14ac:dyDescent="0.3">
      <c r="A16" s="8" t="str">
        <f>'PI skaičiuoklė'!C11</f>
        <v>Veiksmas B1 "Pateikti Juridinių asmenų registro tvarkytojui informaciją apie bendrovės įstatinį kapitalą, ne mažesnį nei 125 000 eurų.</v>
      </c>
      <c r="B16" s="4"/>
      <c r="C16" s="4"/>
      <c r="D16" s="4"/>
      <c r="E16" s="4"/>
    </row>
    <row r="17" spans="1:5" ht="11.25" thickBot="1" x14ac:dyDescent="0.3">
      <c r="A17" s="12"/>
      <c r="B17" s="5" t="s">
        <v>20</v>
      </c>
      <c r="C17" s="5">
        <v>0</v>
      </c>
      <c r="D17" s="5">
        <v>0</v>
      </c>
      <c r="E17" s="5">
        <f t="shared" ref="E17:E18" si="1">+C17*D17</f>
        <v>0</v>
      </c>
    </row>
    <row r="18" spans="1:5" ht="11.25" thickBot="1" x14ac:dyDescent="0.3">
      <c r="A18" s="12"/>
      <c r="B18" s="5" t="s">
        <v>21</v>
      </c>
      <c r="C18" s="5">
        <v>0</v>
      </c>
      <c r="D18" s="5">
        <v>0</v>
      </c>
      <c r="E18" s="5">
        <f t="shared" si="1"/>
        <v>0</v>
      </c>
    </row>
    <row r="19" spans="1:5" ht="11.25" thickBot="1" x14ac:dyDescent="0.3">
      <c r="A19" s="71" t="s">
        <v>34</v>
      </c>
      <c r="B19" s="72"/>
      <c r="C19" s="72"/>
      <c r="D19" s="73"/>
      <c r="E19" s="5">
        <f>SUM(E17:E18)</f>
        <v>0</v>
      </c>
    </row>
    <row r="20" spans="1:5" ht="11.25" thickBot="1" x14ac:dyDescent="0.3">
      <c r="A20" s="8" t="str">
        <f>'PI skaičiuoklė'!C12</f>
        <v>Veiksmas B2</v>
      </c>
      <c r="B20" s="4"/>
      <c r="C20" s="4"/>
      <c r="D20" s="4"/>
      <c r="E20" s="4"/>
    </row>
    <row r="21" spans="1:5" ht="11.25" thickBot="1" x14ac:dyDescent="0.3">
      <c r="A21" s="12"/>
      <c r="B21" s="5" t="s">
        <v>22</v>
      </c>
      <c r="C21" s="5">
        <v>0</v>
      </c>
      <c r="D21" s="5">
        <v>0</v>
      </c>
      <c r="E21" s="5">
        <f t="shared" ref="E21:E22" si="2">+C21*D21</f>
        <v>0</v>
      </c>
    </row>
    <row r="22" spans="1:5" ht="11.25" thickBot="1" x14ac:dyDescent="0.3">
      <c r="A22" s="12"/>
      <c r="B22" s="5" t="s">
        <v>23</v>
      </c>
      <c r="C22" s="5">
        <v>0</v>
      </c>
      <c r="D22" s="5">
        <v>0</v>
      </c>
      <c r="E22" s="5">
        <f t="shared" si="2"/>
        <v>0</v>
      </c>
    </row>
    <row r="23" spans="1:5" ht="11.25" thickBot="1" x14ac:dyDescent="0.3">
      <c r="A23" s="71" t="s">
        <v>36</v>
      </c>
      <c r="B23" s="72"/>
      <c r="C23" s="72"/>
      <c r="D23" s="73"/>
      <c r="E23" s="5">
        <f>SUM(E21:E22)</f>
        <v>0</v>
      </c>
    </row>
    <row r="24" spans="1:5" ht="11.25" thickBot="1" x14ac:dyDescent="0.3">
      <c r="A24" s="12"/>
      <c r="B24" s="5" t="s">
        <v>7</v>
      </c>
      <c r="C24" s="5"/>
      <c r="D24" s="5"/>
      <c r="E24" s="5" t="s">
        <v>12</v>
      </c>
    </row>
    <row r="25" spans="1:5" ht="11.25" thickBot="1" x14ac:dyDescent="0.3">
      <c r="A25" s="74" t="s">
        <v>35</v>
      </c>
      <c r="B25" s="75"/>
      <c r="C25" s="75"/>
      <c r="D25" s="76"/>
      <c r="E25" s="4">
        <f>SUM(E19,E23)</f>
        <v>0</v>
      </c>
    </row>
    <row r="26" spans="1:5" x14ac:dyDescent="0.25">
      <c r="A26" s="26"/>
      <c r="B26" s="26"/>
      <c r="C26" s="26"/>
      <c r="D26" s="26"/>
      <c r="E26" s="32"/>
    </row>
    <row r="27" spans="1:5" x14ac:dyDescent="0.25">
      <c r="A27" s="26"/>
      <c r="B27" s="26"/>
      <c r="C27" s="26"/>
      <c r="D27" s="26"/>
      <c r="E27" s="32"/>
    </row>
    <row r="28" spans="1:5" x14ac:dyDescent="0.25">
      <c r="A28" s="26"/>
      <c r="B28" s="26"/>
      <c r="C28" s="26"/>
      <c r="D28" s="26"/>
      <c r="E28" s="32"/>
    </row>
    <row r="29" spans="1:5" x14ac:dyDescent="0.25">
      <c r="A29" s="26"/>
      <c r="B29" s="26"/>
      <c r="C29" s="26"/>
      <c r="D29" s="26"/>
      <c r="E29" s="32"/>
    </row>
    <row r="30" spans="1:5" x14ac:dyDescent="0.25">
      <c r="A30" s="26"/>
      <c r="B30" s="26"/>
      <c r="C30" s="26"/>
      <c r="D30" s="26"/>
      <c r="E30" s="32"/>
    </row>
    <row r="32" spans="1:5" ht="11.25" thickBot="1" x14ac:dyDescent="0.3"/>
    <row r="33" spans="1:5" ht="19.5" customHeight="1" thickBot="1" x14ac:dyDescent="0.3">
      <c r="A33" s="94" t="s">
        <v>55</v>
      </c>
      <c r="B33" s="95"/>
      <c r="C33" s="95"/>
      <c r="D33" s="95"/>
      <c r="E33" s="96"/>
    </row>
    <row r="34" spans="1:5" ht="42.75" thickBot="1" x14ac:dyDescent="0.3">
      <c r="A34" s="28" t="s">
        <v>79</v>
      </c>
      <c r="B34" s="29" t="s">
        <v>80</v>
      </c>
      <c r="C34" s="29" t="s">
        <v>51</v>
      </c>
      <c r="D34" s="29" t="s">
        <v>81</v>
      </c>
      <c r="E34" s="29" t="s">
        <v>4</v>
      </c>
    </row>
    <row r="35" spans="1:5" ht="11.25" thickBot="1" x14ac:dyDescent="0.3">
      <c r="A35" s="30">
        <v>1</v>
      </c>
      <c r="B35" s="31">
        <v>2</v>
      </c>
      <c r="C35" s="31">
        <v>3</v>
      </c>
      <c r="D35" s="31">
        <v>4</v>
      </c>
      <c r="E35" s="31">
        <v>5</v>
      </c>
    </row>
    <row r="36" spans="1:5" ht="11.25" thickBot="1" x14ac:dyDescent="0.3">
      <c r="A36" s="22" t="e">
        <f>'PI skaičiuoklė'!#REF!</f>
        <v>#REF!</v>
      </c>
      <c r="B36" s="4"/>
      <c r="C36" s="4"/>
      <c r="D36" s="4"/>
      <c r="E36" s="4"/>
    </row>
    <row r="37" spans="1:5" ht="11.25" thickBot="1" x14ac:dyDescent="0.3">
      <c r="A37" s="8" t="e">
        <f>'PI skaičiuoklė'!#REF!</f>
        <v>#REF!</v>
      </c>
      <c r="B37" s="4"/>
      <c r="C37" s="4"/>
      <c r="D37" s="4"/>
      <c r="E37" s="4"/>
    </row>
    <row r="38" spans="1:5" ht="11.25" thickBot="1" x14ac:dyDescent="0.3">
      <c r="A38" s="12"/>
      <c r="B38" s="5" t="s">
        <v>16</v>
      </c>
      <c r="C38" s="5">
        <v>0</v>
      </c>
      <c r="D38" s="5">
        <v>0</v>
      </c>
      <c r="E38" s="5">
        <f>+C38*D38</f>
        <v>0</v>
      </c>
    </row>
    <row r="39" spans="1:5" ht="11.25" thickBot="1" x14ac:dyDescent="0.3">
      <c r="A39" s="12"/>
      <c r="B39" s="5" t="s">
        <v>17</v>
      </c>
      <c r="C39" s="5">
        <v>0</v>
      </c>
      <c r="D39" s="5">
        <v>0</v>
      </c>
      <c r="E39" s="5">
        <f>+C39*D39</f>
        <v>0</v>
      </c>
    </row>
    <row r="40" spans="1:5" ht="11.25" thickBot="1" x14ac:dyDescent="0.3">
      <c r="A40" s="71" t="s">
        <v>31</v>
      </c>
      <c r="B40" s="72"/>
      <c r="C40" s="72"/>
      <c r="D40" s="73"/>
      <c r="E40" s="5">
        <f>SUM(E38:E39)</f>
        <v>0</v>
      </c>
    </row>
    <row r="41" spans="1:5" ht="63.75" thickBot="1" x14ac:dyDescent="0.3">
      <c r="A41" s="8" t="str">
        <f>'PI skaičiuoklė'!C18</f>
        <v>Veiksmas A1 "Patikrinti ar neįsisteigęs Europos Sąjungoje subjektas respondentas yra licencijuotas ar registruotas nacionalinės priežiūros institucijos"</v>
      </c>
      <c r="B41" s="4"/>
      <c r="C41" s="4"/>
      <c r="D41" s="4"/>
      <c r="E41" s="4"/>
    </row>
    <row r="42" spans="1:5" ht="11.25" thickBot="1" x14ac:dyDescent="0.3">
      <c r="A42" s="12"/>
      <c r="B42" s="5" t="s">
        <v>18</v>
      </c>
      <c r="C42" s="5">
        <v>0</v>
      </c>
      <c r="D42" s="5">
        <v>0</v>
      </c>
      <c r="E42" s="5">
        <f t="shared" ref="E42:E43" si="3">+C42*D42</f>
        <v>0</v>
      </c>
    </row>
    <row r="43" spans="1:5" ht="11.25" thickBot="1" x14ac:dyDescent="0.3">
      <c r="A43" s="12"/>
      <c r="B43" s="5" t="s">
        <v>19</v>
      </c>
      <c r="C43" s="5">
        <v>0</v>
      </c>
      <c r="D43" s="5">
        <v>0</v>
      </c>
      <c r="E43" s="5">
        <f t="shared" si="3"/>
        <v>0</v>
      </c>
    </row>
    <row r="44" spans="1:5" ht="11.25" thickBot="1" x14ac:dyDescent="0.3">
      <c r="A44" s="71" t="s">
        <v>32</v>
      </c>
      <c r="B44" s="72"/>
      <c r="C44" s="72"/>
      <c r="D44" s="73"/>
      <c r="E44" s="5">
        <f>SUM(E42:E43)</f>
        <v>0</v>
      </c>
    </row>
    <row r="45" spans="1:5" ht="11.25" thickBot="1" x14ac:dyDescent="0.3">
      <c r="A45" s="12"/>
      <c r="B45" s="5" t="s">
        <v>7</v>
      </c>
      <c r="C45" s="5"/>
      <c r="D45" s="5"/>
      <c r="E45" s="5" t="s">
        <v>82</v>
      </c>
    </row>
    <row r="46" spans="1:5" ht="11.25" thickBot="1" x14ac:dyDescent="0.3">
      <c r="A46" s="74" t="s">
        <v>33</v>
      </c>
      <c r="B46" s="75"/>
      <c r="C46" s="75"/>
      <c r="D46" s="76"/>
      <c r="E46" s="4">
        <f>SUM(E40,E44)</f>
        <v>0</v>
      </c>
    </row>
    <row r="47" spans="1:5" ht="11.25" thickBot="1" x14ac:dyDescent="0.3">
      <c r="A47" s="22" t="e">
        <f>'PI skaičiuoklė'!#REF!</f>
        <v>#REF!</v>
      </c>
      <c r="B47" s="4"/>
      <c r="C47" s="4"/>
      <c r="D47" s="4"/>
      <c r="E47" s="4"/>
    </row>
    <row r="48" spans="1:5" ht="11.25" thickBot="1" x14ac:dyDescent="0.3">
      <c r="A48" s="8" t="e">
        <f>'PI skaičiuoklė'!#REF!</f>
        <v>#REF!</v>
      </c>
      <c r="B48" s="4"/>
      <c r="C48" s="4"/>
      <c r="D48" s="4"/>
      <c r="E48" s="4"/>
    </row>
    <row r="49" spans="1:5" ht="11.25" thickBot="1" x14ac:dyDescent="0.3">
      <c r="A49" s="12"/>
      <c r="B49" s="5" t="s">
        <v>20</v>
      </c>
      <c r="C49" s="5">
        <v>0</v>
      </c>
      <c r="D49" s="5">
        <v>0</v>
      </c>
      <c r="E49" s="5">
        <f t="shared" ref="E49:E50" si="4">+C49*D49</f>
        <v>0</v>
      </c>
    </row>
    <row r="50" spans="1:5" ht="11.25" thickBot="1" x14ac:dyDescent="0.3">
      <c r="A50" s="12"/>
      <c r="B50" s="5" t="s">
        <v>21</v>
      </c>
      <c r="C50" s="5">
        <v>0</v>
      </c>
      <c r="D50" s="5">
        <v>0</v>
      </c>
      <c r="E50" s="5">
        <f t="shared" si="4"/>
        <v>0</v>
      </c>
    </row>
    <row r="51" spans="1:5" ht="11.25" thickBot="1" x14ac:dyDescent="0.3">
      <c r="A51" s="71" t="s">
        <v>34</v>
      </c>
      <c r="B51" s="72"/>
      <c r="C51" s="72"/>
      <c r="D51" s="73"/>
      <c r="E51" s="5">
        <f>SUM(E49:E50)</f>
        <v>0</v>
      </c>
    </row>
    <row r="52" spans="1:5" ht="11.25" thickBot="1" x14ac:dyDescent="0.3">
      <c r="A52" s="8" t="e">
        <f>'PI skaičiuoklė'!#REF!</f>
        <v>#REF!</v>
      </c>
      <c r="B52" s="4"/>
      <c r="C52" s="4"/>
      <c r="D52" s="4"/>
      <c r="E52" s="4"/>
    </row>
    <row r="53" spans="1:5" ht="11.25" thickBot="1" x14ac:dyDescent="0.3">
      <c r="A53" s="12"/>
      <c r="B53" s="5" t="s">
        <v>22</v>
      </c>
      <c r="C53" s="5">
        <v>0</v>
      </c>
      <c r="D53" s="5">
        <v>0</v>
      </c>
      <c r="E53" s="5">
        <f t="shared" ref="E53:E54" si="5">+C53*D53</f>
        <v>0</v>
      </c>
    </row>
    <row r="54" spans="1:5" ht="11.25" thickBot="1" x14ac:dyDescent="0.3">
      <c r="A54" s="12"/>
      <c r="B54" s="5" t="s">
        <v>23</v>
      </c>
      <c r="C54" s="5">
        <v>0</v>
      </c>
      <c r="D54" s="5">
        <v>0</v>
      </c>
      <c r="E54" s="5">
        <f t="shared" si="5"/>
        <v>0</v>
      </c>
    </row>
    <row r="55" spans="1:5" ht="11.25" thickBot="1" x14ac:dyDescent="0.3">
      <c r="A55" s="71" t="s">
        <v>36</v>
      </c>
      <c r="B55" s="72"/>
      <c r="C55" s="72"/>
      <c r="D55" s="73"/>
      <c r="E55" s="5">
        <f>SUM(E53:E54)</f>
        <v>0</v>
      </c>
    </row>
    <row r="56" spans="1:5" ht="11.25" thickBot="1" x14ac:dyDescent="0.3">
      <c r="A56" s="12"/>
      <c r="B56" s="5" t="s">
        <v>7</v>
      </c>
      <c r="C56" s="5"/>
      <c r="D56" s="5"/>
      <c r="E56" s="5" t="s">
        <v>12</v>
      </c>
    </row>
    <row r="57" spans="1:5" ht="11.25" thickBot="1" x14ac:dyDescent="0.3">
      <c r="A57" s="74" t="s">
        <v>35</v>
      </c>
      <c r="B57" s="75"/>
      <c r="C57" s="75"/>
      <c r="D57" s="76"/>
      <c r="E57" s="4">
        <f>SUM(E51,E55)</f>
        <v>0</v>
      </c>
    </row>
  </sheetData>
  <mergeCells count="14">
    <mergeCell ref="A51:D51"/>
    <mergeCell ref="A55:D55"/>
    <mergeCell ref="A57:D57"/>
    <mergeCell ref="A1:E1"/>
    <mergeCell ref="A33:E33"/>
    <mergeCell ref="A40:D40"/>
    <mergeCell ref="A44:D44"/>
    <mergeCell ref="A46:D46"/>
    <mergeCell ref="A25:D25"/>
    <mergeCell ref="A8:D8"/>
    <mergeCell ref="A12:D12"/>
    <mergeCell ref="A14:D14"/>
    <mergeCell ref="A19:D19"/>
    <mergeCell ref="A23:D23"/>
  </mergeCells>
  <pageMargins left="0.70866141732283472" right="0.70866141732283472" top="1.3385826771653544" bottom="1.338582677165354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2F1F0"/>
  </sheetPr>
  <dimension ref="A1:C56"/>
  <sheetViews>
    <sheetView zoomScale="85" zoomScaleNormal="85" workbookViewId="0">
      <selection sqref="A1:C1"/>
    </sheetView>
  </sheetViews>
  <sheetFormatPr defaultColWidth="8.7109375" defaultRowHeight="10.5" x14ac:dyDescent="0.25"/>
  <cols>
    <col min="1" max="1" width="39" style="1" customWidth="1"/>
    <col min="2" max="2" width="30.140625" style="1" customWidth="1"/>
    <col min="3" max="3" width="24.5703125" style="1" customWidth="1"/>
    <col min="4" max="16384" width="8.7109375" style="1"/>
  </cols>
  <sheetData>
    <row r="1" spans="1:3" ht="21" customHeight="1" thickBot="1" x14ac:dyDescent="0.3">
      <c r="A1" s="81" t="s">
        <v>83</v>
      </c>
      <c r="B1" s="82"/>
      <c r="C1" s="83"/>
    </row>
    <row r="2" spans="1:3" ht="26.45" customHeight="1" thickBot="1" x14ac:dyDescent="0.3">
      <c r="A2" s="28" t="s">
        <v>78</v>
      </c>
      <c r="B2" s="29" t="s">
        <v>37</v>
      </c>
      <c r="C2" s="29" t="s">
        <v>38</v>
      </c>
    </row>
    <row r="3" spans="1:3" ht="11.25" customHeight="1" thickBot="1" x14ac:dyDescent="0.3">
      <c r="A3" s="30">
        <v>1</v>
      </c>
      <c r="B3" s="31">
        <v>2</v>
      </c>
      <c r="C3" s="31">
        <v>3</v>
      </c>
    </row>
    <row r="4" spans="1:3" ht="30.75" customHeight="1" thickBot="1" x14ac:dyDescent="0.3">
      <c r="A4" s="22" t="str">
        <f>'PI skaičiuoklė'!B6</f>
        <v>9 straipsnis. 25 straipsnio pakeitimas
1.	Pakeisti 25 straipsnį ir jį išdėstyti taip: 4. Juridinis asmuo, pradėjęs vykdyti virtualiųjų valiutų keityklos operatoriaus ar depozitinių virtualiųjų valiutų piniginių operatoriaus veiklą ar ją nutraukęs, ne vėliau kaip per 5 darbo dienas nuo veiklos pradžios ar pabaigos privalo informuoti Juridinių asmenų registro tvarkytoją apie virtualiųjų valiutų keityklos operatoriaus ar depozitinių virtualiųjų valiutų piniginių operatoriaus paslaugų teikėjo veiklos vykdymą ar tokios veiklos vykdymo pabaigą. Pateikdamas šią informaciją, virtualiųjų valiutų keityklos operatorius ar depozitinių virtualiųjų valiutų piniginių operatorius patvirtina, kad jis pats ar jo valdymo ar priežiūros organų nariai ir naudos gavėjai yra susipažinę su pinigų plovimą ir teroristų finansavimo prevenciją reglamentuojančiais teisės aktais ir atitinka jų reikalavimus. (Pripažįstama netekusiu galios)</v>
      </c>
      <c r="B4" s="4"/>
      <c r="C4" s="4"/>
    </row>
    <row r="5" spans="1:3" ht="11.25" thickBot="1" x14ac:dyDescent="0.3">
      <c r="A5" s="8" t="e">
        <f>'PI skaičiuoklė'!#REF!</f>
        <v>#REF!</v>
      </c>
      <c r="B5" s="4"/>
      <c r="C5" s="4"/>
    </row>
    <row r="6" spans="1:3" ht="11.25" thickBot="1" x14ac:dyDescent="0.3">
      <c r="A6" s="12"/>
      <c r="B6" s="5" t="s">
        <v>16</v>
      </c>
      <c r="C6" s="5">
        <v>0</v>
      </c>
    </row>
    <row r="7" spans="1:3" ht="11.25" thickBot="1" x14ac:dyDescent="0.3">
      <c r="A7" s="12"/>
      <c r="B7" s="5" t="s">
        <v>17</v>
      </c>
      <c r="C7" s="5">
        <v>0</v>
      </c>
    </row>
    <row r="8" spans="1:3" ht="12" customHeight="1" thickBot="1" x14ac:dyDescent="0.3">
      <c r="A8" s="71" t="s">
        <v>39</v>
      </c>
      <c r="B8" s="73"/>
      <c r="C8" s="5">
        <f>SUM(C6:C7)</f>
        <v>0</v>
      </c>
    </row>
    <row r="9" spans="1:3" ht="42.75" thickBot="1" x14ac:dyDescent="0.3">
      <c r="A9" s="8" t="str">
        <f>'PI skaičiuoklė'!C7</f>
        <v>Veiksmas A2 "Ne vėliau kaip per 5 dienas nuo bendrovės veiklos vykdymo pradžios ar veiklos pabaigos informuoti Juridinių asmenų registro tvarkytoją"</v>
      </c>
      <c r="B9" s="4"/>
      <c r="C9" s="4"/>
    </row>
    <row r="10" spans="1:3" ht="11.25" thickBot="1" x14ac:dyDescent="0.3">
      <c r="A10" s="12"/>
      <c r="B10" s="5" t="s">
        <v>18</v>
      </c>
      <c r="C10" s="5">
        <v>0</v>
      </c>
    </row>
    <row r="11" spans="1:3" ht="11.25" thickBot="1" x14ac:dyDescent="0.3">
      <c r="A11" s="12"/>
      <c r="B11" s="5" t="s">
        <v>19</v>
      </c>
      <c r="C11" s="5">
        <v>0</v>
      </c>
    </row>
    <row r="12" spans="1:3" ht="18.95" customHeight="1" thickBot="1" x14ac:dyDescent="0.3">
      <c r="A12" s="71" t="s">
        <v>40</v>
      </c>
      <c r="B12" s="73"/>
      <c r="C12" s="5">
        <f>SUM(C10:C11)</f>
        <v>0</v>
      </c>
    </row>
    <row r="13" spans="1:3" ht="11.25" thickBot="1" x14ac:dyDescent="0.3">
      <c r="A13" s="12"/>
      <c r="B13" s="5" t="s">
        <v>7</v>
      </c>
      <c r="C13" s="5"/>
    </row>
    <row r="14" spans="1:3" ht="15" customHeight="1" thickBot="1" x14ac:dyDescent="0.3">
      <c r="A14" s="74" t="s">
        <v>41</v>
      </c>
      <c r="B14" s="76"/>
      <c r="C14" s="33">
        <f>SUM(C8,C12)</f>
        <v>0</v>
      </c>
    </row>
    <row r="15" spans="1:3" ht="11.45" customHeight="1" thickBot="1" x14ac:dyDescent="0.3">
      <c r="A15" s="22" t="str">
        <f>'PI skaičiuoklė'!B10</f>
        <v>9 straipsnis. 25 straipsnio pakeitimas
1.	Pakeisti 25 straipsnį ir jį išdėstyti taip: 6. Lietuvos Respublikoje įsteigtas juridinis asmuo, kurio teisinė forma yra akcinė bendrovė arba uždaroji akcinė bendrovė, ketinantis vykdyti virtualiųjų valiutų keityklos operatoriaus ir (ar) depozitinių virtualiųjų valiutų piniginių operatoriaus veiklą, privalo turėti įregistruotą įstatinį kapitalą, kuris turi būti ne mažesnis kaip 125 000 eurų. Kitos teisinės formos Lietuvos Respublikoje įsteigtas juridinis asmuo arba Europos Sąjungos valstybės narės ar užsienio valstybės juridinio asmens filialas, ketinantis vykdyti virtualiųjų valiutų keityklos operatoriaus ir (ar) depozitinių virtualiųjų valiutų piniginių operatoriaus veiklą, privalo turėti draudimo įmonės išduotą prievolių įvykdymo laidavimo draudimo arba finansų įstaigos laidavimo ar garantijos dokumentą dėl ne mažesnės kaip 100 000 eurų sumos vienai kliento pretenzijai dėl nuostolių atlyginimo ir 500 000 eurų sumos visoms klientų pretenzijoms dėl nuostolių atlyginimo per metus. (pripažįstama netekusiu galios)</v>
      </c>
      <c r="B15" s="4"/>
      <c r="C15" s="4"/>
    </row>
    <row r="16" spans="1:3" ht="42.75" thickBot="1" x14ac:dyDescent="0.3">
      <c r="A16" s="8" t="str">
        <f>'PI skaičiuoklė'!C11</f>
        <v>Veiksmas B1 "Pateikti Juridinių asmenų registro tvarkytojui informaciją apie bendrovės įstatinį kapitalą, ne mažesnį nei 125 000 eurų.</v>
      </c>
      <c r="B16" s="4"/>
      <c r="C16" s="4"/>
    </row>
    <row r="17" spans="1:3" ht="11.25" thickBot="1" x14ac:dyDescent="0.3">
      <c r="A17" s="34"/>
      <c r="B17" s="5" t="s">
        <v>20</v>
      </c>
      <c r="C17" s="5">
        <v>0</v>
      </c>
    </row>
    <row r="18" spans="1:3" ht="11.25" thickBot="1" x14ac:dyDescent="0.3">
      <c r="A18" s="12"/>
      <c r="B18" s="5" t="s">
        <v>21</v>
      </c>
      <c r="C18" s="5">
        <v>0</v>
      </c>
    </row>
    <row r="19" spans="1:3" ht="15" customHeight="1" thickBot="1" x14ac:dyDescent="0.3">
      <c r="A19" s="71" t="s">
        <v>42</v>
      </c>
      <c r="B19" s="73"/>
      <c r="C19" s="5">
        <f>SUM(C17:C18)</f>
        <v>0</v>
      </c>
    </row>
    <row r="20" spans="1:3" ht="11.25" thickBot="1" x14ac:dyDescent="0.3">
      <c r="A20" s="8" t="str">
        <f>'PI skaičiuoklė'!C12</f>
        <v>Veiksmas B2</v>
      </c>
      <c r="B20" s="4"/>
      <c r="C20" s="4"/>
    </row>
    <row r="21" spans="1:3" ht="11.25" thickBot="1" x14ac:dyDescent="0.3">
      <c r="A21" s="12"/>
      <c r="B21" s="5" t="s">
        <v>22</v>
      </c>
      <c r="C21" s="5">
        <v>0</v>
      </c>
    </row>
    <row r="22" spans="1:3" ht="11.25" thickBot="1" x14ac:dyDescent="0.3">
      <c r="A22" s="12"/>
      <c r="B22" s="5" t="s">
        <v>23</v>
      </c>
      <c r="C22" s="5">
        <v>0</v>
      </c>
    </row>
    <row r="23" spans="1:3" ht="16.5" customHeight="1" thickBot="1" x14ac:dyDescent="0.3">
      <c r="A23" s="71" t="s">
        <v>43</v>
      </c>
      <c r="B23" s="73"/>
      <c r="C23" s="5">
        <f>SUM(C21:C22)</f>
        <v>0</v>
      </c>
    </row>
    <row r="24" spans="1:3" ht="11.25" thickBot="1" x14ac:dyDescent="0.3">
      <c r="A24" s="12"/>
      <c r="B24" s="5" t="s">
        <v>7</v>
      </c>
      <c r="C24" s="5" t="s">
        <v>7</v>
      </c>
    </row>
    <row r="25" spans="1:3" ht="15" customHeight="1" thickBot="1" x14ac:dyDescent="0.3">
      <c r="A25" s="74" t="s">
        <v>44</v>
      </c>
      <c r="B25" s="76"/>
      <c r="C25" s="33">
        <f>SUM(C19,C23)</f>
        <v>0</v>
      </c>
    </row>
    <row r="26" spans="1:3" ht="15" customHeight="1" x14ac:dyDescent="0.25">
      <c r="A26" s="26"/>
      <c r="B26" s="26"/>
      <c r="C26" s="35"/>
    </row>
    <row r="27" spans="1:3" ht="15" customHeight="1" x14ac:dyDescent="0.25">
      <c r="A27" s="26"/>
      <c r="B27" s="26"/>
      <c r="C27" s="35"/>
    </row>
    <row r="28" spans="1:3" ht="15" customHeight="1" x14ac:dyDescent="0.25">
      <c r="A28" s="26"/>
      <c r="B28" s="26"/>
      <c r="C28" s="35"/>
    </row>
    <row r="29" spans="1:3" ht="15" customHeight="1" x14ac:dyDescent="0.25">
      <c r="A29" s="26"/>
      <c r="B29" s="26"/>
      <c r="C29" s="35"/>
    </row>
    <row r="30" spans="1:3" ht="1.5" customHeight="1" x14ac:dyDescent="0.25"/>
    <row r="31" spans="1:3" ht="11.25" thickBot="1" x14ac:dyDescent="0.3"/>
    <row r="32" spans="1:3" ht="17.25" customHeight="1" thickBot="1" x14ac:dyDescent="0.3">
      <c r="A32" s="84" t="s">
        <v>84</v>
      </c>
      <c r="B32" s="85"/>
      <c r="C32" s="86"/>
    </row>
    <row r="33" spans="1:3" ht="30" customHeight="1" thickBot="1" x14ac:dyDescent="0.3">
      <c r="A33" s="28" t="s">
        <v>79</v>
      </c>
      <c r="B33" s="29" t="s">
        <v>37</v>
      </c>
      <c r="C33" s="29" t="s">
        <v>38</v>
      </c>
    </row>
    <row r="34" spans="1:3" ht="11.25" thickBot="1" x14ac:dyDescent="0.3">
      <c r="A34" s="30">
        <v>1</v>
      </c>
      <c r="B34" s="31">
        <v>2</v>
      </c>
      <c r="C34" s="31">
        <v>3</v>
      </c>
    </row>
    <row r="35" spans="1:3" ht="27.75" customHeight="1" thickBot="1" x14ac:dyDescent="0.3">
      <c r="A35" s="22" t="e">
        <f>'PI skaičiuoklė'!#REF!</f>
        <v>#REF!</v>
      </c>
      <c r="B35" s="4"/>
      <c r="C35" s="4"/>
    </row>
    <row r="36" spans="1:3" ht="11.25" thickBot="1" x14ac:dyDescent="0.3">
      <c r="A36" s="8" t="e">
        <f>'PI skaičiuoklė'!#REF!</f>
        <v>#REF!</v>
      </c>
      <c r="B36" s="4"/>
      <c r="C36" s="4"/>
    </row>
    <row r="37" spans="1:3" ht="11.25" thickBot="1" x14ac:dyDescent="0.3">
      <c r="A37" s="12"/>
      <c r="B37" s="5" t="s">
        <v>16</v>
      </c>
      <c r="C37" s="5">
        <v>0</v>
      </c>
    </row>
    <row r="38" spans="1:3" ht="11.25" thickBot="1" x14ac:dyDescent="0.3">
      <c r="A38" s="12"/>
      <c r="B38" s="5" t="s">
        <v>17</v>
      </c>
      <c r="C38" s="5">
        <v>0</v>
      </c>
    </row>
    <row r="39" spans="1:3" ht="11.25" thickBot="1" x14ac:dyDescent="0.3">
      <c r="A39" s="71" t="s">
        <v>39</v>
      </c>
      <c r="B39" s="73"/>
      <c r="C39" s="5">
        <f>SUM(C37:C38)</f>
        <v>0</v>
      </c>
    </row>
    <row r="40" spans="1:3" ht="42.75" thickBot="1" x14ac:dyDescent="0.3">
      <c r="A40" s="8" t="str">
        <f>'PI skaičiuoklė'!C18</f>
        <v>Veiksmas A1 "Patikrinti ar neįsisteigęs Europos Sąjungoje subjektas respondentas yra licencijuotas ar registruotas nacionalinės priežiūros institucijos"</v>
      </c>
      <c r="B40" s="4"/>
      <c r="C40" s="4"/>
    </row>
    <row r="41" spans="1:3" ht="11.25" thickBot="1" x14ac:dyDescent="0.3">
      <c r="A41" s="12"/>
      <c r="B41" s="5" t="s">
        <v>18</v>
      </c>
      <c r="C41" s="5">
        <v>0</v>
      </c>
    </row>
    <row r="42" spans="1:3" ht="11.25" thickBot="1" x14ac:dyDescent="0.3">
      <c r="A42" s="12"/>
      <c r="B42" s="5" t="s">
        <v>19</v>
      </c>
      <c r="C42" s="5">
        <v>0</v>
      </c>
    </row>
    <row r="43" spans="1:3" ht="11.25" thickBot="1" x14ac:dyDescent="0.3">
      <c r="A43" s="71" t="s">
        <v>40</v>
      </c>
      <c r="B43" s="73"/>
      <c r="C43" s="5">
        <f>SUM(C41:C42)</f>
        <v>0</v>
      </c>
    </row>
    <row r="44" spans="1:3" ht="11.25" thickBot="1" x14ac:dyDescent="0.3">
      <c r="A44" s="12"/>
      <c r="B44" s="5" t="s">
        <v>7</v>
      </c>
      <c r="C44" s="5"/>
    </row>
    <row r="45" spans="1:3" ht="11.25" thickBot="1" x14ac:dyDescent="0.3">
      <c r="A45" s="74" t="s">
        <v>41</v>
      </c>
      <c r="B45" s="76"/>
      <c r="C45" s="33">
        <f>SUM(C39,C43)</f>
        <v>0</v>
      </c>
    </row>
    <row r="46" spans="1:3" ht="11.25" thickBot="1" x14ac:dyDescent="0.3">
      <c r="A46" s="22" t="e">
        <f>'PI skaičiuoklė'!#REF!</f>
        <v>#REF!</v>
      </c>
      <c r="B46" s="4"/>
      <c r="C46" s="4"/>
    </row>
    <row r="47" spans="1:3" ht="11.25" thickBot="1" x14ac:dyDescent="0.3">
      <c r="A47" s="8" t="e">
        <f>'PI skaičiuoklė'!#REF!</f>
        <v>#REF!</v>
      </c>
      <c r="B47" s="4"/>
      <c r="C47" s="4"/>
    </row>
    <row r="48" spans="1:3" ht="11.25" thickBot="1" x14ac:dyDescent="0.3">
      <c r="A48" s="34"/>
      <c r="B48" s="5" t="s">
        <v>20</v>
      </c>
      <c r="C48" s="5">
        <v>0</v>
      </c>
    </row>
    <row r="49" spans="1:3" ht="11.25" thickBot="1" x14ac:dyDescent="0.3">
      <c r="A49" s="12"/>
      <c r="B49" s="5" t="s">
        <v>21</v>
      </c>
      <c r="C49" s="5">
        <v>0</v>
      </c>
    </row>
    <row r="50" spans="1:3" ht="11.25" thickBot="1" x14ac:dyDescent="0.3">
      <c r="A50" s="71" t="s">
        <v>42</v>
      </c>
      <c r="B50" s="73"/>
      <c r="C50" s="5">
        <f>SUM(C48:C49)</f>
        <v>0</v>
      </c>
    </row>
    <row r="51" spans="1:3" ht="11.25" thickBot="1" x14ac:dyDescent="0.3">
      <c r="A51" s="8" t="e">
        <f>'PI skaičiuoklė'!#REF!</f>
        <v>#REF!</v>
      </c>
      <c r="B51" s="4"/>
      <c r="C51" s="4"/>
    </row>
    <row r="52" spans="1:3" ht="11.25" thickBot="1" x14ac:dyDescent="0.3">
      <c r="A52" s="12"/>
      <c r="B52" s="5" t="s">
        <v>22</v>
      </c>
      <c r="C52" s="5">
        <v>0</v>
      </c>
    </row>
    <row r="53" spans="1:3" ht="11.25" thickBot="1" x14ac:dyDescent="0.3">
      <c r="A53" s="12"/>
      <c r="B53" s="5" t="s">
        <v>23</v>
      </c>
      <c r="C53" s="5">
        <v>0</v>
      </c>
    </row>
    <row r="54" spans="1:3" ht="11.25" thickBot="1" x14ac:dyDescent="0.3">
      <c r="A54" s="71" t="s">
        <v>43</v>
      </c>
      <c r="B54" s="73"/>
      <c r="C54" s="5">
        <f>SUM(C52:C53)</f>
        <v>0</v>
      </c>
    </row>
    <row r="55" spans="1:3" ht="11.25" thickBot="1" x14ac:dyDescent="0.3">
      <c r="A55" s="12"/>
      <c r="B55" s="5" t="s">
        <v>7</v>
      </c>
      <c r="C55" s="5" t="s">
        <v>7</v>
      </c>
    </row>
    <row r="56" spans="1:3" ht="11.25" thickBot="1" x14ac:dyDescent="0.3">
      <c r="A56" s="74" t="s">
        <v>44</v>
      </c>
      <c r="B56" s="76"/>
      <c r="C56" s="33">
        <f>SUM(C50,C54)</f>
        <v>0</v>
      </c>
    </row>
  </sheetData>
  <mergeCells count="14">
    <mergeCell ref="A50:B50"/>
    <mergeCell ref="A54:B54"/>
    <mergeCell ref="A56:B56"/>
    <mergeCell ref="A1:C1"/>
    <mergeCell ref="A32:C32"/>
    <mergeCell ref="A39:B39"/>
    <mergeCell ref="A43:B43"/>
    <mergeCell ref="A45:B45"/>
    <mergeCell ref="A25:B25"/>
    <mergeCell ref="A8:B8"/>
    <mergeCell ref="A12:B12"/>
    <mergeCell ref="A14:B14"/>
    <mergeCell ref="A19:B19"/>
    <mergeCell ref="A23:B2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02F31A8F31CD2D458B1820EC8E9439A8" ma:contentTypeVersion="4" ma:contentTypeDescription="Kurkite naują dokumentą." ma:contentTypeScope="" ma:versionID="0b8e69b05e37bb016ce66936420bb9f9">
  <xsd:schema xmlns:xsd="http://www.w3.org/2001/XMLSchema" xmlns:xs="http://www.w3.org/2001/XMLSchema" xmlns:p="http://schemas.microsoft.com/office/2006/metadata/properties" xmlns:ns3="2e073065-020e-4dce-99c7-95e5c43123bb" targetNamespace="http://schemas.microsoft.com/office/2006/metadata/properties" ma:root="true" ma:fieldsID="e3781e86f90e9808efb857dffe9517c8" ns3:_="">
    <xsd:import namespace="2e073065-020e-4dce-99c7-95e5c43123b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73065-020e-4dce-99c7-95e5c43123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49A1B8-5C13-4E29-B3DA-24B0C0F80DFE}">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metadata/properties"/>
    <ds:schemaRef ds:uri="2e073065-020e-4dce-99c7-95e5c43123bb"/>
  </ds:schemaRefs>
</ds:datastoreItem>
</file>

<file path=customXml/itemProps2.xml><?xml version="1.0" encoding="utf-8"?>
<ds:datastoreItem xmlns:ds="http://schemas.openxmlformats.org/officeDocument/2006/customXml" ds:itemID="{7DC1A6D7-905F-475A-B17F-3B15D109AA66}">
  <ds:schemaRefs>
    <ds:schemaRef ds:uri="http://schemas.microsoft.com/sharepoint/v3/contenttype/forms"/>
  </ds:schemaRefs>
</ds:datastoreItem>
</file>

<file path=customXml/itemProps3.xml><?xml version="1.0" encoding="utf-8"?>
<ds:datastoreItem xmlns:ds="http://schemas.openxmlformats.org/officeDocument/2006/customXml" ds:itemID="{D45079EF-3808-467A-9E62-6FF5AE093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73065-020e-4dce-99c7-95e5c43123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PI skaičiuoklė</vt:lpstr>
      <vt:lpstr>Išlaidos darbuotojams</vt:lpstr>
      <vt:lpstr>Išlaidos investicijoms</vt:lpstr>
      <vt:lpstr>Išlaidos medžiagoms</vt:lpstr>
      <vt:lpstr>Išlaidos paslaugoms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Danguolė Salžiūnienė</dc:creator>
  <cp:lastModifiedBy>Piotr Gerasimovič</cp:lastModifiedBy>
  <cp:lastPrinted>2020-06-30T05:46:20Z</cp:lastPrinted>
  <dcterms:created xsi:type="dcterms:W3CDTF">2017-11-29T09:20:31Z</dcterms:created>
  <dcterms:modified xsi:type="dcterms:W3CDTF">2024-05-28T13:31:08Z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0x01010002F31A8F31CD2D458B1820EC8E9439A8</vt:lpwstr>
  </property>
</Properties>
</file>