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L:\ISLEIDIMAS\Gerasimovic\2024\elektroniniai dokumentai\"/>
    </mc:Choice>
  </mc:AlternateContent>
  <xr:revisionPtr revIDLastSave="0" documentId="8_{CF46AFC3-D723-4B02-80D1-07D46256EF11}" xr6:coauthVersionLast="47" xr6:coauthVersionMax="47" xr10:uidLastSave="{00000000-0000-0000-0000-000000000000}"/>
  <bookViews>
    <workbookView xWindow="-120" yWindow="-120" windowWidth="29040" windowHeight="176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1" i="10" l="1"/>
  <c r="A118" i="15"/>
  <c r="G116" i="15"/>
  <c r="G117" i="15" s="1"/>
  <c r="F51" i="10" s="1"/>
  <c r="A115" i="15"/>
  <c r="I54" i="10"/>
  <c r="A36" i="11"/>
  <c r="A35" i="11"/>
  <c r="A155" i="15"/>
  <c r="A154" i="15"/>
  <c r="G156" i="15"/>
  <c r="G157" i="15" s="1"/>
  <c r="F79" i="10" s="1"/>
  <c r="A151" i="15"/>
  <c r="A150" i="15"/>
  <c r="G152" i="15"/>
  <c r="G153" i="15" s="1"/>
  <c r="F76" i="10" s="1"/>
  <c r="A147" i="15"/>
  <c r="A146" i="15"/>
  <c r="A142" i="15"/>
  <c r="G148" i="15"/>
  <c r="G149" i="15" s="1"/>
  <c r="F73" i="10" s="1"/>
  <c r="A143" i="15"/>
  <c r="G144" i="15"/>
  <c r="G145" i="15" s="1"/>
  <c r="F70" i="10" s="1"/>
  <c r="A139" i="15"/>
  <c r="A138" i="15"/>
  <c r="G140" i="15"/>
  <c r="G141" i="15" s="1"/>
  <c r="F67" i="10" s="1"/>
  <c r="J67" i="10" s="1"/>
  <c r="K67" i="10" s="1"/>
  <c r="L68" i="10" s="1"/>
  <c r="A135" i="15"/>
  <c r="G136" i="15"/>
  <c r="G137" i="15" s="1"/>
  <c r="F64" i="10" s="1"/>
  <c r="A134" i="15"/>
  <c r="A131" i="15"/>
  <c r="A130" i="15"/>
  <c r="G132" i="15"/>
  <c r="G133" i="15" s="1"/>
  <c r="F61" i="10" s="1"/>
  <c r="I61" i="10"/>
  <c r="A127" i="15"/>
  <c r="G128" i="15"/>
  <c r="G129" i="15" s="1"/>
  <c r="F58" i="10" s="1"/>
  <c r="G125" i="15"/>
  <c r="G126" i="15" s="1"/>
  <c r="F57" i="10" s="1"/>
  <c r="A124" i="15"/>
  <c r="A123" i="15"/>
  <c r="I58" i="10"/>
  <c r="I57" i="10"/>
  <c r="A119" i="15"/>
  <c r="G121" i="15"/>
  <c r="J79" i="10" l="1"/>
  <c r="K79" i="10" s="1"/>
  <c r="L80" i="10" s="1"/>
  <c r="J76" i="10"/>
  <c r="K76" i="10" s="1"/>
  <c r="L77" i="10" s="1"/>
  <c r="J73" i="10"/>
  <c r="K73" i="10" s="1"/>
  <c r="L74" i="10" s="1"/>
  <c r="J70" i="10"/>
  <c r="K70" i="10" s="1"/>
  <c r="L71" i="10" s="1"/>
  <c r="J64" i="10"/>
  <c r="K64" i="10" s="1"/>
  <c r="J58" i="10"/>
  <c r="K58" i="10" s="1"/>
  <c r="J57" i="10"/>
  <c r="K57" i="10" s="1"/>
  <c r="L65" i="10" l="1"/>
  <c r="L59" i="10"/>
  <c r="A114" i="15" l="1"/>
  <c r="G120" i="15"/>
  <c r="A111" i="15"/>
  <c r="G112" i="15"/>
  <c r="G113" i="15" s="1"/>
  <c r="F48" i="10" s="1"/>
  <c r="A110" i="15"/>
  <c r="G122" i="15" l="1"/>
  <c r="F54" i="10" s="1"/>
  <c r="J51" i="10" l="1"/>
  <c r="K51" i="10" s="1"/>
  <c r="L52" i="10" s="1"/>
  <c r="G108" i="15"/>
  <c r="G109" i="15" s="1"/>
  <c r="A107" i="15"/>
  <c r="G105" i="15"/>
  <c r="G106" i="15" s="1"/>
  <c r="F44" i="10" s="1"/>
  <c r="A104" i="15"/>
  <c r="G102" i="15"/>
  <c r="G103" i="15" s="1"/>
  <c r="A101" i="15"/>
  <c r="A73" i="15"/>
  <c r="A42" i="15"/>
  <c r="G99" i="15"/>
  <c r="G100" i="15" s="1"/>
  <c r="F42" i="10" s="1"/>
  <c r="A98" i="15"/>
  <c r="G96" i="15"/>
  <c r="G97" i="15" s="1"/>
  <c r="F41" i="10" s="1"/>
  <c r="A95" i="15"/>
  <c r="G93" i="15"/>
  <c r="G94" i="15" s="1"/>
  <c r="F40" i="10" s="1"/>
  <c r="A92" i="15"/>
  <c r="G90" i="15"/>
  <c r="A89" i="15"/>
  <c r="G87" i="15"/>
  <c r="G88" i="15" s="1"/>
  <c r="F38" i="10" s="1"/>
  <c r="A86" i="15"/>
  <c r="G78" i="15"/>
  <c r="A77" i="15"/>
  <c r="G75" i="15"/>
  <c r="G76" i="15" s="1"/>
  <c r="A74" i="15"/>
  <c r="G70" i="15"/>
  <c r="G71" i="15" s="1"/>
  <c r="F31" i="10" s="1"/>
  <c r="A69" i="15"/>
  <c r="G67" i="15"/>
  <c r="G68" i="15" s="1"/>
  <c r="F30" i="10" s="1"/>
  <c r="A66" i="15"/>
  <c r="G64" i="15"/>
  <c r="G65" i="15" s="1"/>
  <c r="F29" i="10" s="1"/>
  <c r="A63" i="15"/>
  <c r="G61" i="15"/>
  <c r="G62" i="15" s="1"/>
  <c r="F28" i="10" s="1"/>
  <c r="J28" i="10" s="1"/>
  <c r="A60" i="15"/>
  <c r="G58" i="15"/>
  <c r="G59" i="15" s="1"/>
  <c r="F27" i="10" s="1"/>
  <c r="J27" i="10" s="1"/>
  <c r="A57" i="15"/>
  <c r="G55" i="15"/>
  <c r="G56" i="15" s="1"/>
  <c r="F26" i="10" s="1"/>
  <c r="J26" i="10" s="1"/>
  <c r="A54" i="15"/>
  <c r="G52" i="15"/>
  <c r="G53" i="15" s="1"/>
  <c r="A51" i="15"/>
  <c r="G49" i="15"/>
  <c r="F24" i="10" s="1"/>
  <c r="J24" i="10" s="1"/>
  <c r="K24" i="10" s="1"/>
  <c r="A48" i="15"/>
  <c r="G38" i="15"/>
  <c r="C56" i="11"/>
  <c r="C54" i="11"/>
  <c r="C50" i="11"/>
  <c r="C43" i="11"/>
  <c r="C39" i="11"/>
  <c r="C45" i="11" s="1"/>
  <c r="C25" i="11"/>
  <c r="C23" i="11"/>
  <c r="C19" i="11"/>
  <c r="C14" i="11"/>
  <c r="J54" i="10" s="1"/>
  <c r="K54" i="10" s="1"/>
  <c r="L55" i="10" s="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H12" i="10"/>
  <c r="H13" i="10"/>
  <c r="I13" i="10"/>
  <c r="D51" i="14"/>
  <c r="D50" i="14"/>
  <c r="D47" i="14"/>
  <c r="D46" i="14"/>
  <c r="D40" i="14"/>
  <c r="D39" i="14"/>
  <c r="D36" i="14"/>
  <c r="D35" i="14"/>
  <c r="D22" i="14"/>
  <c r="D21" i="14"/>
  <c r="D18" i="14"/>
  <c r="D17" i="14"/>
  <c r="D11" i="14"/>
  <c r="D10" i="14"/>
  <c r="D7" i="14"/>
  <c r="D6" i="14"/>
  <c r="F34" i="10" l="1"/>
  <c r="J34" i="10" s="1"/>
  <c r="K34" i="10" s="1"/>
  <c r="F45" i="10"/>
  <c r="G91" i="15"/>
  <c r="F39" i="10" s="1"/>
  <c r="J48" i="10"/>
  <c r="K48" i="10" s="1"/>
  <c r="L49" i="10" s="1"/>
  <c r="J44" i="10"/>
  <c r="K44" i="10" s="1"/>
  <c r="F43" i="10"/>
  <c r="G79" i="15"/>
  <c r="F35" i="10" s="1"/>
  <c r="K26" i="10"/>
  <c r="I23" i="10"/>
  <c r="H8" i="10"/>
  <c r="A46" i="11"/>
  <c r="A20" i="11"/>
  <c r="A16" i="11"/>
  <c r="A15" i="11"/>
  <c r="A9" i="11"/>
  <c r="A52" i="12"/>
  <c r="A48" i="12"/>
  <c r="A47" i="12"/>
  <c r="A41" i="12"/>
  <c r="A37" i="12"/>
  <c r="A36" i="12"/>
  <c r="A20" i="12"/>
  <c r="A16" i="12"/>
  <c r="A15" i="12"/>
  <c r="A9" i="12"/>
  <c r="A5" i="12"/>
  <c r="A4" i="12"/>
  <c r="A49" i="14"/>
  <c r="A45" i="14"/>
  <c r="A44" i="14"/>
  <c r="A38" i="14"/>
  <c r="A34" i="14"/>
  <c r="A33" i="14"/>
  <c r="A83" i="15"/>
  <c r="A80" i="15"/>
  <c r="A43" i="15"/>
  <c r="A36" i="15"/>
  <c r="A35" i="15"/>
  <c r="A22" i="15"/>
  <c r="A17" i="15"/>
  <c r="A16" i="15"/>
  <c r="A4" i="15"/>
  <c r="A15" i="14"/>
  <c r="A4" i="14"/>
  <c r="A20" i="14"/>
  <c r="A16" i="14"/>
  <c r="A9" i="14"/>
  <c r="A5" i="14"/>
  <c r="A10" i="15"/>
  <c r="A5" i="15"/>
  <c r="I37" i="10"/>
  <c r="E54" i="12"/>
  <c r="E53" i="12"/>
  <c r="H37" i="10" s="1"/>
  <c r="E50" i="12"/>
  <c r="E49" i="12"/>
  <c r="E43" i="12"/>
  <c r="E42" i="12"/>
  <c r="H23" i="10" s="1"/>
  <c r="E39" i="12"/>
  <c r="E38" i="12"/>
  <c r="H20" i="10" s="1"/>
  <c r="G84" i="15"/>
  <c r="G81" i="15"/>
  <c r="G45" i="15"/>
  <c r="G44" i="15"/>
  <c r="G37" i="15"/>
  <c r="G40" i="15" s="1"/>
  <c r="G41" i="15" l="1"/>
  <c r="G82" i="15"/>
  <c r="G47" i="15"/>
  <c r="G85" i="15"/>
  <c r="G23" i="10"/>
  <c r="G20" i="10"/>
  <c r="I36" i="10"/>
  <c r="F20" i="10"/>
  <c r="G37" i="10"/>
  <c r="G24" i="15"/>
  <c r="G23" i="15"/>
  <c r="G19" i="15"/>
  <c r="G18" i="15"/>
  <c r="G12" i="15"/>
  <c r="G11" i="15"/>
  <c r="G7" i="15"/>
  <c r="G6" i="15"/>
  <c r="E22" i="12"/>
  <c r="E21" i="12"/>
  <c r="E18" i="12"/>
  <c r="E17" i="12"/>
  <c r="E11" i="12"/>
  <c r="E10" i="12"/>
  <c r="E7" i="12"/>
  <c r="E6" i="12"/>
  <c r="I8" i="10"/>
  <c r="G158" i="15" l="1"/>
  <c r="G50" i="15"/>
  <c r="F36" i="10"/>
  <c r="F37" i="10"/>
  <c r="J37" i="10" s="1"/>
  <c r="K37" i="10" s="1"/>
  <c r="F25" i="10"/>
  <c r="J25" i="10" s="1"/>
  <c r="K25" i="10" s="1"/>
  <c r="G9" i="15"/>
  <c r="G21" i="15"/>
  <c r="F12" i="10" s="1"/>
  <c r="J12" i="10" s="1"/>
  <c r="K12" i="10" s="1"/>
  <c r="G14" i="15"/>
  <c r="G26" i="15"/>
  <c r="F13" i="10" s="1"/>
  <c r="J13" i="10" s="1"/>
  <c r="K13" i="10" s="1"/>
  <c r="J20" i="10"/>
  <c r="K20" i="10" s="1"/>
  <c r="L21" i="10" s="1"/>
  <c r="H36" i="10"/>
  <c r="G36" i="10"/>
  <c r="F23" i="10"/>
  <c r="I7" i="10"/>
  <c r="J61" i="10" l="1"/>
  <c r="K61" i="10" s="1"/>
  <c r="J45" i="10"/>
  <c r="K45" i="10" s="1"/>
  <c r="J43" i="10"/>
  <c r="K43" i="10" s="1"/>
  <c r="G72" i="15"/>
  <c r="F7" i="10"/>
  <c r="J42" i="10"/>
  <c r="K42" i="10" s="1"/>
  <c r="J41" i="10"/>
  <c r="K41" i="10" s="1"/>
  <c r="J40" i="10"/>
  <c r="K40" i="10" s="1"/>
  <c r="J38" i="10"/>
  <c r="K38" i="10" s="1"/>
  <c r="J35" i="10"/>
  <c r="K35" i="10" s="1"/>
  <c r="J31" i="10"/>
  <c r="K31" i="10" s="1"/>
  <c r="J30" i="10"/>
  <c r="K30" i="10" s="1"/>
  <c r="J29" i="10"/>
  <c r="K29" i="10" s="1"/>
  <c r="K28" i="10"/>
  <c r="K27" i="10"/>
  <c r="G27" i="15"/>
  <c r="L15" i="10"/>
  <c r="G15" i="15"/>
  <c r="F8" i="10"/>
  <c r="J36" i="10"/>
  <c r="K36" i="10" s="1"/>
  <c r="J23" i="10"/>
  <c r="K23" i="10" s="1"/>
  <c r="H7" i="10"/>
  <c r="G7" i="10"/>
  <c r="G8" i="10"/>
  <c r="L62" i="10" l="1"/>
  <c r="L32" i="10"/>
  <c r="J39" i="10"/>
  <c r="K39" i="10" s="1"/>
  <c r="L46" i="10" s="1"/>
  <c r="J7" i="10"/>
  <c r="K7" i="10" s="1"/>
  <c r="J8" i="10"/>
  <c r="K8" i="10" s="1"/>
  <c r="L82" i="10" l="1"/>
  <c r="L10" i="10"/>
  <c r="L17" i="10" s="1"/>
</calcChain>
</file>

<file path=xl/sharedStrings.xml><?xml version="1.0" encoding="utf-8"?>
<sst xmlns="http://schemas.openxmlformats.org/spreadsheetml/2006/main" count="411" uniqueCount="243">
  <si>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</si>
  <si>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</si>
  <si>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</si>
  <si>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</si>
  <si>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</si>
  <si>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</si>
  <si>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</si>
  <si>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</si>
  <si>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</si>
  <si>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</si>
  <si>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</si>
  <si>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</si>
  <si>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</si>
  <si>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</si>
  <si>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</si>
  <si>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</si>
  <si>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</si>
  <si>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</si>
  <si>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</si>
  <si>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</si>
  <si>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</si>
  <si>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</si>
  <si>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</si>
  <si>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</si>
  <si>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</si>
  <si>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</si>
  <si>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</si>
  <si>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</si>
  <si>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</si>
  <si>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</si>
  <si>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</si>
  <si>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</si>
  <si>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</si>
  <si>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</si>
  <si>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</si>
  <si>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</si>
  <si>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</si>
  <si>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</si>
  <si>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</si>
  <si>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</si>
  <si>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</si>
  <si>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</si>
  <si>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</si>
  <si>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</si>
  <si>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</si>
  <si>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</si>
  <si>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</si>
  <si>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</si>
  <si>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</si>
  <si>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</si>
  <si>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</si>
  <si>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</si>
  <si>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</si>
  <si>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</si>
  <si>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</si>
  <si>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</si>
  <si>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</si>
  <si>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</si>
  <si>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</si>
  <si>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</si>
  <si>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</si>
  <si>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</si>
  <si>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</si>
  <si>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</si>
  <si>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</si>
  <si>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</si>
  <si>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</si>
  <si>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</si>
  <si>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</si>
  <si>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</si>
  <si>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</si>
  <si>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</si>
  <si>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</si>
  <si>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</si>
  <si>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</si>
  <si>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</si>
  <si>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</si>
  <si>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</si>
  <si>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</si>
  <si>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</si>
  <si>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</si>
  <si>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</si>
  <si>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</si>
  <si>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</si>
  <si>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</si>
  <si>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</si>
  <si>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</si>
  <si>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</si>
  <si>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</si>
  <si>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</si>
  <si>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</si>
  <si>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</si>
  <si>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</si>
  <si>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</si>
  <si>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</si>
  <si>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</si>
  <si>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Europos Sąjungos</t>
  </si>
  <si>
    <t>Teisės specialistas</t>
  </si>
  <si>
    <t>2.2.4.</t>
  </si>
  <si>
    <t>2.2.5.</t>
  </si>
  <si>
    <t>2.2.6.</t>
  </si>
  <si>
    <t>Iš viso D išlaidų veiksmui B3, Eur</t>
  </si>
  <si>
    <t>Iš viso D išlaidų veiksmui B4, Eur</t>
  </si>
  <si>
    <t>Iš viso D išlaidų veiksmui B5, Eur</t>
  </si>
  <si>
    <t>2.2.7.</t>
  </si>
  <si>
    <t>Iš viso D išlaidų veiksmui B6, Eur</t>
  </si>
  <si>
    <t>Iš viso D išlaidų veiksmui B7, Eur</t>
  </si>
  <si>
    <t>Veiksmas A1 „Parengti pagal Reglamento (ES) 2023/1114 51 straipsnį kriptoturto baltąją knygą ir apie ją pranešti Lietuvos Bankui bei apie ją viešai paskelbti.“</t>
  </si>
  <si>
    <t>Veiksmas B1 „Parengti kriptoturto baltąją knygą, kaip nurodyta Reglamento (ES) 2023/1114 19 straipsnyje, dėl su turtu susieto žetono ir pateikti kriptoturto baltąją knygą Lietuvos bankui patvirtinti laikantis procedūros, nustatytos techniniuose reguliavimo standartuose, priimtuose pagal Reglamento (ES) 2023/1114 17 straipsnio 8 dalį.“</t>
  </si>
  <si>
    <t>Veiksmas B2 „Parengti operacijų programą, kurioje nustatomas kredito įstaigos verslo modelis, kurio ji ketina laikytis ir pateikti ją Lietuvos Bankui“</t>
  </si>
  <si>
    <t>2.2.3</t>
  </si>
  <si>
    <t>Veiksmas B3 „
Parengti teisinę nuomonę, kurioje teigiama, kad su turtu susietas žetonas nelaikytinas nė viena iš šių kriptoturto rūšių:
— kriptoturtu, kuriam Reglamentas (ES) 2023/1114 netaikomas pagal 2 straipsnio 4 dalį;
— e. pinigų žetonu; ir pateikti šią nuomonę Lietuvos bankui“</t>
  </si>
  <si>
    <t>Veiksmas B4 „Parengti ir pateikti Lietuvos bankui išsamų Reglamento (ES) 2023/1114 34 straipsnio 1 dalyje nurodytų valdymo priemonių aprašymą“</t>
  </si>
  <si>
    <t>Veiksmas B5 „Parengti ir pateikti Lietuvos bankui Reglamento (ES) 2023/1114 34 straipsnio 5 dalies pirmoje pastraipoje nurodytą politiką ir procedūras“</t>
  </si>
  <si>
    <t>Veiksmas B6 „Parengti ir pateikti Lietuvos Bankui Reglamento (ES) 2023/1114 34 straipsnio 5 dalies antroje pastraipoje nurodytų sutartimi įformintų susitarimų su trečiųjų šalių subjektais aprašymą“</t>
  </si>
  <si>
    <t>Veiksmas B7 „Parengti ir Lietuvos Bankui pateikti Reglamento (ES) 2023/1114 34 straipsnio 9 dalyje nurodytos veiklos tęstinumo politikos aprašymą“</t>
  </si>
  <si>
    <t>2.2.8.</t>
  </si>
  <si>
    <t>Veiksmas B8 „Parengti ir pateikti Lietuvos Bankui Reglamento (ES) 2023/1114 34 straipsnio 10 dalyje nurodytų vidaus kontrolės mechanizmų ir rizikos valdymo procedūrų aprašymą“</t>
  </si>
  <si>
    <t>2.2.9.</t>
  </si>
  <si>
    <t>Veiksmas B9 „Parengti ir pateikti Lietuvos Bankui Reglamento (ES) 2023/1114 34 straipsnio 11 dalyje nurodytų procedūrų ir sistemų, kuriomis užtikrinamas duomenų prieinamumas, autentiškumas, vientisumas ir konfidencialumas, aprašymą“</t>
  </si>
  <si>
    <t>Iš viso D išlaidų veiksmui B8, Eur</t>
  </si>
  <si>
    <t>Iš viso D išlaidų veiksmui B9, Eur</t>
  </si>
  <si>
    <t> 2.3.</t>
  </si>
  <si>
    <t>2.3.1.</t>
  </si>
  <si>
    <t>Veiksmas C1 „Parengti veiklos programą, kurioje nustatomos kriptoturto paslaugų, kurias prašymą teikiantis kriptoturto paslaugų teikėjas nori teikti, rūšys, įskaitant tai, kur ir kaip šios paslaugos bus siūlomos rinkoje“</t>
  </si>
  <si>
    <t>Veiksmas C2 „ Parengti vidaus kontrolės mechanizmų, politikos ir procedūrų, kuriais užtikrinama atitiktis nacionalinės teisės nuostatoms, kuriomis į nacionalinę teisę perkeliama Direktyva (ES) 2015/849, aprašymą “</t>
  </si>
  <si>
    <t>2.3.2.</t>
  </si>
  <si>
    <t>2.3.3.</t>
  </si>
  <si>
    <t>Veiksmas C3 „Parengti pinigų plovimo ir teroristų finansavimo rizikos valdymo rizikos vertinimo sistemoa ir
veiklos tęstinumo plano aprašymus“</t>
  </si>
  <si>
    <t>2.3.4.</t>
  </si>
  <si>
    <t>Veiksmas C4 „Parengti IRT sistemų ir saugumo priemonių techninius dokumentus ir jų aprašymą netechnine kalba“</t>
  </si>
  <si>
    <t>Iš viso D išlaidų veiksmui C1, Eur</t>
  </si>
  <si>
    <t>Iš viso D išlaidų veiksmui C2, Eur</t>
  </si>
  <si>
    <t>Iš viso D išlaidų veiksmui C3, Eur</t>
  </si>
  <si>
    <t>Iš viso D išlaidų veiksmui C4, Eur</t>
  </si>
  <si>
    <t>2.3.5.</t>
  </si>
  <si>
    <t>Veiksmas C5 „Parengti klientų kriptoturto ir lėšų atskyrimo procedūros aprašymą“</t>
  </si>
  <si>
    <t>Iš viso D išlaidų veiksmui C5, Eur</t>
  </si>
  <si>
    <t>2.3.6.</t>
  </si>
  <si>
    <t>Veiksmas C6 „Jei ketinama saugoti ir administruoti kriptoturtą klientų vardu, – parengti saugojimo ir administravimo politikos aprašymą“</t>
  </si>
  <si>
    <t>2.3.7.</t>
  </si>
  <si>
    <t>Veiksmas C7 „Jei ketinama valdyti prekybos kriptoturtu platformą, –parengti prekybos platformos administravimo taisyklių ir piktnaudžiavimo rinka nustatymo procedūrų ir sistemos aprašymą“</t>
  </si>
  <si>
    <t>Iš viso D išlaidų veiksmui C6, Eur</t>
  </si>
  <si>
    <t>Iš viso D išlaidų veiksmui C7, Eur</t>
  </si>
  <si>
    <t>2.3.8.</t>
  </si>
  <si>
    <t>Veiksmas C8 „Jei ketinama kriptoturtą keisti į lėšas arba į kitą kriptoturtą, – parengti nediskriminacinės prekybos politikos, kuria reglamentuojami santykiai su klientais, aprašymą ir kriptoturto, kurį siūloma keisti į lėšas ar į kitą kriptoturtą, kainos nustatymo metodikos aprašymą“</t>
  </si>
  <si>
    <t>2.3.9.</t>
  </si>
  <si>
    <t>Veiksmas C9 „Jei ketinama vykdyti su kriptoturtu susijusius pavedimus trečiųjų šalių vardu, – parengti vykdymo politikos aprašymą“</t>
  </si>
  <si>
    <t>Iš viso D išlaidų veiksmui C8, Eur</t>
  </si>
  <si>
    <t>Iš viso D išlaidų veiksmui C9, Eur</t>
  </si>
  <si>
    <t>2.3.10.</t>
  </si>
  <si>
    <t>Veiksmas C10 „Jei ketinama teikti rekomendacijas dėl kriptoturto arba kriptoturto portfelio valdymo paslaugą, – parengti įrodymus, kad fiziniai asmenys, teikiantys rekomendacijas prašymą teikiančio kriptoturto paslaugų teikėjo vardu arba valdantys portfelius prašymą teikiančio kriptoturto teikėjo vardu, turi reikiamų žinių ir patirties savo pareigoms vykdyti“</t>
  </si>
  <si>
    <t>2.3.11.</t>
  </si>
  <si>
    <t>Veiksmas C11 „Lietuvos bankui pateikti informaciją apie tai, ar kriptoturto paslauga turi sąsajų su žetonais, susietais su turtu, e. pinigų žetonais ar kitu kriptoturtu“</t>
  </si>
  <si>
    <t>2.3.12.</t>
  </si>
  <si>
    <t>Veiksmas C12 „Jei ketinama teikti kriptoturto pervedimo klientų vardu paslaugas –pateikti Lietuvos bankui informaciją, kaip tos pervedimo paslaugos bus teikiamos“</t>
  </si>
  <si>
    <t>Iš viso D išlaidų veiksmui C10, Eur</t>
  </si>
  <si>
    <t>Iš viso D išlaidų veiksmui C11, Eur</t>
  </si>
  <si>
    <t>Iš viso D išlaidų veiksmui C12, Eur</t>
  </si>
  <si>
    <t>Iš viso D išlaidų pagal įpareigojimą C, Eur</t>
  </si>
  <si>
    <t>Netaikoma</t>
  </si>
  <si>
    <t>Ataskaitą užpildė Finansų rinkų politikos departamento Draudimo veiklos skyriaus vyriausioji specialistė Kristina Vabinskaitė</t>
  </si>
  <si>
    <t xml:space="preserve">LIETUVOS RESPUBLIKOS KRIPTOTURTO RINKŲ ĮSTATYMO PROJEKTAS
</t>
  </si>
  <si>
    <t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e. pinigų žetonų leidimo pagal Reglamento (ES)  2023/1114 48 str. </t>
  </si>
  <si>
    <t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su turtu susietų žetonų leidimo pagal Reglamento (ES)  2023/1114 17 str. </t>
  </si>
  <si>
    <t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kriptoturto paslaugų teikimo pagal Reglamento (ES)  2023/1114 60 str. </t>
  </si>
  <si>
    <t> 2.4.</t>
  </si>
  <si>
    <t xml:space="preserve">3 straipsnis. Kriptoturto paslaugų teikėjo licencija, su turtu susietų žetonų emitento licencija, veiklos vykdymo reikalavimai.  8. Kriptoturto paslaugų teikėjai turi užtikrinti, kad jų darbuotojai, teikiantys konsultacijas dėl kriptoturto ar kriptoturto paslaugų, turėtų įgiję reikiamų žinių ir kompetencijų konsultacijoms teikti, ir šias žinias, ir kompetencijas nuolat atnaujintų. Priežiūros institucija tvirtina reikiamų žinių ir kompetencijų sąrašą ir žinių ir kompetencijų vertinimo kriterijus. </t>
  </si>
  <si>
    <t>2.4.1.</t>
  </si>
  <si>
    <t>Veiksmas D1 „Organizuoti mokymus darbuotojams pagal priežiūros institucijos parengtus žinių ir kompetencijų kriterijus“</t>
  </si>
  <si>
    <t>Atitikties skyriaus vadovas</t>
  </si>
  <si>
    <t>Iš viso D išlaidų veiksmui D1, Eur</t>
  </si>
  <si>
    <t>Iš viso prisitaikymo išlaidų pagal įpareigojimą D</t>
  </si>
  <si>
    <t>Iš viso prisitaikymo išlaidų pagal įpareigojimą C</t>
  </si>
  <si>
    <t> 2.5.</t>
  </si>
  <si>
    <t>2.5.1.</t>
  </si>
  <si>
    <t xml:space="preserve">4 straipsnis. Kriptoturto paslaugų teikėjo ar su turtu susietų žetonų emitento vadovai 7. Licencijuotas kriptoturto paslaugų teikėjas ar licencijuotas su turtu susietų žetonų emitentas iki asmens rinkimo ar skyrimo vadovu privalo apie tai pranešti priežiūros institucijai ir pateikti prašymą išduoti leidimą rinkti ar skirti licencijuoto kriptoturto paslaugų teikėjo ar licencijuoto su turtu susietų žetonų emitento vadovą, taip pat priežiūros institucijos teisės aktuose nustatytus duomenis, informaciją ir dokumentus, patvirtinančius, kad asmuo atitinka šiame įstatyme, Reglamento (ES) 2023/1114 21, 34, 63, 68 straipsniuose ar juos įgyvendinančiuose teisės aktuose nustatytus reikalavimus. </t>
  </si>
  <si>
    <t>Veiksmas E1 „Informuoti priežiūros instituciją apie skiriamą bendrovės vadovą pateikiant visus reikalingus dokumentus“</t>
  </si>
  <si>
    <t>Bendrovės vadovas</t>
  </si>
  <si>
    <t>Iš viso D išlaidų veiksmui E1, Eur</t>
  </si>
  <si>
    <t>Iš viso prisitaikymo išlaidų pagal įpareigojimą E</t>
  </si>
  <si>
    <t xml:space="preserve">7 straipsnis. Kriptoturto paslaugų teikėjo ir su turtu susietų žetonų emitento finansinė apskaita, finansinės ataskaitos, finansinių ataskaitų auditas 3.	Licencijuoto kriptoturto paslaugų teikėjo ar licencijuoto su turtu susietų žetonų emitento metinių finansinių ataskaitų rinkinio duomenys turi būti audituoti. Auditorius ar audito įmonė, atlikę licencijuoto kriptoturto paslaugų teikėjo ar licencijuoto su turtu susietų žetonų emitento finansinių ataskaitų auditą, turi parengti auditoriaus išvadą dėl šio ataskaitų rinkinio ir finansinių ataskaitų audito ataskaitą. Finansinių ataskaitų audito ataskaitoje auditorius ar audito įmonė turi nurodyti visus atliekant auditą nustatytus šio įstatymo ir kitų teisės aktų pažeidimus ir pateikti informaciją apie tai, ar:
1) licencijuotas kriptoturto paslaugų teikėjas laikosi Reglamento (ES) 2023/1114 67 straipsnyje nustatytų prudencinių reikalavimų apskaičiuodamas nuosavas lėšas;
2) licencijuotas su turtu susietų žetonų emitentas laikosi Reglamento (ES) 2023/1114 35 straipsnyje nustatytų reikalavimų nuosavų lėšų sumai, ir reikalavimų, nurodytų Reglamento (ES) 2023/1114 36 straipsnio 9 dalyje. </t>
  </si>
  <si>
    <t> 2.6.</t>
  </si>
  <si>
    <t>2.6.1.</t>
  </si>
  <si>
    <t>Veiksmas F1 „Išsirinkti audito įmonę ir audituoti paskutinių finansinių metų metinių finansinių ataskaitų rinkinį“</t>
  </si>
  <si>
    <t>Iš viso prisitaikymo išlaidų pagal įpareigojimą F</t>
  </si>
  <si>
    <t>Finansų specialistas</t>
  </si>
  <si>
    <t xml:space="preserve">A1.1 Metinių finansinių ataskaitų rinkinio auditas </t>
  </si>
  <si>
    <t>* Vidutinė Finansinių ataskaitų audito kaina, remiantis LAR audito rinkos apžvalgos duomenimis, p. 40: https://www.lar.lt/doclib/gdhlimbouir7sct3zkv9s9m946htt75c</t>
  </si>
  <si>
    <t>Iš viso išlaidų iš išorės įsigyjamoms paslaugoms (darbams) pagal įpareigojimą F</t>
  </si>
  <si>
    <t xml:space="preserve">8 straipsnis. Auditoriaus ir audito įmonės, atliekančių kriptoturto paslaugų teikėjo ar su turtu susietų žetonų emitento finansinių ataskaitų auditą, pareigos
1. Auditorius ar audito įmonė, atlikę licencijuoto kriptoturto paslaugų teikėjo ar licencijuoto su turtu susietų žetonų emitento finansinių ataskaitų auditą, privalo priežiūros institucijai nedelsdami raštu pranešti apie aplinkybes ar faktus, kurie gali:
1) pagrįsti galimą pažeidimą  dėl leidimų išdavimo sąlygų ar įmonių veiklos, arba
2) pakenkti įmonei nenutrūkstamai vykdyti savo veiklą, arba
3) sudaryti pagrindą atsisakyti pareikšti nuomonę dėl finansinių ataskaitų ar formuoti sąlyginę nuomonę. 
2. Auditorius ar audito įmonė taip pat privalo priežiūros institucijai pranešti apie šio straipsnio 1 dalyje nurodytus faktus ir aplinkybes, kurie paaiškėja atliekant įmonės, kurią sieja glaudūs ryšiai su licencijuotu kriptoturto paslaugų teikėju ar licencijuotu su turtu susietų žetonų emitentu, finansinių ataskaitų auditą. </t>
  </si>
  <si>
    <t>Nacionalinė</t>
  </si>
  <si>
    <t> 2.7.</t>
  </si>
  <si>
    <t>2.7.1.</t>
  </si>
  <si>
    <t>2.7.2.</t>
  </si>
  <si>
    <t>Veiksmas G1 „Auditorius ar audito įmonė, atlikusi kriptoturto paslaugų teikėjų ar su turtu susietų žetonų emitento auditą, turi informuoti priežiūros instituciją apie nurodytus 8 str. faktus ir aplinkybes“</t>
  </si>
  <si>
    <t>Veiksmas G2 „Auditorius ar Audito įmonė, atlikusi įmonės, kuri glaudžiai susijusiusi su kriptoturto paslaugų teikėju ar su turtu susietų žetonų emitentu, auditą, turi informuoti priežiūros instituciją apie nurodytus 8 str. faktus ir aplinkybes“</t>
  </si>
  <si>
    <t>Auditorius ar audito įmonės vadovas</t>
  </si>
  <si>
    <t>Iš viso D išlaidų veiksmui G1, Eur</t>
  </si>
  <si>
    <t>Iš viso D išlaidų veiksmui G2, Eur</t>
  </si>
  <si>
    <t>Iš viso prisitaikymo išlaidų pagal įpareigojimą G</t>
  </si>
  <si>
    <t> 2.8.</t>
  </si>
  <si>
    <t>20 straipsnis. Kriptoturto paslaugų teikėjo ar su turtu susietų žetonų emitento reorganizavimas ir likvidavimas
1. Licencijuotas kriptoturto paslaugų teikėjas ar licencijuotas su turtu susietų žetonų emitentas gali būti reorganizuojamas ar likviduojamas jo visuotinio akcininkų susirinkimo sprendimu tik gavus išankstinį priežiūros institucijos leidimą reorganizuoti arba likviduoti licencijuotą kriptoturto paslaugų teikėją ar licencijuotą su turtu susietų žetonų emitentą. Sprendimas dėl leidimo reorganizuoti arba likviduoti licencijuotą kriptoturto paslaugų teikėją ar licencijuotą su turtu susietų žetonų emitentą priimamas per 3 mėnesius nuo prašymo išduoti šį leidimą pateikimo priežiūros institucijai dienos, atsižvelgiant į Lietuvos banko įstatymo 431 straipsnio nuostatas.</t>
  </si>
  <si>
    <t>2.8.1.</t>
  </si>
  <si>
    <t>Iš viso D išlaidų veiksmui H1, Eur</t>
  </si>
  <si>
    <t>Iš viso prisitaikymo išlaidų pagal įpareigojimą H</t>
  </si>
  <si>
    <t>Veiksmas H1 „Su turtu susietų žetonų emitento ar kriptoturto paslaugų teikėjui nusprendus reorganizuotis ar likviduotis, pateikti prašymą priežiūros institucijai,“</t>
  </si>
  <si>
    <t> 2.9.</t>
  </si>
  <si>
    <t>20 straipsnis. Kriptoturto paslaugų teikėjo ar su turtu susietų žetonų emitento reorganizavimas ir likvidavimas
6. Licencijuotas kriptoturto paslaugų teikėjas ar licencijuotas su turtu susietų žetonų emitentas arba teismas, priėmę sprendimą reorganizuoti ar likviduoti licencijuotą kriptoturto paslaugų teikėją ar licencijuotą su turtu susietų žetonų emitentą, privalo apie tai per 5 darbo dienas pranešti priežiūros institucijai.</t>
  </si>
  <si>
    <t>2.9.1.</t>
  </si>
  <si>
    <t>Veiksmas I1 „Su turtu susietų žetonų emitento ar kriptoturto paslaugų teikėjui nusprendus reorganizuotis ar likviduotis, pranešti apie tai priežiūros institucijai,“</t>
  </si>
  <si>
    <t>Iš viso D išlaidų veiksmui I1, Eur</t>
  </si>
  <si>
    <t xml:space="preserve">21 straipsnis. Leidimo reorganizuoti ir likviduoti kriptoturto paslaugų teikėją ar su turtu susietų žetonų emitentą išdavimo tvarka
1. Licencijuotas kriptoturto paslaugų teikėjas ar licencijuotas su turtu susietų žetonų emitentas prašymą išduoti leidimą reorganizuoti licencijuotą kriptoturto paslaugų teikėją ar licencijuotą su turtu susietų žetonų emitentą ir kitus dokumentus priežiūros institucijai pateikia prieš visuotiniam akcininkų susirinkimui priimant sprendimą reorganizuoti licencijuotą kriptoturto paslaugų teikėją ar licencijuotą su turtu susietų žetonų emitentą. Prašyme, be kita ko, turi būti nurodyti reorganizavime dalyvaujančių juridinių asmenų pavadinimai, buveinės adresai ir kodai. </t>
  </si>
  <si>
    <t> 2.10.</t>
  </si>
  <si>
    <t>2.10.1.</t>
  </si>
  <si>
    <t>Veiksmas Y1 „Su turtu susietų žetonų emitento ar kriptoturto paslaugų teikėjui nusprendus reorganizuotis, pateikti prašymą priežiūros institucijai,“</t>
  </si>
  <si>
    <t>Iš viso prisitaikymo išlaidų pagal įpareigojimą Y</t>
  </si>
  <si>
    <t> 2.11.</t>
  </si>
  <si>
    <t xml:space="preserve">21 straipsnis. Leidimo reorganizuoti ir likviduoti kriptoturto paslaugų teikėją ar su turtu susietų žetonų emitentą išdavimo tvarka
4. Su prašymu išduoti leidimą likviduoti licencijuotą kriptoturto paslaugų teikėją ar licencijuotą su turtu susietų žetonų emitentą priežiūros institucijai pateikiami: 
1) duomenys, informacija ar dokumentai, patvirtinantys, kad licencijuotas kriptoturto paslaugų teikėjas ar licencijuotas su turtu susietų žetonų emitentas yra atsiskaitę su žetonų turėtojais, kriptoturto paslaugų vartotojais ir kitais kriptoturto paslaugų teikėjais; 
2) prašymas panaikinti licencijos galiojimą. 
</t>
  </si>
  <si>
    <t>Veiksmas J1 „Su turtu susietų žetonų emitento ar kriptoturto paslaugų teikėjui nusprendus likviduoti bendrovę, pateikti priežiūros institucijai 21 str. 4 d. nurodytus dokumentus</t>
  </si>
  <si>
    <t>Iš viso prisitaikymo išlaidų pagal įpareigojimą J</t>
  </si>
  <si>
    <t>Iš viso D išlaidų veiksmui J1, Eur</t>
  </si>
  <si>
    <t>2.11.1.</t>
  </si>
  <si>
    <t xml:space="preserve">21 straipsnis. Leidimo reorganizuoti ir likviduoti kriptoturto paslaugų teikėją ar su turtu susietų žetonų emitentą išdavimo tvarka
5. Licencijuoto kriptoturto paslaugų teikėjo ar licencijuoto su turtu susietų žetonų emitento reorganizavimo procedūrų metu Juridinių asmenų registre įregistravus naują ir (arba) iš jo išregistravus po reorganizavimo baigiantį veiklą licencijuotą kriptoturto paslaugų teikėją ar licencijuotą su turtu susietų žetonų emitentą per 15 dienų apie tai informuojama priežiūros institucija ir jai pateikiami: 
1) įsteigto naujo licencijuoto kriptoturto paslaugų teikėjo ar licencijuoto su turtu susietų žetonų emitento įstatai; 
2) duomenys, informacija ar dokumentai apie licencijuoto kriptoturto paslaugų teikėjo ar licencijuoto su turtu susietų žetonų emitento išregistravimą, nurodant licencijuoto kriptoturto paslaugų teikėjo ar licencijuoto su turtu susietų žetonų emitento išregistravimo datą. </t>
  </si>
  <si>
    <t>Veiksmas K1 „ įregistravus naują ir (arba) iš jo išregistravus po reorganizavimo baigiantį veiklą licencijuotą kriptoturto paslaugų teikėją ar licencijuotą su turtu susietų žetonų emitentą informuoti priežiūros instituciją, pateikiant 21 str. 5 d. nurodytus dokumentus"</t>
  </si>
  <si>
    <t> 2.12.</t>
  </si>
  <si>
    <t>2.12.1.</t>
  </si>
  <si>
    <t>Iš viso D išlaidų veiksmui K1, Eur</t>
  </si>
  <si>
    <t>Iš viso prisitaikymo išlaidų pagal įpareigojimą K</t>
  </si>
  <si>
    <t xml:space="preserve">21 straipsnis. Leidimo reorganizuoti ir likviduoti kriptoturto paslaugų teikėją ar su turtu susietų žetonų emitentą išdavimo tvarka
6. Licencijuotas kriptoturto paslaugų teikėjas ar licencijuotas su turtu susietų žetonų emitentas, priėmęs sprendimą reorganizuoti arba likviduoti licencijuotą kriptoturto paslaugų teikėją ar licencijuotą su turtu susietų žetonų emitentą ir paskirti licencijuoto kriptoturto paslaugų teikėjo ar licencijuoto su turtu susietų žetonų emitento likvidatorių, per 3 darbo dienas nuo sprendimo priėmimo dienos privalo apie tai pranešti priežiūros institucijai. Kartu su pranešimu apie priimtą sprendimą reorganizuoti arba likviduoti licencijuotą kriptoturto paslaugų teikėją ar licencijuotą su turtu susietų žetonų emitentą ir paskirti licencijuoto kriptoturto paslaugų teikėjo ar licencijuoto su turtu susietų žetonų emitento likvidatorių licencijuotas kriptoturto paslaugų teikėjas ar licencijuotas su turtu susietų žetonų emitentas priežiūros institucijai pateikia:
1) licencijuoto kriptoturto paslaugų teikėjo ar licencijuoto su turtu susietų žetonų emitento visuotinio akcininkų susirinkimo, priėmusio sprendimą reorganizuoti arba likviduoti licencijuotą kriptoturto paslaugų teikėją ar licencijuotą su turtu susietų žetonų emitentą, protokolą; 
2) duomenis ir informaciją apie likvidatorių (vardas ir pavardė, adresas, duomenys ryšiams palaikyti). Kai likvidatorius yra juridinis asmuo, nurodomas pavadinimas, juridinio asmens kodas, buveinė, duomenys ryšiams palaikyti. Jeigu skiriami keli likvidatoriai, minėti duomenys, informacija pateikiami apie kiekvieną iš jų. </t>
  </si>
  <si>
    <t> 2.13.</t>
  </si>
  <si>
    <t>2.13.1.</t>
  </si>
  <si>
    <t>Veiksmas L1 „ Su turtu susietų žetonų emitento ar kriptoturto paslaugų teikėjui nusprendus likviduoti bendrovę, paskirti bendrovės likvidatorių ir pateikti priežiūros institucijai 21 str. 6 d. nurodytus dokumentus"</t>
  </si>
  <si>
    <t>Iš viso prisitaikymo išlaidų pagal įpareigojimą L</t>
  </si>
  <si>
    <t>Iš viso D išlaidų veiksmui L1, Eur</t>
  </si>
  <si>
    <t> 2.14.</t>
  </si>
  <si>
    <t>2.14.1.</t>
  </si>
  <si>
    <t>21 straipsnis. Leidimo reorganizuoti ir likviduoti kriptoturto paslaugų teikėją ar su turtu susietų žetonų emitentą išdavimo tvarka
7. Jeigu licencijuoto kriptoturto paslaugų teikėjo ar licencijuoto su turtu susietų žetonų emitento reorganizavimo arba likvidavimo metu priežiūros institucijai pateikti duomenys, dokumentai ir informacija pasikeičia, pasikeitę duomenys, dokumentai ir informacija nedelsiant, ne vėliau kaip per 15 dienų nuo pasikeitimo dienos, pateikiami priežiūros institucijai.</t>
  </si>
  <si>
    <t>Veiksmas M1 „ Jei su turtu susietų žetonų emitento ar kriptoturto paslaugų teikėjo likvidavimo ar reorganizavimo metu pasikeičia duomenys ar dokumentai, apie juos nedelsiant pranešama priežiūros institucijai."</t>
  </si>
  <si>
    <t>Iš viso D išlaidų veiksmui M1, Eur</t>
  </si>
  <si>
    <t>Iš viso prisitaikymo išlaidų pagal įpareigojimą M</t>
  </si>
  <si>
    <t xml:space="preserve">A1.1 </t>
  </si>
  <si>
    <r>
      <rPr>
        <b/>
        <sz val="8"/>
        <color theme="1"/>
        <rFont val="Verdana"/>
        <family val="2"/>
        <charset val="186"/>
      </rPr>
      <t xml:space="preserve">PASTABA: </t>
    </r>
    <r>
      <rPr>
        <sz val="8"/>
        <color theme="1"/>
        <rFont val="Verdana"/>
        <family val="2"/>
        <charset val="186"/>
      </rPr>
      <t xml:space="preserve">Registrų centro (2024-04-04) duomenimis Lietuvoje veikė 585 su kriptoturtu susijusių paslaugų teikėjų įmonės (virtualiųjų valiutų keityklų operatoriai ir depozitinių virtualiųjų valiutų piniginių operatoriai). 2023 m. atlikta Lietuvos banko apklausa parodė, kad apie 15% rinkos dalyvių planuoja teikti su kriptoturtu susijusias paslaugas. Preliminariais duomenimis galima teigti, kad įsigaliojus įstatymo pakeitimams, apie 15% įmonių  įvykdytų  įstatymo reikalavimus, t.y. apie 88 ūkio subjekų. Dėl  2.8-2.14 įpareigojimų - galima teigti, kad reorganizuotis ar likviduotis kiekvienais metais galėtų iki 5% licencijas gavusių ūkio subjektų, t.y. apie 4 ūkio subjektai.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</si>
</sst>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9"/>
      <color rgb="FF000000"/>
      <name val="Times New Roman"/>
      <family val="1"/>
      <charset val="186"/>
    </font>
    <font>
      <sz val="8"/>
      <name val="Calibri"/>
      <family val="2"/>
      <charset val="186"/>
      <scheme val="minor"/>
    </font>
    <font>
      <b/>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00">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3" borderId="8" xfId="0" applyFont="1" applyFill="1" applyBorder="1" applyAlignment="1">
      <alignment vertical="center" wrapText="1"/>
    </xf>
    <xf numFmtId="0" fontId="3" fillId="0" borderId="13" xfId="0" applyFont="1" applyBorder="1" applyAlignment="1">
      <alignment horizontal="center" vertical="top"/>
    </xf>
    <xf numFmtId="0" fontId="3" fillId="2" borderId="15" xfId="0" applyFont="1" applyFill="1" applyBorder="1" applyAlignment="1">
      <alignment horizontal="right" vertical="top" wrapText="1"/>
    </xf>
    <xf numFmtId="0" fontId="3" fillId="3" borderId="15" xfId="0" applyFont="1" applyFill="1" applyBorder="1" applyAlignment="1">
      <alignment vertical="top" wrapText="1"/>
    </xf>
    <xf numFmtId="0" fontId="3" fillId="2" borderId="15" xfId="0" applyFont="1" applyFill="1" applyBorder="1" applyAlignment="1">
      <alignment vertical="top" wrapText="1"/>
    </xf>
    <xf numFmtId="0" fontId="3" fillId="4" borderId="15" xfId="0" applyFont="1" applyFill="1" applyBorder="1" applyAlignment="1">
      <alignment vertical="top" wrapText="1"/>
    </xf>
    <xf numFmtId="0" fontId="3" fillId="0" borderId="15" xfId="0" applyFont="1" applyBorder="1" applyAlignment="1">
      <alignment vertical="top" wrapText="1"/>
    </xf>
    <xf numFmtId="0" fontId="3" fillId="2" borderId="14" xfId="0" applyFont="1" applyFill="1" applyBorder="1" applyAlignment="1">
      <alignment vertical="top" wrapText="1"/>
    </xf>
    <xf numFmtId="0" fontId="3" fillId="4" borderId="14" xfId="0" applyFont="1" applyFill="1" applyBorder="1" applyAlignment="1">
      <alignment vertical="top" wrapText="1"/>
    </xf>
    <xf numFmtId="0" fontId="3" fillId="0" borderId="14" xfId="0" applyFont="1" applyBorder="1" applyAlignment="1">
      <alignment vertical="top" wrapText="1"/>
    </xf>
    <xf numFmtId="0" fontId="9" fillId="0" borderId="14" xfId="0" applyFont="1" applyBorder="1" applyAlignment="1">
      <alignment wrapText="1"/>
    </xf>
    <xf numFmtId="0" fontId="3" fillId="2" borderId="16" xfId="0" applyFont="1" applyFill="1" applyBorder="1" applyAlignment="1">
      <alignment horizontal="right" vertical="top" wrapText="1"/>
    </xf>
    <xf numFmtId="0" fontId="3" fillId="3" borderId="17" xfId="0" applyFont="1" applyFill="1" applyBorder="1" applyAlignment="1">
      <alignment vertical="top" wrapText="1"/>
    </xf>
    <xf numFmtId="0" fontId="3" fillId="2" borderId="17" xfId="0" applyFont="1" applyFill="1" applyBorder="1" applyAlignment="1">
      <alignment vertical="top" wrapText="1"/>
    </xf>
    <xf numFmtId="0" fontId="3" fillId="4" borderId="17" xfId="0" applyFont="1" applyFill="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2" borderId="19" xfId="0" applyFont="1" applyFill="1" applyBorder="1" applyAlignment="1">
      <alignment horizontal="right" vertical="top" wrapText="1"/>
    </xf>
    <xf numFmtId="0" fontId="3" fillId="0" borderId="20" xfId="0" applyFont="1" applyBorder="1" applyAlignment="1">
      <alignment vertical="top" wrapText="1"/>
    </xf>
    <xf numFmtId="0" fontId="11" fillId="0" borderId="0" xfId="0" applyFont="1" applyAlignment="1">
      <alignment vertical="top"/>
    </xf>
    <xf numFmtId="0" fontId="3" fillId="5" borderId="14" xfId="0" applyFont="1" applyFill="1" applyBorder="1" applyAlignment="1">
      <alignment vertical="top" wrapText="1"/>
    </xf>
    <xf numFmtId="0" fontId="11" fillId="0" borderId="0" xfId="0" applyFont="1" applyAlignment="1">
      <alignment vertical="top" wrapText="1"/>
    </xf>
    <xf numFmtId="0" fontId="1" fillId="0" borderId="0" xfId="0" applyFont="1" applyAlignment="1">
      <alignment horizontal="lef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11" fillId="0" borderId="10" xfId="0" applyFont="1" applyBorder="1" applyAlignment="1">
      <alignment horizontal="center" vertical="top" wrapText="1"/>
    </xf>
    <xf numFmtId="0" fontId="11" fillId="0" borderId="0" xfId="0" applyFont="1" applyAlignment="1">
      <alignment horizontal="center" vertical="top" wrapText="1"/>
    </xf>
    <xf numFmtId="0" fontId="7" fillId="0" borderId="0" xfId="0" applyFont="1" applyAlignment="1">
      <alignment horizontal="center"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Q87"/>
  <sheetViews>
    <sheetView tabSelected="1" zoomScale="85" zoomScaleNormal="85" workbookViewId="0">
      <pane ySplit="4" topLeftCell="A5" activePane="bottomLeft" state="frozen"/>
      <selection activeCell="B1" sqref="B1"/>
      <selection pane="bottomLeft" activeCell="G3" sqref="G3"/>
    </sheetView>
  </sheetViews>
  <sheetFormatPr defaultColWidth="8.7109375" defaultRowHeight="10.5" x14ac:dyDescent="0.25"/>
  <cols>
    <col min="1" max="1" width="6.85546875" style="1" customWidth="1"/>
    <col min="2" max="2" width="23.710937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28515625" style="1" customWidth="1"/>
    <col min="12" max="12" width="24.5703125" style="1" customWidth="1"/>
    <col min="13" max="13" width="38.28515625" style="1" customWidth="1"/>
    <col min="14" max="14" width="28.28515625" style="1" customWidth="1"/>
    <col min="15" max="16384" width="8.7109375" style="1"/>
  </cols>
  <sheetData>
    <row r="1" spans="1:12" ht="12" customHeight="1" x14ac:dyDescent="0.25">
      <c r="A1" s="69" t="s">
        <v>94</v>
      </c>
      <c r="B1" s="70"/>
      <c r="C1" s="70"/>
      <c r="D1" s="70"/>
      <c r="E1" s="70"/>
      <c r="F1" s="70"/>
      <c r="G1" s="70"/>
      <c r="H1" s="70"/>
      <c r="I1" s="70"/>
      <c r="J1" s="70"/>
      <c r="K1" s="70"/>
      <c r="L1" s="71"/>
    </row>
    <row r="2" spans="1:12" ht="7.5" customHeight="1" thickBot="1" x14ac:dyDescent="0.3">
      <c r="A2" s="72"/>
      <c r="B2" s="73"/>
      <c r="C2" s="73"/>
      <c r="D2" s="73"/>
      <c r="E2" s="73"/>
      <c r="F2" s="73"/>
      <c r="G2" s="73"/>
      <c r="H2" s="73"/>
      <c r="I2" s="73"/>
      <c r="J2" s="73"/>
      <c r="K2" s="73"/>
      <c r="L2" s="74"/>
    </row>
    <row r="3" spans="1:12" ht="104.25" customHeight="1" thickBot="1" x14ac:dyDescent="0.3">
      <c r="A3" s="13" t="s">
        <v>0</v>
      </c>
      <c r="B3" s="14" t="s">
        <v>65</v>
      </c>
      <c r="C3" s="14" t="s">
        <v>66</v>
      </c>
      <c r="D3" s="14" t="s">
        <v>68</v>
      </c>
      <c r="E3" s="14" t="s">
        <v>1</v>
      </c>
      <c r="F3" s="15" t="s">
        <v>2</v>
      </c>
      <c r="G3" s="15" t="s">
        <v>3</v>
      </c>
      <c r="H3" s="15" t="s">
        <v>4</v>
      </c>
      <c r="I3" s="15" t="s">
        <v>58</v>
      </c>
      <c r="J3" s="16" t="s">
        <v>95</v>
      </c>
      <c r="K3" s="14" t="s">
        <v>67</v>
      </c>
      <c r="L3" s="16" t="s">
        <v>59</v>
      </c>
    </row>
    <row r="4" spans="1:12" ht="15.75" customHeight="1" thickBot="1" x14ac:dyDescent="0.3">
      <c r="A4" s="21">
        <v>1</v>
      </c>
      <c r="B4" s="17">
        <v>2</v>
      </c>
      <c r="C4" s="17">
        <v>3</v>
      </c>
      <c r="D4" s="17">
        <v>4</v>
      </c>
      <c r="E4" s="17">
        <v>5</v>
      </c>
      <c r="F4" s="17">
        <v>6</v>
      </c>
      <c r="G4" s="17">
        <v>7</v>
      </c>
      <c r="H4" s="17">
        <v>8</v>
      </c>
      <c r="I4" s="17">
        <v>9</v>
      </c>
      <c r="J4" s="17">
        <v>10</v>
      </c>
      <c r="K4" s="17">
        <v>11</v>
      </c>
      <c r="L4" s="17">
        <v>12</v>
      </c>
    </row>
    <row r="5" spans="1:12" ht="18" customHeight="1" thickBot="1" x14ac:dyDescent="0.3">
      <c r="A5" s="18" t="s">
        <v>5</v>
      </c>
      <c r="B5" s="75" t="s">
        <v>160</v>
      </c>
      <c r="C5" s="76"/>
      <c r="D5" s="76"/>
      <c r="E5" s="76"/>
      <c r="F5" s="76"/>
      <c r="G5" s="76"/>
      <c r="H5" s="76"/>
      <c r="I5" s="76"/>
      <c r="J5" s="76"/>
      <c r="K5" s="76"/>
      <c r="L5" s="77"/>
    </row>
    <row r="6" spans="1:12" ht="21.75" thickBot="1" x14ac:dyDescent="0.3">
      <c r="A6" s="2" t="s">
        <v>6</v>
      </c>
      <c r="B6" s="3" t="s">
        <v>18</v>
      </c>
      <c r="C6" s="36"/>
      <c r="D6" s="5"/>
      <c r="E6" s="6">
        <v>0</v>
      </c>
      <c r="F6" s="36"/>
      <c r="G6" s="36"/>
      <c r="H6" s="36"/>
      <c r="I6" s="36"/>
      <c r="J6" s="36"/>
      <c r="K6" s="36"/>
      <c r="L6" s="36"/>
    </row>
    <row r="7" spans="1:12" ht="22.5" customHeight="1" thickBot="1" x14ac:dyDescent="0.3">
      <c r="A7" s="2" t="s">
        <v>7</v>
      </c>
      <c r="B7" s="37"/>
      <c r="C7" s="8" t="s">
        <v>8</v>
      </c>
      <c r="D7" s="36"/>
      <c r="E7" s="4"/>
      <c r="F7" s="5">
        <f>'Išlaidos darbuotojams'!G9</f>
        <v>0</v>
      </c>
      <c r="G7" s="5">
        <f>'Išlaidos investicijoms'!D8</f>
        <v>0</v>
      </c>
      <c r="H7" s="5">
        <f>'Išlaidos medžiagoms'!E8</f>
        <v>0</v>
      </c>
      <c r="I7" s="5">
        <f>'Išlaidos paslaugoms'!C8</f>
        <v>0</v>
      </c>
      <c r="J7" s="5">
        <f>0.05*(F7+G7+H7+I7)</f>
        <v>0</v>
      </c>
      <c r="K7" s="5">
        <f>SUM(F7:J7)</f>
        <v>0</v>
      </c>
      <c r="L7" s="38"/>
    </row>
    <row r="8" spans="1:12" ht="11.25" thickBot="1" x14ac:dyDescent="0.3">
      <c r="A8" s="2" t="s">
        <v>9</v>
      </c>
      <c r="B8" s="37"/>
      <c r="C8" s="8" t="s">
        <v>10</v>
      </c>
      <c r="D8" s="36"/>
      <c r="E8" s="4"/>
      <c r="F8" s="5">
        <f>'Išlaidos darbuotojams'!G14</f>
        <v>0</v>
      </c>
      <c r="G8" s="5">
        <f>'Išlaidos investicijoms'!D12</f>
        <v>0</v>
      </c>
      <c r="H8" s="5">
        <f>'Išlaidos medžiagoms'!E12</f>
        <v>0</v>
      </c>
      <c r="I8" s="5">
        <f>'Išlaidos paslaugoms'!C12</f>
        <v>0</v>
      </c>
      <c r="J8" s="5">
        <f>0.05*(F8+G8+H8+I8)</f>
        <v>0</v>
      </c>
      <c r="K8" s="5">
        <f>SUM(F8:J8)</f>
        <v>0</v>
      </c>
      <c r="L8" s="38"/>
    </row>
    <row r="9" spans="1:12" ht="11.25" thickBot="1" x14ac:dyDescent="0.3">
      <c r="A9" s="2" t="s">
        <v>11</v>
      </c>
      <c r="B9" s="37"/>
      <c r="C9" s="5" t="s">
        <v>11</v>
      </c>
      <c r="D9" s="36"/>
      <c r="E9" s="4"/>
      <c r="F9" s="9"/>
      <c r="G9" s="5"/>
      <c r="H9" s="5"/>
      <c r="I9" s="5"/>
      <c r="J9" s="5"/>
      <c r="K9" s="5"/>
      <c r="L9" s="38"/>
    </row>
    <row r="10" spans="1:12" ht="12.6" customHeight="1" thickBot="1" x14ac:dyDescent="0.3">
      <c r="A10" s="2"/>
      <c r="B10" s="66" t="s">
        <v>69</v>
      </c>
      <c r="C10" s="67"/>
      <c r="D10" s="67"/>
      <c r="E10" s="67"/>
      <c r="F10" s="67"/>
      <c r="G10" s="67"/>
      <c r="H10" s="67"/>
      <c r="I10" s="67"/>
      <c r="J10" s="67"/>
      <c r="K10" s="68"/>
      <c r="L10" s="5">
        <f>SUM(K7:K8)*E6</f>
        <v>0</v>
      </c>
    </row>
    <row r="11" spans="1:12" ht="27" customHeight="1" thickBot="1" x14ac:dyDescent="0.3">
      <c r="A11" s="2" t="s">
        <v>12</v>
      </c>
      <c r="B11" s="3" t="s">
        <v>18</v>
      </c>
      <c r="C11" s="4"/>
      <c r="D11" s="5"/>
      <c r="E11" s="6">
        <v>0</v>
      </c>
      <c r="F11" s="4"/>
      <c r="G11" s="4"/>
      <c r="H11" s="4"/>
      <c r="I11" s="4"/>
      <c r="J11" s="4"/>
      <c r="K11" s="4"/>
      <c r="L11" s="36"/>
    </row>
    <row r="12" spans="1:12" ht="23.25" customHeight="1" thickBot="1" x14ac:dyDescent="0.3">
      <c r="A12" s="2" t="s">
        <v>13</v>
      </c>
      <c r="B12" s="7"/>
      <c r="C12" s="6" t="s">
        <v>14</v>
      </c>
      <c r="D12" s="4"/>
      <c r="E12" s="4"/>
      <c r="F12" s="5">
        <f>'Išlaidos darbuotojams'!G21</f>
        <v>0</v>
      </c>
      <c r="G12" s="5">
        <f>'Išlaidos investicijoms'!D19</f>
        <v>0</v>
      </c>
      <c r="H12" s="5">
        <f>'Išlaidos medžiagoms'!E19</f>
        <v>0</v>
      </c>
      <c r="I12" s="5">
        <f>'Išlaidos medžiagoms'!E19</f>
        <v>0</v>
      </c>
      <c r="J12" s="5">
        <f>0.05*(F12+G12+H12+I12)</f>
        <v>0</v>
      </c>
      <c r="K12" s="5">
        <f>SUM(F12:J12)</f>
        <v>0</v>
      </c>
      <c r="L12" s="38"/>
    </row>
    <row r="13" spans="1:12" ht="11.25" thickBot="1" x14ac:dyDescent="0.3">
      <c r="A13" s="2" t="s">
        <v>15</v>
      </c>
      <c r="B13" s="7"/>
      <c r="C13" s="6" t="s">
        <v>16</v>
      </c>
      <c r="D13" s="4"/>
      <c r="E13" s="4"/>
      <c r="F13" s="5">
        <f>'Išlaidos darbuotojams'!G26</f>
        <v>0</v>
      </c>
      <c r="G13" s="5">
        <f>'Išlaidos investicijoms'!D23</f>
        <v>0</v>
      </c>
      <c r="H13" s="5">
        <f>'Išlaidos medžiagoms'!E23</f>
        <v>0</v>
      </c>
      <c r="I13" s="5">
        <f>'Išlaidos medžiagoms'!E23</f>
        <v>0</v>
      </c>
      <c r="J13" s="5">
        <f>0.05*(F13+G13+H13+I13)</f>
        <v>0</v>
      </c>
      <c r="K13" s="5">
        <f>SUM(F13:J13)</f>
        <v>0</v>
      </c>
      <c r="L13" s="38"/>
    </row>
    <row r="14" spans="1:12" ht="11.25" thickBot="1" x14ac:dyDescent="0.3">
      <c r="A14" s="2" t="s">
        <v>11</v>
      </c>
      <c r="B14" s="7"/>
      <c r="C14" s="6" t="s">
        <v>51</v>
      </c>
      <c r="D14" s="4"/>
      <c r="E14" s="4"/>
      <c r="F14" s="9"/>
      <c r="G14" s="5"/>
      <c r="H14" s="5"/>
      <c r="I14" s="5"/>
      <c r="J14" s="5"/>
      <c r="K14" s="5"/>
      <c r="L14" s="36"/>
    </row>
    <row r="15" spans="1:12" ht="11.25" thickBot="1" x14ac:dyDescent="0.3">
      <c r="A15" s="2"/>
      <c r="B15" s="66" t="s">
        <v>70</v>
      </c>
      <c r="C15" s="67"/>
      <c r="D15" s="67"/>
      <c r="E15" s="67"/>
      <c r="F15" s="67"/>
      <c r="G15" s="67"/>
      <c r="H15" s="67"/>
      <c r="I15" s="67"/>
      <c r="J15" s="67"/>
      <c r="K15" s="68"/>
      <c r="L15" s="10">
        <f>SUM(K12:K13)*E11</f>
        <v>0</v>
      </c>
    </row>
    <row r="16" spans="1:12" ht="11.25" thickBot="1" x14ac:dyDescent="0.3">
      <c r="A16" s="2"/>
      <c r="B16" s="5" t="s">
        <v>11</v>
      </c>
      <c r="C16" s="5"/>
      <c r="D16" s="5"/>
      <c r="E16" s="5"/>
      <c r="F16" s="5"/>
      <c r="G16" s="5"/>
      <c r="H16" s="5"/>
      <c r="I16" s="5"/>
      <c r="J16" s="5"/>
      <c r="K16" s="5"/>
      <c r="L16" s="5" t="s">
        <v>11</v>
      </c>
    </row>
    <row r="17" spans="1:15" ht="12" customHeight="1" thickBot="1" x14ac:dyDescent="0.3">
      <c r="A17" s="2"/>
      <c r="B17" s="78" t="s">
        <v>71</v>
      </c>
      <c r="C17" s="79"/>
      <c r="D17" s="79"/>
      <c r="E17" s="79"/>
      <c r="F17" s="79"/>
      <c r="G17" s="79"/>
      <c r="H17" s="79"/>
      <c r="I17" s="79"/>
      <c r="J17" s="79"/>
      <c r="K17" s="80"/>
      <c r="L17" s="11">
        <f>SUM(L10,L15)</f>
        <v>0</v>
      </c>
    </row>
    <row r="18" spans="1:15" s="20" customFormat="1" ht="15.75" customHeight="1" thickBot="1" x14ac:dyDescent="0.3">
      <c r="A18" s="19" t="s">
        <v>52</v>
      </c>
      <c r="B18" s="63" t="s">
        <v>162</v>
      </c>
      <c r="C18" s="64"/>
      <c r="D18" s="64"/>
      <c r="E18" s="64"/>
      <c r="F18" s="64"/>
      <c r="G18" s="64"/>
      <c r="H18" s="64"/>
      <c r="I18" s="64"/>
      <c r="J18" s="64"/>
      <c r="K18" s="64"/>
      <c r="L18" s="65"/>
    </row>
    <row r="19" spans="1:15" ht="315.75" thickBot="1" x14ac:dyDescent="0.3">
      <c r="A19" s="2" t="s">
        <v>53</v>
      </c>
      <c r="B19" s="3" t="s">
        <v>163</v>
      </c>
      <c r="C19" s="36"/>
      <c r="D19" s="5" t="s">
        <v>96</v>
      </c>
      <c r="E19" s="5">
        <v>88</v>
      </c>
      <c r="F19" s="4"/>
      <c r="G19" s="4"/>
      <c r="H19" s="4"/>
      <c r="I19" s="4"/>
      <c r="J19" s="4"/>
      <c r="K19" s="4"/>
      <c r="L19" s="4"/>
      <c r="M19" s="59"/>
    </row>
    <row r="20" spans="1:15" ht="132.75" thickBot="1" x14ac:dyDescent="0.3">
      <c r="A20" s="2" t="s">
        <v>54</v>
      </c>
      <c r="B20" s="7"/>
      <c r="C20" s="40" t="s">
        <v>107</v>
      </c>
      <c r="D20" s="4"/>
      <c r="E20" s="4"/>
      <c r="F20" s="5">
        <f>'Išlaidos darbuotojams'!G40</f>
        <v>388.40000000000003</v>
      </c>
      <c r="G20" s="5">
        <f>'Išlaidos investicijoms'!D37</f>
        <v>0</v>
      </c>
      <c r="H20" s="5">
        <f>'Išlaidos medžiagoms'!E40</f>
        <v>0</v>
      </c>
      <c r="I20" s="5">
        <v>0</v>
      </c>
      <c r="J20" s="5">
        <f>0.05*(F20+G20+H20+I20)</f>
        <v>19.420000000000002</v>
      </c>
      <c r="K20" s="5">
        <f t="shared" ref="K20:K35" si="0">SUM(F20:J20)</f>
        <v>407.82000000000005</v>
      </c>
      <c r="L20" s="4"/>
    </row>
    <row r="21" spans="1:15" ht="11.25" thickBot="1" x14ac:dyDescent="0.3">
      <c r="A21" s="2"/>
      <c r="B21" s="66" t="s">
        <v>69</v>
      </c>
      <c r="C21" s="67"/>
      <c r="D21" s="67"/>
      <c r="E21" s="67"/>
      <c r="F21" s="67"/>
      <c r="G21" s="67"/>
      <c r="H21" s="67"/>
      <c r="I21" s="67"/>
      <c r="J21" s="67"/>
      <c r="K21" s="68"/>
      <c r="L21" s="4">
        <f>K20*E19</f>
        <v>35888.160000000003</v>
      </c>
    </row>
    <row r="22" spans="1:15" ht="409.6" customHeight="1" thickBot="1" x14ac:dyDescent="0.3">
      <c r="A22" s="2" t="s">
        <v>55</v>
      </c>
      <c r="B22" s="3" t="s">
        <v>164</v>
      </c>
      <c r="C22" s="36"/>
      <c r="D22" s="5" t="s">
        <v>96</v>
      </c>
      <c r="E22" s="6">
        <v>88</v>
      </c>
      <c r="F22" s="36"/>
      <c r="G22" s="36"/>
      <c r="H22" s="36"/>
      <c r="I22" s="36"/>
      <c r="J22" s="36"/>
      <c r="K22" s="36"/>
      <c r="L22" s="4"/>
      <c r="M22" s="81"/>
      <c r="N22" s="82"/>
      <c r="O22" s="82"/>
    </row>
    <row r="23" spans="1:15" ht="300.75" thickBot="1" x14ac:dyDescent="0.3">
      <c r="A23" s="2" t="s">
        <v>56</v>
      </c>
      <c r="B23" s="7"/>
      <c r="C23" s="40" t="s">
        <v>108</v>
      </c>
      <c r="D23" s="4"/>
      <c r="E23" s="4"/>
      <c r="F23" s="5">
        <f>'Išlaidos darbuotojams'!G47</f>
        <v>388.40000000000003</v>
      </c>
      <c r="G23" s="5">
        <f>'Išlaidos investicijoms'!D41</f>
        <v>0</v>
      </c>
      <c r="H23" s="5">
        <f>'Išlaidos medžiagoms'!E44</f>
        <v>0</v>
      </c>
      <c r="I23" s="5">
        <f>'Išlaidos paslaugoms'!C43</f>
        <v>0</v>
      </c>
      <c r="J23" s="5">
        <f>0.05*(F23+G23+H23+I23)</f>
        <v>19.420000000000002</v>
      </c>
      <c r="K23" s="5">
        <f t="shared" si="0"/>
        <v>407.82000000000005</v>
      </c>
      <c r="L23" s="4"/>
    </row>
    <row r="24" spans="1:15" ht="147.75" thickBot="1" x14ac:dyDescent="0.3">
      <c r="A24" s="2" t="s">
        <v>57</v>
      </c>
      <c r="B24" s="42"/>
      <c r="C24" s="43" t="s">
        <v>109</v>
      </c>
      <c r="D24" s="44"/>
      <c r="E24" s="44"/>
      <c r="F24" s="45">
        <f>'Išlaidos darbuotojams'!G49</f>
        <v>388.40000000000003</v>
      </c>
      <c r="G24" s="46"/>
      <c r="H24" s="46"/>
      <c r="I24" s="46"/>
      <c r="J24" s="46">
        <f>0.05*(F24+G24+H24+I24)</f>
        <v>19.420000000000002</v>
      </c>
      <c r="K24" s="46">
        <f t="shared" si="0"/>
        <v>407.82000000000005</v>
      </c>
      <c r="L24" s="4"/>
    </row>
    <row r="25" spans="1:15" ht="294.75" thickBot="1" x14ac:dyDescent="0.3">
      <c r="A25" s="41" t="s">
        <v>110</v>
      </c>
      <c r="B25" s="51"/>
      <c r="C25" s="52" t="s">
        <v>111</v>
      </c>
      <c r="D25" s="53"/>
      <c r="E25" s="53"/>
      <c r="F25" s="54">
        <f>'Išlaidos darbuotojams'!G53</f>
        <v>97.100000000000009</v>
      </c>
      <c r="G25" s="55"/>
      <c r="H25" s="55"/>
      <c r="I25" s="55"/>
      <c r="J25" s="55">
        <f>0.05*(F25+G25+H25+I25)</f>
        <v>4.8550000000000004</v>
      </c>
      <c r="K25" s="56">
        <f t="shared" si="0"/>
        <v>101.95500000000001</v>
      </c>
      <c r="L25" s="4"/>
    </row>
    <row r="26" spans="1:15" ht="132.75" thickBot="1" x14ac:dyDescent="0.25">
      <c r="A26" s="41" t="s">
        <v>98</v>
      </c>
      <c r="B26" s="57"/>
      <c r="C26" s="50" t="s">
        <v>112</v>
      </c>
      <c r="D26" s="47"/>
      <c r="E26" s="47"/>
      <c r="F26" s="48">
        <f>'Išlaidos darbuotojams'!G56</f>
        <v>97.100000000000009</v>
      </c>
      <c r="G26" s="49"/>
      <c r="H26" s="49"/>
      <c r="I26" s="49"/>
      <c r="J26" s="49">
        <f>0.05*(F26+G26+H26+I26)</f>
        <v>4.8550000000000004</v>
      </c>
      <c r="K26" s="58">
        <f t="shared" si="0"/>
        <v>101.95500000000001</v>
      </c>
      <c r="L26" s="4"/>
    </row>
    <row r="27" spans="1:15" ht="134.44999999999999" customHeight="1" thickBot="1" x14ac:dyDescent="0.25">
      <c r="A27" s="41" t="s">
        <v>99</v>
      </c>
      <c r="B27" s="57"/>
      <c r="C27" s="50" t="s">
        <v>113</v>
      </c>
      <c r="D27" s="47"/>
      <c r="E27" s="47"/>
      <c r="F27" s="48">
        <f>'Išlaidos darbuotojams'!G59</f>
        <v>194.20000000000002</v>
      </c>
      <c r="G27" s="49"/>
      <c r="H27" s="49"/>
      <c r="I27" s="49"/>
      <c r="J27" s="49">
        <f t="shared" ref="J27:J28" si="1">0.05*(F27+G27+H27+I27)</f>
        <v>9.7100000000000009</v>
      </c>
      <c r="K27" s="58">
        <f t="shared" si="0"/>
        <v>203.91000000000003</v>
      </c>
      <c r="L27" s="4"/>
    </row>
    <row r="28" spans="1:15" ht="192.75" thickBot="1" x14ac:dyDescent="0.25">
      <c r="A28" s="41" t="s">
        <v>100</v>
      </c>
      <c r="B28" s="57"/>
      <c r="C28" s="50" t="s">
        <v>114</v>
      </c>
      <c r="D28" s="47"/>
      <c r="E28" s="47"/>
      <c r="F28" s="48">
        <f>'Išlaidos darbuotojams'!G62</f>
        <v>194.20000000000002</v>
      </c>
      <c r="G28" s="49"/>
      <c r="H28" s="49"/>
      <c r="I28" s="49"/>
      <c r="J28" s="49">
        <f t="shared" si="1"/>
        <v>9.7100000000000009</v>
      </c>
      <c r="K28" s="58">
        <f t="shared" si="0"/>
        <v>203.91000000000003</v>
      </c>
      <c r="L28" s="4"/>
    </row>
    <row r="29" spans="1:15" ht="134.44999999999999" customHeight="1" thickBot="1" x14ac:dyDescent="0.25">
      <c r="A29" s="41" t="s">
        <v>104</v>
      </c>
      <c r="B29" s="57"/>
      <c r="C29" s="50" t="s">
        <v>115</v>
      </c>
      <c r="D29" s="47"/>
      <c r="E29" s="47"/>
      <c r="F29" s="48">
        <f>'Išlaidos darbuotojams'!G65</f>
        <v>194.20000000000002</v>
      </c>
      <c r="G29" s="49"/>
      <c r="H29" s="49"/>
      <c r="I29" s="49"/>
      <c r="J29" s="49">
        <f t="shared" ref="J29" si="2">0.05*(F29+G29+H29+I29)</f>
        <v>9.7100000000000009</v>
      </c>
      <c r="K29" s="58">
        <f t="shared" si="0"/>
        <v>203.91000000000003</v>
      </c>
      <c r="L29" s="4"/>
    </row>
    <row r="30" spans="1:15" ht="148.15" customHeight="1" thickBot="1" x14ac:dyDescent="0.25">
      <c r="A30" s="41" t="s">
        <v>116</v>
      </c>
      <c r="B30" s="57"/>
      <c r="C30" s="50" t="s">
        <v>117</v>
      </c>
      <c r="D30" s="47"/>
      <c r="E30" s="47"/>
      <c r="F30" s="48">
        <f>'Išlaidos darbuotojams'!G68</f>
        <v>194.20000000000002</v>
      </c>
      <c r="G30" s="49"/>
      <c r="H30" s="49"/>
      <c r="I30" s="49"/>
      <c r="J30" s="49">
        <f t="shared" ref="J30" si="3">0.05*(F30+G30+H30+I30)</f>
        <v>9.7100000000000009</v>
      </c>
      <c r="K30" s="58">
        <f t="shared" si="0"/>
        <v>203.91000000000003</v>
      </c>
      <c r="L30" s="4"/>
    </row>
    <row r="31" spans="1:15" ht="210" customHeight="1" thickBot="1" x14ac:dyDescent="0.25">
      <c r="A31" s="41" t="s">
        <v>118</v>
      </c>
      <c r="B31" s="57"/>
      <c r="C31" s="50" t="s">
        <v>119</v>
      </c>
      <c r="D31" s="47"/>
      <c r="E31" s="47"/>
      <c r="F31" s="48">
        <f>'Išlaidos darbuotojams'!G71</f>
        <v>194.20000000000002</v>
      </c>
      <c r="G31" s="49"/>
      <c r="H31" s="49"/>
      <c r="I31" s="49"/>
      <c r="J31" s="49">
        <f t="shared" ref="J31" si="4">0.05*(F31+G31+H31+I31)</f>
        <v>9.7100000000000009</v>
      </c>
      <c r="K31" s="58">
        <f t="shared" si="0"/>
        <v>203.91000000000003</v>
      </c>
      <c r="L31" s="4"/>
    </row>
    <row r="32" spans="1:15" ht="11.25" thickBot="1" x14ac:dyDescent="0.3">
      <c r="A32" s="2"/>
      <c r="B32" s="66" t="s">
        <v>70</v>
      </c>
      <c r="C32" s="67"/>
      <c r="D32" s="67"/>
      <c r="E32" s="67"/>
      <c r="F32" s="67"/>
      <c r="G32" s="67"/>
      <c r="H32" s="67"/>
      <c r="I32" s="67"/>
      <c r="J32" s="67"/>
      <c r="K32" s="68"/>
      <c r="L32" s="4">
        <f>SUM(K23:K31)*E22</f>
        <v>179440.80000000005</v>
      </c>
    </row>
    <row r="33" spans="1:12" ht="291.60000000000002" customHeight="1" thickBot="1" x14ac:dyDescent="0.3">
      <c r="A33" s="2" t="s">
        <v>122</v>
      </c>
      <c r="B33" s="3" t="s">
        <v>165</v>
      </c>
      <c r="C33" s="36"/>
      <c r="D33" s="5" t="s">
        <v>96</v>
      </c>
      <c r="E33" s="6">
        <v>88</v>
      </c>
      <c r="F33" s="36"/>
      <c r="G33" s="36"/>
      <c r="H33" s="36"/>
      <c r="I33" s="36"/>
      <c r="J33" s="36"/>
      <c r="K33" s="36"/>
      <c r="L33" s="4"/>
    </row>
    <row r="34" spans="1:12" ht="204.75" thickBot="1" x14ac:dyDescent="0.25">
      <c r="A34" s="41" t="s">
        <v>123</v>
      </c>
      <c r="B34" s="57"/>
      <c r="C34" s="50" t="s">
        <v>124</v>
      </c>
      <c r="D34" s="47"/>
      <c r="E34" s="47"/>
      <c r="F34" s="48">
        <f>'Išlaidos darbuotojams'!G76</f>
        <v>194.20000000000002</v>
      </c>
      <c r="G34" s="49"/>
      <c r="H34" s="49"/>
      <c r="I34" s="49"/>
      <c r="J34" s="49">
        <f t="shared" ref="J34" si="5">0.05*(F34+G34+H34+I34)</f>
        <v>9.7100000000000009</v>
      </c>
      <c r="K34" s="58">
        <f t="shared" si="0"/>
        <v>203.91000000000003</v>
      </c>
      <c r="L34" s="4"/>
    </row>
    <row r="35" spans="1:12" ht="202.15" customHeight="1" thickBot="1" x14ac:dyDescent="0.25">
      <c r="A35" s="41" t="s">
        <v>126</v>
      </c>
      <c r="B35" s="57"/>
      <c r="C35" s="50" t="s">
        <v>125</v>
      </c>
      <c r="D35" s="47"/>
      <c r="E35" s="47"/>
      <c r="F35" s="48">
        <f>'Išlaidos darbuotojams'!G79</f>
        <v>194.20000000000002</v>
      </c>
      <c r="G35" s="49"/>
      <c r="H35" s="49"/>
      <c r="I35" s="49"/>
      <c r="J35" s="49">
        <f t="shared" ref="J35" si="6">0.05*(F35+G35+H35+I35)</f>
        <v>9.7100000000000009</v>
      </c>
      <c r="K35" s="58">
        <f t="shared" si="0"/>
        <v>203.91000000000003</v>
      </c>
      <c r="L35" s="10"/>
    </row>
    <row r="36" spans="1:12" ht="147.75" thickBot="1" x14ac:dyDescent="0.3">
      <c r="A36" s="2" t="s">
        <v>127</v>
      </c>
      <c r="B36" s="37"/>
      <c r="C36" s="6" t="s">
        <v>128</v>
      </c>
      <c r="D36" s="36"/>
      <c r="E36" s="36"/>
      <c r="F36" s="5">
        <f>'Išlaidos darbuotojams'!G82</f>
        <v>194.20000000000002</v>
      </c>
      <c r="G36" s="5">
        <f>'Išlaidos investicijoms'!D48</f>
        <v>0</v>
      </c>
      <c r="H36" s="5">
        <f>'Išlaidos medžiagoms'!E51</f>
        <v>0</v>
      </c>
      <c r="I36" s="5">
        <f>'Išlaidos paslaugoms'!C50</f>
        <v>0</v>
      </c>
      <c r="J36" s="5">
        <f t="shared" ref="J36:J42" si="7">0.05*(F36+G36+H36+I36)</f>
        <v>9.7100000000000009</v>
      </c>
      <c r="K36" s="5">
        <f t="shared" ref="K36:K42" si="8">SUM(F36:J36)</f>
        <v>203.91000000000003</v>
      </c>
      <c r="L36" s="4"/>
    </row>
    <row r="37" spans="1:12" ht="120.75" thickBot="1" x14ac:dyDescent="0.3">
      <c r="A37" s="2" t="s">
        <v>129</v>
      </c>
      <c r="B37" s="37"/>
      <c r="C37" s="40" t="s">
        <v>130</v>
      </c>
      <c r="D37" s="36"/>
      <c r="E37" s="36"/>
      <c r="F37" s="5">
        <f>'Išlaidos darbuotojams'!G85</f>
        <v>388.40000000000003</v>
      </c>
      <c r="G37" s="5">
        <f>'Išlaidos investicijoms'!D52</f>
        <v>0</v>
      </c>
      <c r="H37" s="5">
        <f>'Išlaidos medžiagoms'!E55</f>
        <v>0</v>
      </c>
      <c r="I37" s="5">
        <f>'Išlaidos paslaugoms'!C54</f>
        <v>0</v>
      </c>
      <c r="J37" s="5">
        <f t="shared" si="7"/>
        <v>19.420000000000002</v>
      </c>
      <c r="K37" s="5">
        <f t="shared" si="8"/>
        <v>407.82000000000005</v>
      </c>
      <c r="L37" s="4"/>
    </row>
    <row r="38" spans="1:12" ht="78" customHeight="1" thickBot="1" x14ac:dyDescent="0.3">
      <c r="A38" s="2" t="s">
        <v>135</v>
      </c>
      <c r="B38" s="37"/>
      <c r="C38" s="40" t="s">
        <v>136</v>
      </c>
      <c r="D38" s="36"/>
      <c r="E38" s="36"/>
      <c r="F38" s="5">
        <f>'Išlaidos darbuotojams'!G88</f>
        <v>97.100000000000009</v>
      </c>
      <c r="G38" s="5"/>
      <c r="H38" s="5"/>
      <c r="I38" s="5"/>
      <c r="J38" s="5">
        <f t="shared" si="7"/>
        <v>4.8550000000000004</v>
      </c>
      <c r="K38" s="5">
        <f t="shared" si="8"/>
        <v>101.95500000000001</v>
      </c>
      <c r="L38" s="4"/>
    </row>
    <row r="39" spans="1:12" ht="132.75" thickBot="1" x14ac:dyDescent="0.3">
      <c r="A39" s="2" t="s">
        <v>138</v>
      </c>
      <c r="B39" s="37"/>
      <c r="C39" s="40" t="s">
        <v>139</v>
      </c>
      <c r="D39" s="36"/>
      <c r="E39" s="36"/>
      <c r="F39" s="5">
        <f>'Išlaidos darbuotojams'!G91</f>
        <v>194.20000000000002</v>
      </c>
      <c r="G39" s="5"/>
      <c r="H39" s="5"/>
      <c r="I39" s="5"/>
      <c r="J39" s="5">
        <f t="shared" si="7"/>
        <v>9.7100000000000009</v>
      </c>
      <c r="K39" s="5">
        <f t="shared" si="8"/>
        <v>203.91000000000003</v>
      </c>
      <c r="L39" s="4"/>
    </row>
    <row r="40" spans="1:12" ht="180.75" thickBot="1" x14ac:dyDescent="0.3">
      <c r="A40" s="2" t="s">
        <v>140</v>
      </c>
      <c r="B40" s="37"/>
      <c r="C40" s="40" t="s">
        <v>141</v>
      </c>
      <c r="D40" s="36"/>
      <c r="E40" s="36"/>
      <c r="F40" s="5">
        <f>'Išlaidos darbuotojams'!G94</f>
        <v>388.40000000000003</v>
      </c>
      <c r="G40" s="5"/>
      <c r="H40" s="5"/>
      <c r="I40" s="5"/>
      <c r="J40" s="5">
        <f t="shared" si="7"/>
        <v>19.420000000000002</v>
      </c>
      <c r="K40" s="5">
        <f t="shared" si="8"/>
        <v>407.82000000000005</v>
      </c>
      <c r="L40" s="4"/>
    </row>
    <row r="41" spans="1:12" ht="252.75" thickBot="1" x14ac:dyDescent="0.3">
      <c r="A41" s="2" t="s">
        <v>144</v>
      </c>
      <c r="B41" s="37"/>
      <c r="C41" s="40" t="s">
        <v>145</v>
      </c>
      <c r="D41" s="36"/>
      <c r="E41" s="36"/>
      <c r="F41" s="5">
        <f>'Išlaidos darbuotojams'!G97</f>
        <v>388.40000000000003</v>
      </c>
      <c r="G41" s="5"/>
      <c r="H41" s="5"/>
      <c r="I41" s="5"/>
      <c r="J41" s="5">
        <f t="shared" si="7"/>
        <v>19.420000000000002</v>
      </c>
      <c r="K41" s="5">
        <f t="shared" si="8"/>
        <v>407.82000000000005</v>
      </c>
      <c r="L41" s="4"/>
    </row>
    <row r="42" spans="1:12" ht="122.45" customHeight="1" thickBot="1" x14ac:dyDescent="0.3">
      <c r="A42" s="2" t="s">
        <v>146</v>
      </c>
      <c r="B42" s="37"/>
      <c r="C42" s="40" t="s">
        <v>147</v>
      </c>
      <c r="D42" s="36"/>
      <c r="E42" s="36"/>
      <c r="F42" s="5">
        <f>'Išlaidos darbuotojams'!G100</f>
        <v>194.20000000000002</v>
      </c>
      <c r="G42" s="5"/>
      <c r="H42" s="5"/>
      <c r="I42" s="5"/>
      <c r="J42" s="5">
        <f t="shared" si="7"/>
        <v>9.7100000000000009</v>
      </c>
      <c r="K42" s="5">
        <f t="shared" si="8"/>
        <v>203.91000000000003</v>
      </c>
      <c r="L42" s="4"/>
    </row>
    <row r="43" spans="1:12" ht="323.45" customHeight="1" thickBot="1" x14ac:dyDescent="0.3">
      <c r="A43" s="2" t="s">
        <v>150</v>
      </c>
      <c r="B43" s="37"/>
      <c r="C43" s="40" t="s">
        <v>151</v>
      </c>
      <c r="D43" s="36"/>
      <c r="E43" s="36"/>
      <c r="F43" s="5">
        <f>'Išlaidos darbuotojams'!G102</f>
        <v>97.100000000000009</v>
      </c>
      <c r="G43" s="5"/>
      <c r="H43" s="5"/>
      <c r="I43" s="5"/>
      <c r="J43" s="5">
        <f t="shared" ref="J43" si="9">0.05*(F43+G43+H43+I43)</f>
        <v>4.8550000000000004</v>
      </c>
      <c r="K43" s="5">
        <f t="shared" ref="K43" si="10">SUM(F43:J43)</f>
        <v>101.95500000000001</v>
      </c>
      <c r="L43" s="4"/>
    </row>
    <row r="44" spans="1:12" ht="130.15" customHeight="1" thickBot="1" x14ac:dyDescent="0.3">
      <c r="A44" s="2" t="s">
        <v>152</v>
      </c>
      <c r="B44" s="37"/>
      <c r="C44" s="40" t="s">
        <v>153</v>
      </c>
      <c r="D44" s="36"/>
      <c r="E44" s="36"/>
      <c r="F44" s="5">
        <f>'Išlaidos darbuotojams'!G106</f>
        <v>97.100000000000009</v>
      </c>
      <c r="G44" s="5"/>
      <c r="H44" s="5"/>
      <c r="I44" s="5"/>
      <c r="J44" s="5">
        <f t="shared" ref="J44" si="11">0.05*(F44+G44+H44+I44)</f>
        <v>4.8550000000000004</v>
      </c>
      <c r="K44" s="5">
        <f t="shared" ref="K44" si="12">SUM(F44:J44)</f>
        <v>101.95500000000001</v>
      </c>
      <c r="L44" s="4"/>
    </row>
    <row r="45" spans="1:12" ht="144.75" thickBot="1" x14ac:dyDescent="0.3">
      <c r="A45" s="2" t="s">
        <v>154</v>
      </c>
      <c r="B45" s="37"/>
      <c r="C45" s="40" t="s">
        <v>155</v>
      </c>
      <c r="D45" s="36"/>
      <c r="E45" s="36"/>
      <c r="F45" s="5">
        <f>'Išlaidos darbuotojams'!G108</f>
        <v>97.100000000000009</v>
      </c>
      <c r="G45" s="5"/>
      <c r="H45" s="5"/>
      <c r="I45" s="5"/>
      <c r="J45" s="5">
        <f t="shared" ref="J45" si="13">0.05*(F45+G45+H45+I45)</f>
        <v>4.8550000000000004</v>
      </c>
      <c r="K45" s="5">
        <f t="shared" ref="K45" si="14">SUM(F45:J45)</f>
        <v>101.95500000000001</v>
      </c>
      <c r="L45" s="4"/>
    </row>
    <row r="46" spans="1:12" ht="11.25" thickBot="1" x14ac:dyDescent="0.3">
      <c r="A46" s="2"/>
      <c r="B46" s="66" t="s">
        <v>173</v>
      </c>
      <c r="C46" s="67"/>
      <c r="D46" s="67"/>
      <c r="E46" s="67"/>
      <c r="F46" s="67"/>
      <c r="G46" s="67"/>
      <c r="H46" s="67"/>
      <c r="I46" s="67"/>
      <c r="J46" s="67"/>
      <c r="K46" s="68"/>
      <c r="L46" s="1">
        <f>SUM(K34:K45)*E33</f>
        <v>233273.03999999998</v>
      </c>
    </row>
    <row r="47" spans="1:12" ht="231.75" thickBot="1" x14ac:dyDescent="0.3">
      <c r="A47" s="2" t="s">
        <v>166</v>
      </c>
      <c r="B47" s="3" t="s">
        <v>167</v>
      </c>
      <c r="C47" s="36"/>
      <c r="D47" s="5" t="s">
        <v>96</v>
      </c>
      <c r="E47" s="6">
        <v>88</v>
      </c>
      <c r="F47" s="36"/>
      <c r="G47" s="36"/>
      <c r="H47" s="36"/>
      <c r="I47" s="36"/>
      <c r="J47" s="36"/>
      <c r="K47" s="36"/>
      <c r="L47" s="4"/>
    </row>
    <row r="48" spans="1:12" ht="108.75" thickBot="1" x14ac:dyDescent="0.25">
      <c r="A48" s="41" t="s">
        <v>168</v>
      </c>
      <c r="B48" s="57"/>
      <c r="C48" s="50" t="s">
        <v>169</v>
      </c>
      <c r="D48" s="47"/>
      <c r="E48" s="47"/>
      <c r="F48" s="48">
        <f>'Išlaidos darbuotojams'!G113</f>
        <v>200</v>
      </c>
      <c r="G48" s="49"/>
      <c r="H48" s="49"/>
      <c r="I48" s="49"/>
      <c r="J48" s="49">
        <f t="shared" ref="J48" si="15">0.05*(F48+G48+H48+I48)</f>
        <v>10</v>
      </c>
      <c r="K48" s="58">
        <f t="shared" ref="K48" si="16">SUM(F48:J48)</f>
        <v>210</v>
      </c>
      <c r="L48" s="4"/>
    </row>
    <row r="49" spans="1:17" ht="11.25" thickBot="1" x14ac:dyDescent="0.3">
      <c r="A49" s="2"/>
      <c r="B49" s="66" t="s">
        <v>172</v>
      </c>
      <c r="C49" s="67"/>
      <c r="D49" s="67"/>
      <c r="E49" s="67"/>
      <c r="F49" s="67"/>
      <c r="G49" s="67"/>
      <c r="H49" s="67"/>
      <c r="I49" s="67"/>
      <c r="J49" s="67"/>
      <c r="K49" s="68"/>
      <c r="L49" s="1">
        <f>K48*E47</f>
        <v>18480</v>
      </c>
    </row>
    <row r="50" spans="1:17" ht="315.75" thickBot="1" x14ac:dyDescent="0.3">
      <c r="A50" s="2" t="s">
        <v>174</v>
      </c>
      <c r="B50" s="3" t="s">
        <v>176</v>
      </c>
      <c r="C50" s="36"/>
      <c r="D50" s="5" t="s">
        <v>96</v>
      </c>
      <c r="E50" s="6">
        <v>88</v>
      </c>
      <c r="F50" s="36"/>
      <c r="G50" s="36"/>
      <c r="H50" s="36"/>
      <c r="I50" s="36"/>
      <c r="J50" s="36"/>
      <c r="K50" s="36"/>
      <c r="L50" s="4"/>
    </row>
    <row r="51" spans="1:17" ht="106.9" customHeight="1" thickBot="1" x14ac:dyDescent="0.25">
      <c r="A51" s="41" t="s">
        <v>175</v>
      </c>
      <c r="B51" s="57"/>
      <c r="C51" s="50" t="s">
        <v>177</v>
      </c>
      <c r="D51" s="47"/>
      <c r="E51" s="47"/>
      <c r="F51" s="49">
        <f>'Išlaidos darbuotojams'!G117</f>
        <v>3.125</v>
      </c>
      <c r="G51" s="49"/>
      <c r="H51" s="49"/>
      <c r="I51" s="49"/>
      <c r="J51" s="49">
        <f t="shared" ref="J51" si="17">0.05*(F51+G51+H51+I51)</f>
        <v>0.15625</v>
      </c>
      <c r="K51" s="58">
        <f t="shared" ref="K51" si="18">SUM(F51:J51)</f>
        <v>3.28125</v>
      </c>
      <c r="L51" s="4"/>
      <c r="M51" s="59"/>
    </row>
    <row r="52" spans="1:17" ht="15.6" customHeight="1" thickBot="1" x14ac:dyDescent="0.3">
      <c r="A52" s="2"/>
      <c r="B52" s="66" t="s">
        <v>180</v>
      </c>
      <c r="C52" s="67"/>
      <c r="D52" s="67"/>
      <c r="E52" s="67"/>
      <c r="F52" s="67"/>
      <c r="G52" s="67"/>
      <c r="H52" s="67"/>
      <c r="I52" s="67"/>
      <c r="J52" s="67"/>
      <c r="K52" s="68"/>
      <c r="L52" s="1">
        <f>K51*E50</f>
        <v>288.75</v>
      </c>
    </row>
    <row r="53" spans="1:17" ht="409.6" thickBot="1" x14ac:dyDescent="0.3">
      <c r="A53" s="2" t="s">
        <v>182</v>
      </c>
      <c r="B53" s="3" t="s">
        <v>181</v>
      </c>
      <c r="C53" s="36"/>
      <c r="D53" s="5" t="s">
        <v>191</v>
      </c>
      <c r="E53" s="6">
        <v>88</v>
      </c>
      <c r="F53" s="36"/>
      <c r="G53" s="36"/>
      <c r="H53" s="36"/>
      <c r="I53" s="36"/>
      <c r="J53" s="36"/>
      <c r="K53" s="36"/>
      <c r="L53" s="4"/>
      <c r="N53" s="61"/>
    </row>
    <row r="54" spans="1:17" ht="103.15" customHeight="1" thickBot="1" x14ac:dyDescent="0.25">
      <c r="A54" s="41" t="s">
        <v>183</v>
      </c>
      <c r="B54" s="57"/>
      <c r="C54" s="50" t="s">
        <v>184</v>
      </c>
      <c r="D54" s="47"/>
      <c r="E54" s="47"/>
      <c r="F54" s="49">
        <f>'Išlaidos darbuotojams'!G122</f>
        <v>437.59999999999997</v>
      </c>
      <c r="G54" s="49"/>
      <c r="H54" s="49"/>
      <c r="I54" s="49">
        <f>'Išlaidos paslaugoms'!C39</f>
        <v>6270</v>
      </c>
      <c r="J54" s="49">
        <f t="shared" ref="J54" si="19">0.05*(F54+G54+H54+I54)</f>
        <v>335.38000000000005</v>
      </c>
      <c r="K54" s="58">
        <f t="shared" ref="K54" si="20">SUM(F54:J54)</f>
        <v>7042.9800000000005</v>
      </c>
      <c r="L54" s="4"/>
      <c r="M54" s="81"/>
      <c r="N54" s="82"/>
      <c r="O54" s="82"/>
      <c r="P54" s="82"/>
      <c r="Q54" s="82"/>
    </row>
    <row r="55" spans="1:17" ht="11.25" thickBot="1" x14ac:dyDescent="0.3">
      <c r="A55" s="2"/>
      <c r="B55" s="66" t="s">
        <v>185</v>
      </c>
      <c r="C55" s="67"/>
      <c r="D55" s="67"/>
      <c r="E55" s="67"/>
      <c r="F55" s="67"/>
      <c r="G55" s="67"/>
      <c r="H55" s="67"/>
      <c r="I55" s="67"/>
      <c r="J55" s="67"/>
      <c r="K55" s="68"/>
      <c r="L55" s="1">
        <f>K54*E53</f>
        <v>619782.24</v>
      </c>
    </row>
    <row r="56" spans="1:17" ht="409.15" customHeight="1" thickBot="1" x14ac:dyDescent="0.3">
      <c r="A56" s="2" t="s">
        <v>192</v>
      </c>
      <c r="B56" s="3" t="s">
        <v>190</v>
      </c>
      <c r="C56" s="36"/>
      <c r="D56" s="5" t="s">
        <v>191</v>
      </c>
      <c r="E56" s="6">
        <v>88</v>
      </c>
      <c r="F56" s="36"/>
      <c r="G56" s="36"/>
      <c r="H56" s="36"/>
      <c r="I56" s="36"/>
      <c r="J56" s="36"/>
      <c r="K56" s="36"/>
      <c r="L56" s="4"/>
    </row>
    <row r="57" spans="1:17" ht="180" customHeight="1" thickBot="1" x14ac:dyDescent="0.25">
      <c r="A57" s="41" t="s">
        <v>193</v>
      </c>
      <c r="B57" s="57"/>
      <c r="C57" s="50" t="s">
        <v>195</v>
      </c>
      <c r="D57" s="47"/>
      <c r="E57" s="47"/>
      <c r="F57" s="48">
        <f>'Išlaidos darbuotojams'!G126</f>
        <v>3.125</v>
      </c>
      <c r="G57" s="49"/>
      <c r="H57" s="49"/>
      <c r="I57" s="49">
        <f>'Išlaidos paslaugoms'!C17</f>
        <v>0</v>
      </c>
      <c r="J57" s="49">
        <f t="shared" ref="J57" si="21">0.05*(F57+G57+H57+I57)</f>
        <v>0.15625</v>
      </c>
      <c r="K57" s="58">
        <f t="shared" ref="K57" si="22">SUM(F57:J57)</f>
        <v>3.28125</v>
      </c>
      <c r="L57" s="4"/>
    </row>
    <row r="58" spans="1:17" ht="204.75" thickBot="1" x14ac:dyDescent="0.25">
      <c r="A58" s="41" t="s">
        <v>194</v>
      </c>
      <c r="B58" s="57"/>
      <c r="C58" s="50" t="s">
        <v>196</v>
      </c>
      <c r="D58" s="47"/>
      <c r="E58" s="47"/>
      <c r="F58" s="48">
        <f>'Išlaidos darbuotojams'!G129</f>
        <v>3.125</v>
      </c>
      <c r="G58" s="49"/>
      <c r="H58" s="49"/>
      <c r="I58" s="49">
        <f>'Išlaidos paslaugoms'!C18</f>
        <v>0</v>
      </c>
      <c r="J58" s="49">
        <f t="shared" ref="J58" si="23">0.05*(F58+G58+H58+I58)</f>
        <v>0.15625</v>
      </c>
      <c r="K58" s="58">
        <f t="shared" ref="K58" si="24">SUM(F58:J58)</f>
        <v>3.28125</v>
      </c>
      <c r="L58" s="4"/>
    </row>
    <row r="59" spans="1:17" ht="11.25" thickBot="1" x14ac:dyDescent="0.3">
      <c r="A59" s="2"/>
      <c r="B59" s="66" t="s">
        <v>200</v>
      </c>
      <c r="C59" s="67"/>
      <c r="D59" s="67"/>
      <c r="E59" s="67"/>
      <c r="F59" s="67"/>
      <c r="G59" s="67"/>
      <c r="H59" s="67"/>
      <c r="I59" s="67"/>
      <c r="J59" s="67"/>
      <c r="K59" s="68"/>
      <c r="L59" s="1">
        <f>SUM(K57:K58)*E56</f>
        <v>577.5</v>
      </c>
    </row>
    <row r="60" spans="1:17" ht="357.75" thickBot="1" x14ac:dyDescent="0.3">
      <c r="A60" s="2" t="s">
        <v>201</v>
      </c>
      <c r="B60" s="3" t="s">
        <v>202</v>
      </c>
      <c r="C60" s="36"/>
      <c r="D60" s="5" t="s">
        <v>191</v>
      </c>
      <c r="E60" s="5">
        <v>4</v>
      </c>
      <c r="F60" s="36"/>
      <c r="G60" s="36"/>
      <c r="H60" s="36"/>
      <c r="I60" s="36"/>
      <c r="J60" s="36"/>
      <c r="K60" s="36"/>
      <c r="L60" s="4"/>
      <c r="M60" s="59"/>
    </row>
    <row r="61" spans="1:17" ht="132.75" thickBot="1" x14ac:dyDescent="0.25">
      <c r="A61" s="41" t="s">
        <v>203</v>
      </c>
      <c r="B61" s="57"/>
      <c r="C61" s="50" t="s">
        <v>206</v>
      </c>
      <c r="D61" s="47"/>
      <c r="E61" s="47"/>
      <c r="F61" s="60">
        <f>'Išlaidos darbuotojams'!G133</f>
        <v>3.125</v>
      </c>
      <c r="G61" s="49"/>
      <c r="H61" s="49"/>
      <c r="I61" s="49">
        <f>'Išlaidos paslaugoms'!C21</f>
        <v>0</v>
      </c>
      <c r="J61" s="49">
        <f t="shared" ref="J61" si="25">0.05*(F61+G61+H61+I61)</f>
        <v>0.15625</v>
      </c>
      <c r="K61" s="58">
        <f t="shared" ref="K61" si="26">SUM(F61:J61)</f>
        <v>3.28125</v>
      </c>
      <c r="L61" s="4"/>
    </row>
    <row r="62" spans="1:17" ht="11.25" thickBot="1" x14ac:dyDescent="0.3">
      <c r="A62" s="2"/>
      <c r="B62" s="66" t="s">
        <v>205</v>
      </c>
      <c r="C62" s="67"/>
      <c r="D62" s="67"/>
      <c r="E62" s="67"/>
      <c r="F62" s="67"/>
      <c r="G62" s="67"/>
      <c r="H62" s="67"/>
      <c r="I62" s="67"/>
      <c r="J62" s="67"/>
      <c r="K62" s="68"/>
      <c r="L62" s="1">
        <f>SUM(K60:K61)*E60</f>
        <v>13.125</v>
      </c>
    </row>
    <row r="63" spans="1:17" ht="304.14999999999998" customHeight="1" thickBot="1" x14ac:dyDescent="0.3">
      <c r="A63" s="2" t="s">
        <v>207</v>
      </c>
      <c r="B63" s="3" t="s">
        <v>208</v>
      </c>
      <c r="C63" s="36"/>
      <c r="D63" s="5" t="s">
        <v>191</v>
      </c>
      <c r="E63" s="6">
        <v>4</v>
      </c>
      <c r="F63" s="36"/>
      <c r="G63" s="36"/>
      <c r="H63" s="36"/>
      <c r="I63" s="36"/>
      <c r="J63" s="36"/>
      <c r="K63" s="36"/>
      <c r="L63" s="4"/>
    </row>
    <row r="64" spans="1:17" ht="132.75" thickBot="1" x14ac:dyDescent="0.25">
      <c r="A64" s="41" t="s">
        <v>209</v>
      </c>
      <c r="B64" s="57"/>
      <c r="C64" s="50" t="s">
        <v>210</v>
      </c>
      <c r="D64" s="47"/>
      <c r="E64" s="47"/>
      <c r="F64" s="48">
        <f>'Išlaidos darbuotojams'!G137</f>
        <v>3.125</v>
      </c>
      <c r="G64" s="49"/>
      <c r="H64" s="49"/>
      <c r="I64" s="49">
        <v>0</v>
      </c>
      <c r="J64" s="49">
        <f t="shared" ref="J64" si="27">0.05*(F64+G64+H64+I64)</f>
        <v>0.15625</v>
      </c>
      <c r="K64" s="58">
        <f t="shared" ref="K64" si="28">SUM(F64:J64)</f>
        <v>3.28125</v>
      </c>
      <c r="L64" s="4"/>
    </row>
    <row r="65" spans="1:12" ht="11.25" thickBot="1" x14ac:dyDescent="0.3">
      <c r="A65" s="2"/>
      <c r="B65" s="66" t="s">
        <v>205</v>
      </c>
      <c r="C65" s="67"/>
      <c r="D65" s="67"/>
      <c r="E65" s="67"/>
      <c r="F65" s="67"/>
      <c r="G65" s="67"/>
      <c r="H65" s="67"/>
      <c r="I65" s="67"/>
      <c r="J65" s="67"/>
      <c r="K65" s="68"/>
      <c r="L65" s="1">
        <f>SUM(K63:K64)*E63</f>
        <v>13.125</v>
      </c>
    </row>
    <row r="66" spans="1:12" ht="207" customHeight="1" thickBot="1" x14ac:dyDescent="0.3">
      <c r="A66" s="2" t="s">
        <v>213</v>
      </c>
      <c r="B66" s="3" t="s">
        <v>212</v>
      </c>
      <c r="C66" s="36"/>
      <c r="D66" s="5" t="s">
        <v>191</v>
      </c>
      <c r="E66" s="6">
        <v>4</v>
      </c>
      <c r="F66" s="36"/>
      <c r="G66" s="36"/>
      <c r="H66" s="36"/>
      <c r="I66" s="36"/>
      <c r="J66" s="36"/>
      <c r="K66" s="36"/>
      <c r="L66" s="4"/>
    </row>
    <row r="67" spans="1:12" ht="120.75" thickBot="1" x14ac:dyDescent="0.25">
      <c r="A67" s="41" t="s">
        <v>214</v>
      </c>
      <c r="B67" s="57"/>
      <c r="C67" s="50" t="s">
        <v>215</v>
      </c>
      <c r="D67" s="47"/>
      <c r="E67" s="47"/>
      <c r="F67" s="48">
        <f>'Išlaidos darbuotojams'!G141</f>
        <v>3.125</v>
      </c>
      <c r="G67" s="49"/>
      <c r="H67" s="49"/>
      <c r="I67" s="49">
        <v>0</v>
      </c>
      <c r="J67" s="49">
        <f t="shared" ref="J67" si="29">0.05*(F67+G67+H67+I67)</f>
        <v>0.15625</v>
      </c>
      <c r="K67" s="58">
        <f t="shared" ref="K67" si="30">SUM(F67:J67)</f>
        <v>3.28125</v>
      </c>
      <c r="L67" s="4"/>
    </row>
    <row r="68" spans="1:12" ht="10.9" customHeight="1" thickBot="1" x14ac:dyDescent="0.3">
      <c r="A68" s="2"/>
      <c r="B68" s="66" t="s">
        <v>216</v>
      </c>
      <c r="C68" s="67"/>
      <c r="D68" s="67"/>
      <c r="E68" s="67"/>
      <c r="F68" s="67"/>
      <c r="G68" s="67"/>
      <c r="H68" s="67"/>
      <c r="I68" s="67"/>
      <c r="J68" s="67"/>
      <c r="K68" s="68"/>
      <c r="L68" s="1">
        <f>SUM(K66:K67)*E66</f>
        <v>13.125</v>
      </c>
    </row>
    <row r="69" spans="1:12" ht="305.25" thickBot="1" x14ac:dyDescent="0.3">
      <c r="A69" s="2" t="s">
        <v>217</v>
      </c>
      <c r="B69" s="3" t="s">
        <v>218</v>
      </c>
      <c r="C69" s="36"/>
      <c r="D69" s="5" t="s">
        <v>191</v>
      </c>
      <c r="E69" s="6">
        <v>4</v>
      </c>
      <c r="F69" s="36"/>
      <c r="G69" s="36"/>
      <c r="H69" s="36"/>
      <c r="I69" s="36"/>
      <c r="J69" s="36"/>
      <c r="K69" s="36"/>
      <c r="L69" s="4"/>
    </row>
    <row r="70" spans="1:12" ht="168.75" thickBot="1" x14ac:dyDescent="0.25">
      <c r="A70" s="41" t="s">
        <v>222</v>
      </c>
      <c r="B70" s="57"/>
      <c r="C70" s="50" t="s">
        <v>219</v>
      </c>
      <c r="D70" s="47"/>
      <c r="E70" s="47"/>
      <c r="F70" s="48">
        <f>'Išlaidos darbuotojams'!G145</f>
        <v>3.125</v>
      </c>
      <c r="G70" s="49"/>
      <c r="H70" s="49"/>
      <c r="I70" s="49">
        <v>0</v>
      </c>
      <c r="J70" s="49">
        <f t="shared" ref="J70" si="31">0.05*(F70+G70+H70+I70)</f>
        <v>0.15625</v>
      </c>
      <c r="K70" s="58">
        <f t="shared" ref="K70" si="32">SUM(F70:J70)</f>
        <v>3.28125</v>
      </c>
      <c r="L70" s="4"/>
    </row>
    <row r="71" spans="1:12" ht="11.25" thickBot="1" x14ac:dyDescent="0.3">
      <c r="A71" s="2"/>
      <c r="B71" s="66" t="s">
        <v>220</v>
      </c>
      <c r="C71" s="67"/>
      <c r="D71" s="67"/>
      <c r="E71" s="67"/>
      <c r="F71" s="67"/>
      <c r="G71" s="67"/>
      <c r="H71" s="67"/>
      <c r="I71" s="67"/>
      <c r="J71" s="67"/>
      <c r="K71" s="68"/>
      <c r="L71" s="1">
        <f>SUM(K69:K70)*E69</f>
        <v>13.125</v>
      </c>
    </row>
    <row r="72" spans="1:12" ht="409.6" thickBot="1" x14ac:dyDescent="0.3">
      <c r="A72" s="2" t="s">
        <v>225</v>
      </c>
      <c r="B72" s="3" t="s">
        <v>223</v>
      </c>
      <c r="C72" s="36"/>
      <c r="D72" s="5" t="s">
        <v>191</v>
      </c>
      <c r="E72" s="6">
        <v>4</v>
      </c>
      <c r="F72" s="36"/>
      <c r="G72" s="36"/>
      <c r="H72" s="36"/>
      <c r="I72" s="36"/>
      <c r="J72" s="36"/>
      <c r="K72" s="36"/>
      <c r="L72" s="4"/>
    </row>
    <row r="73" spans="1:12" ht="216.75" thickBot="1" x14ac:dyDescent="0.25">
      <c r="A73" s="41" t="s">
        <v>226</v>
      </c>
      <c r="B73" s="57"/>
      <c r="C73" s="50" t="s">
        <v>224</v>
      </c>
      <c r="D73" s="47"/>
      <c r="E73" s="47"/>
      <c r="F73" s="48">
        <f>'Išlaidos darbuotojams'!G149</f>
        <v>3.125</v>
      </c>
      <c r="G73" s="49"/>
      <c r="H73" s="49"/>
      <c r="I73" s="49">
        <v>0</v>
      </c>
      <c r="J73" s="49">
        <f t="shared" ref="J73" si="33">0.05*(F73+G73+H73+I73)</f>
        <v>0.15625</v>
      </c>
      <c r="K73" s="58">
        <f t="shared" ref="K73" si="34">SUM(F73:J73)</f>
        <v>3.28125</v>
      </c>
      <c r="L73" s="4"/>
    </row>
    <row r="74" spans="1:12" ht="11.25" thickBot="1" x14ac:dyDescent="0.3">
      <c r="A74" s="2"/>
      <c r="B74" s="66" t="s">
        <v>228</v>
      </c>
      <c r="C74" s="67"/>
      <c r="D74" s="67"/>
      <c r="E74" s="67"/>
      <c r="F74" s="67"/>
      <c r="G74" s="67"/>
      <c r="H74" s="67"/>
      <c r="I74" s="67"/>
      <c r="J74" s="67"/>
      <c r="K74" s="68"/>
      <c r="L74" s="1">
        <f>SUM(K72:K73)*E72</f>
        <v>13.125</v>
      </c>
    </row>
    <row r="75" spans="1:12" ht="409.6" thickBot="1" x14ac:dyDescent="0.3">
      <c r="A75" s="2" t="s">
        <v>230</v>
      </c>
      <c r="B75" s="3" t="s">
        <v>229</v>
      </c>
      <c r="C75" s="36"/>
      <c r="D75" s="5" t="s">
        <v>191</v>
      </c>
      <c r="E75" s="6">
        <v>4</v>
      </c>
      <c r="F75" s="36"/>
      <c r="G75" s="36"/>
      <c r="H75" s="36"/>
      <c r="I75" s="36"/>
      <c r="J75" s="36"/>
      <c r="K75" s="36"/>
      <c r="L75" s="4"/>
    </row>
    <row r="76" spans="1:12" ht="204.75" thickBot="1" x14ac:dyDescent="0.25">
      <c r="A76" s="41" t="s">
        <v>231</v>
      </c>
      <c r="B76" s="57"/>
      <c r="C76" s="50" t="s">
        <v>232</v>
      </c>
      <c r="D76" s="47"/>
      <c r="E76" s="47"/>
      <c r="F76" s="48">
        <f>'Išlaidos darbuotojams'!G153</f>
        <v>12.5</v>
      </c>
      <c r="G76" s="49"/>
      <c r="H76" s="49"/>
      <c r="I76" s="49">
        <v>0</v>
      </c>
      <c r="J76" s="49">
        <f t="shared" ref="J76" si="35">0.05*(F76+G76+H76+I76)</f>
        <v>0.625</v>
      </c>
      <c r="K76" s="58">
        <f t="shared" ref="K76" si="36">SUM(F76:J76)</f>
        <v>13.125</v>
      </c>
      <c r="L76" s="4"/>
    </row>
    <row r="77" spans="1:12" ht="11.25" thickBot="1" x14ac:dyDescent="0.3">
      <c r="A77" s="2"/>
      <c r="B77" s="66" t="s">
        <v>233</v>
      </c>
      <c r="C77" s="67"/>
      <c r="D77" s="67"/>
      <c r="E77" s="67"/>
      <c r="F77" s="67"/>
      <c r="G77" s="67"/>
      <c r="H77" s="67"/>
      <c r="I77" s="67"/>
      <c r="J77" s="67"/>
      <c r="K77" s="68"/>
      <c r="L77" s="1">
        <f>SUM(K75:K76)*E75</f>
        <v>52.5</v>
      </c>
    </row>
    <row r="78" spans="1:12" ht="231.75" thickBot="1" x14ac:dyDescent="0.3">
      <c r="A78" s="2" t="s">
        <v>235</v>
      </c>
      <c r="B78" s="3" t="s">
        <v>237</v>
      </c>
      <c r="C78" s="36"/>
      <c r="D78" s="5" t="s">
        <v>191</v>
      </c>
      <c r="E78" s="6">
        <v>4</v>
      </c>
      <c r="F78" s="36"/>
      <c r="G78" s="36"/>
      <c r="H78" s="36"/>
      <c r="I78" s="36"/>
      <c r="J78" s="36"/>
      <c r="K78" s="36"/>
      <c r="L78" s="4"/>
    </row>
    <row r="79" spans="1:12" ht="180.75" thickBot="1" x14ac:dyDescent="0.25">
      <c r="A79" s="41" t="s">
        <v>236</v>
      </c>
      <c r="B79" s="57"/>
      <c r="C79" s="50" t="s">
        <v>238</v>
      </c>
      <c r="D79" s="47"/>
      <c r="E79" s="47"/>
      <c r="F79" s="48">
        <f>'Išlaidos darbuotojams'!G157</f>
        <v>3.125</v>
      </c>
      <c r="G79" s="49"/>
      <c r="H79" s="49"/>
      <c r="I79" s="49">
        <v>0</v>
      </c>
      <c r="J79" s="49">
        <f t="shared" ref="J79" si="37">0.05*(F79+G79+H79+I79)</f>
        <v>0.15625</v>
      </c>
      <c r="K79" s="58">
        <f t="shared" ref="K79" si="38">SUM(F79:J79)</f>
        <v>3.28125</v>
      </c>
      <c r="L79" s="4"/>
    </row>
    <row r="80" spans="1:12" ht="11.25" thickBot="1" x14ac:dyDescent="0.3">
      <c r="A80" s="2"/>
      <c r="B80" s="66" t="s">
        <v>240</v>
      </c>
      <c r="C80" s="67"/>
      <c r="D80" s="67"/>
      <c r="E80" s="67"/>
      <c r="F80" s="67"/>
      <c r="G80" s="67"/>
      <c r="H80" s="67"/>
      <c r="I80" s="67"/>
      <c r="J80" s="67"/>
      <c r="K80" s="68"/>
      <c r="L80" s="1">
        <f>SUM(K78:K79)*E78</f>
        <v>13.125</v>
      </c>
    </row>
    <row r="81" spans="1:12" ht="11.25" thickBot="1" x14ac:dyDescent="0.3">
      <c r="A81" s="2"/>
      <c r="B81" s="78" t="s">
        <v>72</v>
      </c>
      <c r="C81" s="79"/>
      <c r="D81" s="79"/>
      <c r="E81" s="79"/>
      <c r="F81" s="79"/>
      <c r="G81" s="79"/>
      <c r="H81" s="79"/>
      <c r="I81" s="79"/>
      <c r="J81" s="79"/>
      <c r="K81" s="80"/>
      <c r="L81" s="1">
        <f>L21+L32+L46+L49+L52+L55+L59+L62+L65+L68+L71+L74+L77+L80</f>
        <v>1087861.74</v>
      </c>
    </row>
    <row r="82" spans="1:12" ht="11.25" thickBot="1" x14ac:dyDescent="0.3">
      <c r="A82" s="2"/>
      <c r="B82" s="78" t="s">
        <v>73</v>
      </c>
      <c r="C82" s="79"/>
      <c r="D82" s="79"/>
      <c r="E82" s="79"/>
      <c r="F82" s="79"/>
      <c r="G82" s="79"/>
      <c r="H82" s="79"/>
      <c r="I82" s="79"/>
      <c r="J82" s="79"/>
      <c r="K82" s="80"/>
      <c r="L82" s="1">
        <f>L21+L32+L46+L49+L52+L55+L59+L62+L65+L68+L71+L74+L77+L80</f>
        <v>1087861.74</v>
      </c>
    </row>
    <row r="84" spans="1:12" ht="10.15" customHeight="1" x14ac:dyDescent="0.25">
      <c r="B84" s="62" t="s">
        <v>242</v>
      </c>
      <c r="C84" s="62"/>
      <c r="D84" s="62"/>
      <c r="E84" s="62"/>
      <c r="F84" s="62"/>
      <c r="G84" s="62"/>
      <c r="H84" s="62"/>
      <c r="I84" s="62"/>
      <c r="J84" s="62"/>
      <c r="K84" s="62"/>
      <c r="L84" s="62"/>
    </row>
    <row r="85" spans="1:12" ht="55.15" customHeight="1" x14ac:dyDescent="0.25">
      <c r="B85" s="62"/>
      <c r="C85" s="62"/>
      <c r="D85" s="62"/>
      <c r="E85" s="62"/>
      <c r="F85" s="62"/>
      <c r="G85" s="62"/>
      <c r="H85" s="62"/>
      <c r="I85" s="62"/>
      <c r="J85" s="62"/>
      <c r="K85" s="62"/>
      <c r="L85" s="62"/>
    </row>
    <row r="86" spans="1:12" x14ac:dyDescent="0.25">
      <c r="B86" s="62"/>
      <c r="C86" s="62"/>
      <c r="D86" s="62"/>
      <c r="E86" s="62"/>
      <c r="F86" s="62"/>
      <c r="G86" s="62"/>
      <c r="H86" s="62"/>
      <c r="I86" s="62"/>
      <c r="J86" s="62"/>
      <c r="K86" s="62"/>
      <c r="L86" s="62"/>
    </row>
    <row r="87" spans="1:12" ht="10.15" customHeight="1" x14ac:dyDescent="0.25">
      <c r="B87" s="83" t="s">
        <v>161</v>
      </c>
      <c r="C87" s="83"/>
      <c r="D87" s="83"/>
      <c r="E87" s="83"/>
      <c r="F87" s="83"/>
      <c r="G87" s="83"/>
      <c r="H87" s="83"/>
      <c r="I87" s="83"/>
    </row>
  </sheetData>
  <mergeCells count="26">
    <mergeCell ref="M22:O22"/>
    <mergeCell ref="M54:Q54"/>
    <mergeCell ref="B87:I87"/>
    <mergeCell ref="B68:K68"/>
    <mergeCell ref="B71:K71"/>
    <mergeCell ref="B74:K74"/>
    <mergeCell ref="B77:K77"/>
    <mergeCell ref="B80:K80"/>
    <mergeCell ref="B82:K82"/>
    <mergeCell ref="B81:K81"/>
    <mergeCell ref="B59:K59"/>
    <mergeCell ref="B62:K62"/>
    <mergeCell ref="B65:K65"/>
    <mergeCell ref="B52:K52"/>
    <mergeCell ref="B55:K55"/>
    <mergeCell ref="A1:L2"/>
    <mergeCell ref="B5:L5"/>
    <mergeCell ref="B10:K10"/>
    <mergeCell ref="B15:K15"/>
    <mergeCell ref="B17:K17"/>
    <mergeCell ref="B84:L86"/>
    <mergeCell ref="B18:L18"/>
    <mergeCell ref="B46:K46"/>
    <mergeCell ref="B21:K21"/>
    <mergeCell ref="B32:K32"/>
    <mergeCell ref="B49:K49"/>
  </mergeCells>
  <phoneticPr fontId="10" type="noConversion"/>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H158"/>
  <sheetViews>
    <sheetView topLeftCell="A110" zoomScaleNormal="100" workbookViewId="0">
      <selection activeCell="E112" sqref="E112"/>
    </sheetView>
  </sheetViews>
  <sheetFormatPr defaultColWidth="8.7109375" defaultRowHeight="10.5" x14ac:dyDescent="0.25"/>
  <cols>
    <col min="1" max="1" width="30.7109375" style="1" customWidth="1"/>
    <col min="2" max="2" width="12.85546875" style="1" customWidth="1"/>
    <col min="3" max="3" width="11.140625" style="1" customWidth="1"/>
    <col min="4" max="4" width="26.5703125" style="1" customWidth="1"/>
    <col min="5" max="5" width="25" style="1" customWidth="1"/>
    <col min="6" max="6" width="10.7109375" style="1" bestFit="1" customWidth="1"/>
    <col min="7" max="7" width="13.85546875" style="1" customWidth="1"/>
    <col min="8" max="8" width="32.140625" style="1" customWidth="1"/>
    <col min="9" max="16384" width="8.7109375" style="1"/>
  </cols>
  <sheetData>
    <row r="1" spans="1:7" ht="18" customHeight="1" thickBot="1" x14ac:dyDescent="0.3">
      <c r="A1" s="84" t="s">
        <v>74</v>
      </c>
      <c r="B1" s="85"/>
      <c r="C1" s="85"/>
      <c r="D1" s="85"/>
      <c r="E1" s="85"/>
      <c r="F1" s="85"/>
      <c r="G1" s="86"/>
    </row>
    <row r="2" spans="1:7" ht="57.75" customHeight="1" thickBot="1" x14ac:dyDescent="0.3">
      <c r="A2" s="28" t="s">
        <v>85</v>
      </c>
      <c r="B2" s="29" t="s">
        <v>19</v>
      </c>
      <c r="C2" s="29" t="s">
        <v>20</v>
      </c>
      <c r="D2" s="29" t="s">
        <v>76</v>
      </c>
      <c r="E2" s="29" t="s">
        <v>77</v>
      </c>
      <c r="F2" s="29" t="s">
        <v>21</v>
      </c>
      <c r="G2" s="29" t="s">
        <v>78</v>
      </c>
    </row>
    <row r="3" spans="1:7" ht="11.25" thickBot="1" x14ac:dyDescent="0.3">
      <c r="A3" s="30">
        <v>1</v>
      </c>
      <c r="B3" s="31">
        <v>2</v>
      </c>
      <c r="C3" s="30">
        <v>3</v>
      </c>
      <c r="D3" s="31">
        <v>4</v>
      </c>
      <c r="E3" s="30">
        <v>5</v>
      </c>
      <c r="F3" s="31">
        <v>6</v>
      </c>
      <c r="G3" s="30">
        <v>7</v>
      </c>
    </row>
    <row r="4" spans="1:7" ht="30" customHeight="1" thickBot="1" x14ac:dyDescent="0.3">
      <c r="A4" s="22" t="str">
        <f>'PI skaičiuoklė'!B6</f>
        <v>Straipsnis (-iai), punktas (-ai) ir įpareigojimas</v>
      </c>
      <c r="B4" s="36"/>
      <c r="C4" s="39"/>
      <c r="D4" s="39"/>
      <c r="E4" s="39"/>
      <c r="F4" s="39"/>
      <c r="G4" s="39"/>
    </row>
    <row r="5" spans="1:7" ht="11.25" thickBot="1" x14ac:dyDescent="0.3">
      <c r="A5" s="8" t="str">
        <f>'PI skaičiuoklė'!C7</f>
        <v>Veiksmas A1</v>
      </c>
      <c r="B5" s="4"/>
      <c r="C5" s="23"/>
      <c r="D5" s="23"/>
      <c r="E5" s="23"/>
      <c r="F5" s="23"/>
      <c r="G5" s="23"/>
    </row>
    <row r="6" spans="1:7" ht="11.1" customHeight="1" thickBot="1" x14ac:dyDescent="0.3">
      <c r="A6" s="24"/>
      <c r="B6" s="5" t="s">
        <v>22</v>
      </c>
      <c r="C6" s="5">
        <v>0</v>
      </c>
      <c r="D6" s="5">
        <v>0</v>
      </c>
      <c r="E6" s="5">
        <v>0</v>
      </c>
      <c r="F6" s="5">
        <v>0</v>
      </c>
      <c r="G6" s="5">
        <f>+C6*D6*E6*F6</f>
        <v>0</v>
      </c>
    </row>
    <row r="7" spans="1:7" ht="11.25" thickBot="1" x14ac:dyDescent="0.3">
      <c r="A7" s="12"/>
      <c r="B7" s="5" t="s">
        <v>23</v>
      </c>
      <c r="C7" s="5">
        <v>0</v>
      </c>
      <c r="D7" s="5">
        <v>0</v>
      </c>
      <c r="E7" s="5">
        <v>0</v>
      </c>
      <c r="F7" s="5">
        <v>0</v>
      </c>
      <c r="G7" s="5">
        <f t="shared" ref="G7" si="0">+C7*D7*E7*F7</f>
        <v>0</v>
      </c>
    </row>
    <row r="8" spans="1:7" ht="11.25" thickBot="1" x14ac:dyDescent="0.3">
      <c r="A8" s="12"/>
      <c r="B8" s="5" t="s">
        <v>11</v>
      </c>
      <c r="C8" s="5"/>
      <c r="D8" s="5"/>
      <c r="E8" s="5"/>
      <c r="F8" s="5"/>
      <c r="G8" s="5"/>
    </row>
    <row r="9" spans="1:7" ht="14.1" customHeight="1" thickBot="1" x14ac:dyDescent="0.3">
      <c r="A9" s="66" t="s">
        <v>79</v>
      </c>
      <c r="B9" s="67"/>
      <c r="C9" s="67"/>
      <c r="D9" s="67"/>
      <c r="E9" s="67"/>
      <c r="F9" s="68"/>
      <c r="G9" s="5">
        <f>SUM(G6:G8)</f>
        <v>0</v>
      </c>
    </row>
    <row r="10" spans="1:7" ht="11.25" thickBot="1" x14ac:dyDescent="0.3">
      <c r="A10" s="8" t="str">
        <f>'PI skaičiuoklė'!C8</f>
        <v>Veiksmas A2</v>
      </c>
      <c r="B10" s="36"/>
      <c r="C10" s="36"/>
      <c r="D10" s="36"/>
      <c r="E10" s="36"/>
      <c r="F10" s="36"/>
      <c r="G10" s="36"/>
    </row>
    <row r="11" spans="1:7" ht="11.25" thickBot="1" x14ac:dyDescent="0.3">
      <c r="A11" s="24"/>
      <c r="B11" s="5" t="s">
        <v>24</v>
      </c>
      <c r="C11" s="5">
        <v>0</v>
      </c>
      <c r="D11" s="5">
        <v>0</v>
      </c>
      <c r="E11" s="5">
        <v>0</v>
      </c>
      <c r="F11" s="5">
        <v>0</v>
      </c>
      <c r="G11" s="5">
        <f>+C11*D11*E11*F11</f>
        <v>0</v>
      </c>
    </row>
    <row r="12" spans="1:7" ht="11.25" thickBot="1" x14ac:dyDescent="0.3">
      <c r="A12" s="12"/>
      <c r="B12" s="5" t="s">
        <v>25</v>
      </c>
      <c r="C12" s="5">
        <v>0</v>
      </c>
      <c r="D12" s="5">
        <v>0</v>
      </c>
      <c r="E12" s="5">
        <v>0</v>
      </c>
      <c r="F12" s="5">
        <v>0</v>
      </c>
      <c r="G12" s="5">
        <f t="shared" ref="G12" si="1">+C12*D12*E12*F12</f>
        <v>0</v>
      </c>
    </row>
    <row r="13" spans="1:7" ht="11.25" thickBot="1" x14ac:dyDescent="0.3">
      <c r="A13" s="12"/>
      <c r="B13" s="5" t="s">
        <v>11</v>
      </c>
      <c r="C13" s="5"/>
      <c r="D13" s="5"/>
      <c r="E13" s="5"/>
      <c r="F13" s="5"/>
      <c r="G13" s="5"/>
    </row>
    <row r="14" spans="1:7" ht="11.25" thickBot="1" x14ac:dyDescent="0.3">
      <c r="A14" s="66" t="s">
        <v>80</v>
      </c>
      <c r="B14" s="67"/>
      <c r="C14" s="67"/>
      <c r="D14" s="67"/>
      <c r="E14" s="67"/>
      <c r="F14" s="68"/>
      <c r="G14" s="5">
        <f>SUM(G11:G13)</f>
        <v>0</v>
      </c>
    </row>
    <row r="15" spans="1:7" ht="11.25" thickBot="1" x14ac:dyDescent="0.3">
      <c r="A15" s="78" t="s">
        <v>81</v>
      </c>
      <c r="B15" s="79"/>
      <c r="C15" s="79"/>
      <c r="D15" s="79"/>
      <c r="E15" s="79"/>
      <c r="F15" s="80"/>
      <c r="G15" s="25">
        <f>SUM(G9,G14)</f>
        <v>0</v>
      </c>
    </row>
    <row r="16" spans="1:7" ht="30" customHeight="1" thickBot="1" x14ac:dyDescent="0.3">
      <c r="A16" s="22" t="str">
        <f>'PI skaičiuoklė'!B11</f>
        <v>Straipsnis (-iai), punktas (-ai) ir įpareigojimas</v>
      </c>
      <c r="B16" s="36"/>
      <c r="C16" s="36"/>
      <c r="D16" s="36"/>
      <c r="E16" s="36"/>
      <c r="F16" s="36"/>
      <c r="G16" s="36"/>
    </row>
    <row r="17" spans="1:7" ht="11.25" thickBot="1" x14ac:dyDescent="0.3">
      <c r="A17" s="8" t="str">
        <f>'PI skaičiuoklė'!C12</f>
        <v>Veiksmas B1</v>
      </c>
      <c r="B17" s="36"/>
      <c r="C17" s="36"/>
      <c r="D17" s="36"/>
      <c r="E17" s="36"/>
      <c r="F17" s="36"/>
      <c r="G17" s="36"/>
    </row>
    <row r="18" spans="1:7" ht="11.25" thickBot="1" x14ac:dyDescent="0.3">
      <c r="A18" s="24"/>
      <c r="B18" s="5" t="s">
        <v>26</v>
      </c>
      <c r="C18" s="5">
        <v>0</v>
      </c>
      <c r="D18" s="5">
        <v>0</v>
      </c>
      <c r="E18" s="5">
        <v>0</v>
      </c>
      <c r="F18" s="5">
        <v>0</v>
      </c>
      <c r="G18" s="5">
        <f t="shared" ref="G18:G19" si="2">+C18*D18*E18*F18</f>
        <v>0</v>
      </c>
    </row>
    <row r="19" spans="1:7" ht="11.25" thickBot="1" x14ac:dyDescent="0.3">
      <c r="A19" s="12"/>
      <c r="B19" s="5" t="s">
        <v>27</v>
      </c>
      <c r="C19" s="5">
        <v>0</v>
      </c>
      <c r="D19" s="5">
        <v>0</v>
      </c>
      <c r="E19" s="5">
        <v>0</v>
      </c>
      <c r="F19" s="5">
        <v>0</v>
      </c>
      <c r="G19" s="5">
        <f t="shared" si="2"/>
        <v>0</v>
      </c>
    </row>
    <row r="20" spans="1:7" ht="11.25" thickBot="1" x14ac:dyDescent="0.3">
      <c r="A20" s="12"/>
      <c r="B20" s="5" t="s">
        <v>11</v>
      </c>
      <c r="C20" s="5"/>
      <c r="D20" s="5"/>
      <c r="E20" s="5"/>
      <c r="F20" s="5"/>
      <c r="G20" s="5"/>
    </row>
    <row r="21" spans="1:7" ht="11.25" thickBot="1" x14ac:dyDescent="0.3">
      <c r="A21" s="66" t="s">
        <v>82</v>
      </c>
      <c r="B21" s="67"/>
      <c r="C21" s="67"/>
      <c r="D21" s="67"/>
      <c r="E21" s="67"/>
      <c r="F21" s="68"/>
      <c r="G21" s="5">
        <f>SUM(G18:G20)</f>
        <v>0</v>
      </c>
    </row>
    <row r="22" spans="1:7" ht="11.25" thickBot="1" x14ac:dyDescent="0.3">
      <c r="A22" s="8" t="str">
        <f>'PI skaičiuoklė'!C13</f>
        <v>Veiksmas B2</v>
      </c>
      <c r="B22" s="36"/>
      <c r="C22" s="36"/>
      <c r="D22" s="36"/>
      <c r="E22" s="36"/>
      <c r="F22" s="36"/>
      <c r="G22" s="36"/>
    </row>
    <row r="23" spans="1:7" ht="11.25" thickBot="1" x14ac:dyDescent="0.3">
      <c r="A23" s="24"/>
      <c r="B23" s="5" t="s">
        <v>28</v>
      </c>
      <c r="C23" s="5">
        <v>0</v>
      </c>
      <c r="D23" s="5">
        <v>0</v>
      </c>
      <c r="E23" s="5">
        <v>0</v>
      </c>
      <c r="F23" s="5">
        <v>0</v>
      </c>
      <c r="G23" s="5">
        <f t="shared" ref="G23:G24" si="3">+C23*D23*E23*F23</f>
        <v>0</v>
      </c>
    </row>
    <row r="24" spans="1:7" ht="11.25" thickBot="1" x14ac:dyDescent="0.3">
      <c r="A24" s="12"/>
      <c r="B24" s="5" t="s">
        <v>29</v>
      </c>
      <c r="C24" s="5">
        <v>0</v>
      </c>
      <c r="D24" s="5">
        <v>0</v>
      </c>
      <c r="E24" s="5">
        <v>0</v>
      </c>
      <c r="F24" s="5">
        <v>0</v>
      </c>
      <c r="G24" s="5">
        <f t="shared" si="3"/>
        <v>0</v>
      </c>
    </row>
    <row r="25" spans="1:7" ht="11.25" thickBot="1" x14ac:dyDescent="0.3">
      <c r="A25" s="12"/>
      <c r="B25" s="5" t="s">
        <v>11</v>
      </c>
      <c r="C25" s="5"/>
      <c r="D25" s="5"/>
      <c r="E25" s="5"/>
      <c r="F25" s="5"/>
      <c r="G25" s="5"/>
    </row>
    <row r="26" spans="1:7" ht="11.25" thickBot="1" x14ac:dyDescent="0.3">
      <c r="A26" s="66" t="s">
        <v>83</v>
      </c>
      <c r="B26" s="67"/>
      <c r="C26" s="67"/>
      <c r="D26" s="67"/>
      <c r="E26" s="67"/>
      <c r="F26" s="68"/>
      <c r="G26" s="5">
        <f>SUM(G23:G25)</f>
        <v>0</v>
      </c>
    </row>
    <row r="27" spans="1:7" ht="11.25" thickBot="1" x14ac:dyDescent="0.3">
      <c r="A27" s="78" t="s">
        <v>84</v>
      </c>
      <c r="B27" s="79"/>
      <c r="C27" s="79"/>
      <c r="D27" s="79"/>
      <c r="E27" s="79"/>
      <c r="F27" s="80"/>
      <c r="G27" s="25">
        <f>SUM(G21,G26)</f>
        <v>0</v>
      </c>
    </row>
    <row r="28" spans="1:7" x14ac:dyDescent="0.25">
      <c r="A28" s="26"/>
      <c r="B28" s="26"/>
      <c r="C28" s="26"/>
      <c r="D28" s="26"/>
      <c r="E28" s="26"/>
      <c r="F28" s="26"/>
      <c r="G28" s="27"/>
    </row>
    <row r="29" spans="1:7" x14ac:dyDescent="0.25">
      <c r="A29" s="26"/>
      <c r="B29" s="26"/>
      <c r="C29" s="26"/>
      <c r="D29" s="26"/>
      <c r="E29" s="26"/>
      <c r="F29" s="26"/>
      <c r="G29" s="27"/>
    </row>
    <row r="31" spans="1:7" ht="11.25" thickBot="1" x14ac:dyDescent="0.3"/>
    <row r="32" spans="1:7" ht="16.5" customHeight="1" thickBot="1" x14ac:dyDescent="0.3">
      <c r="A32" s="87" t="s">
        <v>75</v>
      </c>
      <c r="B32" s="88"/>
      <c r="C32" s="88"/>
      <c r="D32" s="88"/>
      <c r="E32" s="88"/>
      <c r="F32" s="88"/>
      <c r="G32" s="89"/>
    </row>
    <row r="33" spans="1:7" ht="59.25" customHeight="1" thickBot="1" x14ac:dyDescent="0.3">
      <c r="A33" s="28" t="s">
        <v>86</v>
      </c>
      <c r="B33" s="29" t="s">
        <v>19</v>
      </c>
      <c r="C33" s="29" t="s">
        <v>20</v>
      </c>
      <c r="D33" s="29" t="s">
        <v>76</v>
      </c>
      <c r="E33" s="29" t="s">
        <v>77</v>
      </c>
      <c r="F33" s="29" t="s">
        <v>21</v>
      </c>
      <c r="G33" s="29" t="s">
        <v>78</v>
      </c>
    </row>
    <row r="34" spans="1:7" ht="11.25" thickBot="1" x14ac:dyDescent="0.3">
      <c r="A34" s="30">
        <v>1</v>
      </c>
      <c r="B34" s="31">
        <v>2</v>
      </c>
      <c r="C34" s="30">
        <v>3</v>
      </c>
      <c r="D34" s="31">
        <v>4</v>
      </c>
      <c r="E34" s="30">
        <v>5</v>
      </c>
      <c r="F34" s="31">
        <v>6</v>
      </c>
      <c r="G34" s="30">
        <v>7</v>
      </c>
    </row>
    <row r="35" spans="1:7" ht="29.25" customHeight="1" thickBot="1" x14ac:dyDescent="0.3">
      <c r="A35" s="22" t="str">
        <f>'PI skaičiuoklė'!B19</f>
        <v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e. pinigų žetonų leidimo pagal Reglamento (ES)  2023/1114 48 str. </v>
      </c>
      <c r="B35" s="4"/>
      <c r="C35" s="23"/>
      <c r="D35" s="23"/>
      <c r="E35" s="23"/>
      <c r="F35" s="23"/>
      <c r="G35" s="23"/>
    </row>
    <row r="36" spans="1:7" ht="53.25" thickBot="1" x14ac:dyDescent="0.3">
      <c r="A36" s="8" t="str">
        <f>'PI skaičiuoklė'!C20</f>
        <v>Veiksmas A1 „Parengti pagal Reglamento (ES) 2023/1114 51 straipsnį kriptoturto baltąją knygą ir apie ją pranešti Lietuvos Bankui bei apie ją viešai paskelbti.“</v>
      </c>
      <c r="B36" s="4"/>
      <c r="C36" s="23"/>
      <c r="D36" s="23"/>
      <c r="E36" s="23"/>
      <c r="F36" s="23"/>
      <c r="G36" s="23"/>
    </row>
    <row r="37" spans="1:7" ht="21.75" thickBot="1" x14ac:dyDescent="0.3">
      <c r="A37" s="24"/>
      <c r="B37" s="5" t="s">
        <v>97</v>
      </c>
      <c r="C37" s="5">
        <v>1</v>
      </c>
      <c r="D37" s="5">
        <v>9.7100000000000009</v>
      </c>
      <c r="E37" s="5">
        <v>40</v>
      </c>
      <c r="F37" s="5">
        <v>1</v>
      </c>
      <c r="G37" s="5">
        <f>+C37*D37*E37*F37</f>
        <v>388.40000000000003</v>
      </c>
    </row>
    <row r="38" spans="1:7" ht="11.25" thickBot="1" x14ac:dyDescent="0.3">
      <c r="A38" s="12"/>
      <c r="B38" s="5" t="s">
        <v>23</v>
      </c>
      <c r="C38" s="5"/>
      <c r="D38" s="5"/>
      <c r="E38" s="5"/>
      <c r="F38" s="5"/>
      <c r="G38" s="5">
        <f t="shared" ref="G38" si="4">+C38*D38*E38*F38</f>
        <v>0</v>
      </c>
    </row>
    <row r="39" spans="1:7" ht="11.25" thickBot="1" x14ac:dyDescent="0.3">
      <c r="A39" s="12"/>
      <c r="B39" s="5" t="s">
        <v>11</v>
      </c>
      <c r="C39" s="5"/>
      <c r="D39" s="5"/>
      <c r="E39" s="5"/>
      <c r="F39" s="5"/>
      <c r="G39" s="5"/>
    </row>
    <row r="40" spans="1:7" ht="10.9" customHeight="1" thickBot="1" x14ac:dyDescent="0.3">
      <c r="A40" s="66" t="s">
        <v>79</v>
      </c>
      <c r="B40" s="67"/>
      <c r="C40" s="67"/>
      <c r="D40" s="67"/>
      <c r="E40" s="67"/>
      <c r="F40" s="68"/>
      <c r="G40" s="5">
        <f>SUM(G37:G39)</f>
        <v>388.40000000000003</v>
      </c>
    </row>
    <row r="41" spans="1:7" ht="10.9" customHeight="1" thickBot="1" x14ac:dyDescent="0.3">
      <c r="A41" s="78" t="s">
        <v>81</v>
      </c>
      <c r="B41" s="79"/>
      <c r="C41" s="79"/>
      <c r="D41" s="79"/>
      <c r="E41" s="79"/>
      <c r="F41" s="80"/>
      <c r="G41" s="25">
        <f>G40</f>
        <v>388.40000000000003</v>
      </c>
    </row>
    <row r="42" spans="1:7" ht="231.75" thickBot="1" x14ac:dyDescent="0.3">
      <c r="A42" s="22" t="str">
        <f>'PI skaičiuoklė'!B22</f>
        <v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su turtu susietų žetonų leidimo pagal Reglamento (ES)  2023/1114 17 str. </v>
      </c>
      <c r="B42" s="36"/>
      <c r="C42" s="36"/>
      <c r="D42" s="36"/>
      <c r="E42" s="36"/>
      <c r="F42" s="36"/>
      <c r="G42" s="36"/>
    </row>
    <row r="43" spans="1:7" ht="116.25" thickBot="1" x14ac:dyDescent="0.3">
      <c r="A43" s="8" t="str">
        <f>'PI skaičiuoklė'!C23</f>
        <v>Veiksmas B1 „Parengti kriptoturto baltąją knygą, kaip nurodyta Reglamento (ES) 2023/1114 19 straipsnyje, dėl su turtu susieto žetono ir pateikti kriptoturto baltąją knygą Lietuvos bankui patvirtinti laikantis procedūros, nustatytos techniniuose reguliavimo standartuose, priimtuose pagal Reglamento (ES) 2023/1114 17 straipsnio 8 dalį.“</v>
      </c>
      <c r="B43" s="36"/>
      <c r="C43" s="36"/>
      <c r="D43" s="36"/>
      <c r="E43" s="36"/>
      <c r="F43" s="36"/>
      <c r="G43" s="36"/>
    </row>
    <row r="44" spans="1:7" ht="21.75" thickBot="1" x14ac:dyDescent="0.3">
      <c r="A44" s="24"/>
      <c r="B44" s="5" t="s">
        <v>97</v>
      </c>
      <c r="C44" s="5">
        <v>1</v>
      </c>
      <c r="D44" s="5">
        <v>9.7100000000000009</v>
      </c>
      <c r="E44" s="5">
        <v>40</v>
      </c>
      <c r="F44" s="5">
        <v>1</v>
      </c>
      <c r="G44" s="5">
        <f>+C44*D44*E44*F44</f>
        <v>388.40000000000003</v>
      </c>
    </row>
    <row r="45" spans="1:7" ht="11.25" thickBot="1" x14ac:dyDescent="0.3">
      <c r="A45" s="12"/>
      <c r="B45" s="5" t="s">
        <v>25</v>
      </c>
      <c r="C45" s="5">
        <v>0</v>
      </c>
      <c r="D45" s="5">
        <v>0</v>
      </c>
      <c r="E45" s="5">
        <v>0</v>
      </c>
      <c r="F45" s="5">
        <v>0</v>
      </c>
      <c r="G45" s="5">
        <f t="shared" ref="G45" si="5">+C45*D45*E45*F45</f>
        <v>0</v>
      </c>
    </row>
    <row r="46" spans="1:7" ht="11.25" thickBot="1" x14ac:dyDescent="0.3">
      <c r="A46" s="12"/>
      <c r="B46" s="5" t="s">
        <v>11</v>
      </c>
      <c r="C46" s="5"/>
      <c r="D46" s="5"/>
      <c r="E46" s="5"/>
      <c r="F46" s="5"/>
      <c r="G46" s="5"/>
    </row>
    <row r="47" spans="1:7" ht="11.25" thickBot="1" x14ac:dyDescent="0.3">
      <c r="A47" s="66" t="s">
        <v>82</v>
      </c>
      <c r="B47" s="67"/>
      <c r="C47" s="67"/>
      <c r="D47" s="67"/>
      <c r="E47" s="67"/>
      <c r="F47" s="68"/>
      <c r="G47" s="5">
        <f>SUM(G44:G46)</f>
        <v>388.40000000000003</v>
      </c>
    </row>
    <row r="48" spans="1:7" ht="53.25" thickBot="1" x14ac:dyDescent="0.3">
      <c r="A48" s="8" t="str">
        <f>'PI skaičiuoklė'!C24</f>
        <v>Veiksmas B2 „Parengti operacijų programą, kurioje nustatomas kredito įstaigos verslo modelis, kurio ji ketina laikytis ir pateikti ją Lietuvos Bankui“</v>
      </c>
      <c r="B48" s="36"/>
      <c r="C48" s="36"/>
      <c r="D48" s="36"/>
      <c r="E48" s="36"/>
      <c r="F48" s="36"/>
      <c r="G48" s="36"/>
    </row>
    <row r="49" spans="1:7" ht="21.75" thickBot="1" x14ac:dyDescent="0.3">
      <c r="A49" s="24"/>
      <c r="B49" s="5" t="s">
        <v>97</v>
      </c>
      <c r="C49" s="5">
        <v>1</v>
      </c>
      <c r="D49" s="5">
        <v>9.7100000000000009</v>
      </c>
      <c r="E49" s="5">
        <v>40</v>
      </c>
      <c r="F49" s="5">
        <v>1</v>
      </c>
      <c r="G49" s="5">
        <f>+C49*D49*E49*F49</f>
        <v>388.40000000000003</v>
      </c>
    </row>
    <row r="50" spans="1:7" ht="11.25" thickBot="1" x14ac:dyDescent="0.3">
      <c r="A50" s="66" t="s">
        <v>83</v>
      </c>
      <c r="B50" s="67"/>
      <c r="C50" s="67"/>
      <c r="D50" s="67"/>
      <c r="E50" s="67"/>
      <c r="F50" s="68"/>
      <c r="G50" s="5">
        <f>SUM(G47)</f>
        <v>388.40000000000003</v>
      </c>
    </row>
    <row r="51" spans="1:7" ht="105.75" thickBot="1" x14ac:dyDescent="0.3">
      <c r="A51" s="8" t="str">
        <f>'PI skaičiuoklė'!C25</f>
        <v>Veiksmas B3 „
Parengti teisinę nuomonę, kurioje teigiama, kad su turtu susietas žetonas nelaikytinas nė viena iš šių kriptoturto rūšių:
— kriptoturtu, kuriam Reglamentas (ES) 2023/1114 netaikomas pagal 2 straipsnio 4 dalį;
— e. pinigų žetonu; ir pateikti šią nuomonę Lietuvos bankui“</v>
      </c>
      <c r="B51" s="36"/>
      <c r="C51" s="36"/>
      <c r="D51" s="36"/>
      <c r="E51" s="36"/>
      <c r="F51" s="36"/>
      <c r="G51" s="36"/>
    </row>
    <row r="52" spans="1:7" ht="21.75" thickBot="1" x14ac:dyDescent="0.3">
      <c r="A52" s="24"/>
      <c r="B52" s="5" t="s">
        <v>97</v>
      </c>
      <c r="C52" s="5">
        <v>1</v>
      </c>
      <c r="D52" s="5">
        <v>9.7100000000000009</v>
      </c>
      <c r="E52" s="5">
        <v>10</v>
      </c>
      <c r="F52" s="5">
        <v>1</v>
      </c>
      <c r="G52" s="5">
        <f>+C52*D52*E52*F52</f>
        <v>97.100000000000009</v>
      </c>
    </row>
    <row r="53" spans="1:7" ht="11.25" thickBot="1" x14ac:dyDescent="0.3">
      <c r="A53" s="66" t="s">
        <v>101</v>
      </c>
      <c r="B53" s="67"/>
      <c r="C53" s="67"/>
      <c r="D53" s="67"/>
      <c r="E53" s="67"/>
      <c r="F53" s="68"/>
      <c r="G53" s="5">
        <f>SUM(G52)</f>
        <v>97.100000000000009</v>
      </c>
    </row>
    <row r="54" spans="1:7" ht="53.25" thickBot="1" x14ac:dyDescent="0.3">
      <c r="A54" s="8" t="str">
        <f>'PI skaičiuoklė'!C26</f>
        <v>Veiksmas B4 „Parengti ir pateikti Lietuvos bankui išsamų Reglamento (ES) 2023/1114 34 straipsnio 1 dalyje nurodytų valdymo priemonių aprašymą“</v>
      </c>
      <c r="B54" s="36"/>
      <c r="C54" s="36"/>
      <c r="D54" s="36"/>
      <c r="E54" s="36"/>
      <c r="F54" s="36"/>
      <c r="G54" s="36"/>
    </row>
    <row r="55" spans="1:7" ht="21.75" thickBot="1" x14ac:dyDescent="0.3">
      <c r="A55" s="24"/>
      <c r="B55" s="5" t="s">
        <v>97</v>
      </c>
      <c r="C55" s="5">
        <v>1</v>
      </c>
      <c r="D55" s="5">
        <v>9.7100000000000009</v>
      </c>
      <c r="E55" s="5">
        <v>10</v>
      </c>
      <c r="F55" s="5">
        <v>1</v>
      </c>
      <c r="G55" s="5">
        <f>+C55*D55*E55*F55</f>
        <v>97.100000000000009</v>
      </c>
    </row>
    <row r="56" spans="1:7" ht="11.25" thickBot="1" x14ac:dyDescent="0.3">
      <c r="A56" s="66" t="s">
        <v>102</v>
      </c>
      <c r="B56" s="67"/>
      <c r="C56" s="67"/>
      <c r="D56" s="67"/>
      <c r="E56" s="67"/>
      <c r="F56" s="68"/>
      <c r="G56" s="5">
        <f>SUM(G55)</f>
        <v>97.100000000000009</v>
      </c>
    </row>
    <row r="57" spans="1:7" ht="53.25" thickBot="1" x14ac:dyDescent="0.3">
      <c r="A57" s="8" t="str">
        <f>'PI skaičiuoklė'!C27</f>
        <v>Veiksmas B5 „Parengti ir pateikti Lietuvos bankui Reglamento (ES) 2023/1114 34 straipsnio 5 dalies pirmoje pastraipoje nurodytą politiką ir procedūras“</v>
      </c>
      <c r="B57" s="36"/>
      <c r="C57" s="36"/>
      <c r="D57" s="36"/>
      <c r="E57" s="36"/>
      <c r="F57" s="36"/>
      <c r="G57" s="36"/>
    </row>
    <row r="58" spans="1:7" ht="21.75" thickBot="1" x14ac:dyDescent="0.3">
      <c r="A58" s="24"/>
      <c r="B58" s="5" t="s">
        <v>97</v>
      </c>
      <c r="C58" s="5">
        <v>1</v>
      </c>
      <c r="D58" s="5">
        <v>9.7100000000000009</v>
      </c>
      <c r="E58" s="5">
        <v>20</v>
      </c>
      <c r="F58" s="5">
        <v>1</v>
      </c>
      <c r="G58" s="5">
        <f>+C58*D58*E58*F58</f>
        <v>194.20000000000002</v>
      </c>
    </row>
    <row r="59" spans="1:7" ht="11.25" thickBot="1" x14ac:dyDescent="0.3">
      <c r="A59" s="66" t="s">
        <v>103</v>
      </c>
      <c r="B59" s="67"/>
      <c r="C59" s="67"/>
      <c r="D59" s="67"/>
      <c r="E59" s="67"/>
      <c r="F59" s="68"/>
      <c r="G59" s="5">
        <f>SUM(G58)</f>
        <v>194.20000000000002</v>
      </c>
    </row>
    <row r="60" spans="1:7" ht="63.75" thickBot="1" x14ac:dyDescent="0.3">
      <c r="A60" s="8" t="str">
        <f>'PI skaičiuoklė'!C28</f>
        <v>Veiksmas B6 „Parengti ir pateikti Lietuvos Bankui Reglamento (ES) 2023/1114 34 straipsnio 5 dalies antroje pastraipoje nurodytų sutartimi įformintų susitarimų su trečiųjų šalių subjektais aprašymą“</v>
      </c>
      <c r="B60" s="36"/>
      <c r="C60" s="36"/>
      <c r="D60" s="36"/>
      <c r="E60" s="36"/>
      <c r="F60" s="36"/>
      <c r="G60" s="36"/>
    </row>
    <row r="61" spans="1:7" ht="21.75" thickBot="1" x14ac:dyDescent="0.3">
      <c r="A61" s="24"/>
      <c r="B61" s="5" t="s">
        <v>97</v>
      </c>
      <c r="C61" s="5">
        <v>1</v>
      </c>
      <c r="D61" s="5">
        <v>9.7100000000000009</v>
      </c>
      <c r="E61" s="5">
        <v>20</v>
      </c>
      <c r="F61" s="5">
        <v>1</v>
      </c>
      <c r="G61" s="5">
        <f>+C61*D61*E61*F61</f>
        <v>194.20000000000002</v>
      </c>
    </row>
    <row r="62" spans="1:7" ht="11.25" thickBot="1" x14ac:dyDescent="0.3">
      <c r="A62" s="66" t="s">
        <v>105</v>
      </c>
      <c r="B62" s="67"/>
      <c r="C62" s="67"/>
      <c r="D62" s="67"/>
      <c r="E62" s="67"/>
      <c r="F62" s="68"/>
      <c r="G62" s="5">
        <f>SUM(G61)</f>
        <v>194.20000000000002</v>
      </c>
    </row>
    <row r="63" spans="1:7" ht="46.9" customHeight="1" thickBot="1" x14ac:dyDescent="0.3">
      <c r="A63" s="8" t="str">
        <f>'PI skaičiuoklė'!C29</f>
        <v>Veiksmas B7 „Parengti ir Lietuvos Bankui pateikti Reglamento (ES) 2023/1114 34 straipsnio 9 dalyje nurodytos veiklos tęstinumo politikos aprašymą“</v>
      </c>
      <c r="B63" s="36"/>
      <c r="C63" s="36"/>
      <c r="D63" s="36"/>
      <c r="E63" s="36"/>
      <c r="F63" s="36"/>
      <c r="G63" s="36"/>
    </row>
    <row r="64" spans="1:7" ht="21.75" thickBot="1" x14ac:dyDescent="0.3">
      <c r="A64" s="24"/>
      <c r="B64" s="5" t="s">
        <v>97</v>
      </c>
      <c r="C64" s="5">
        <v>1</v>
      </c>
      <c r="D64" s="5">
        <v>9.7100000000000009</v>
      </c>
      <c r="E64" s="5">
        <v>20</v>
      </c>
      <c r="F64" s="5">
        <v>1</v>
      </c>
      <c r="G64" s="5">
        <f>+C64*D64*E64*F64</f>
        <v>194.20000000000002</v>
      </c>
    </row>
    <row r="65" spans="1:7" ht="11.25" thickBot="1" x14ac:dyDescent="0.3">
      <c r="A65" s="66" t="s">
        <v>106</v>
      </c>
      <c r="B65" s="67"/>
      <c r="C65" s="67"/>
      <c r="D65" s="67"/>
      <c r="E65" s="67"/>
      <c r="F65" s="68"/>
      <c r="G65" s="5">
        <f>SUM(G64)</f>
        <v>194.20000000000002</v>
      </c>
    </row>
    <row r="66" spans="1:7" ht="63.75" thickBot="1" x14ac:dyDescent="0.3">
      <c r="A66" s="8" t="str">
        <f>'PI skaičiuoklė'!C30</f>
        <v>Veiksmas B8 „Parengti ir pateikti Lietuvos Bankui Reglamento (ES) 2023/1114 34 straipsnio 10 dalyje nurodytų vidaus kontrolės mechanizmų ir rizikos valdymo procedūrų aprašymą“</v>
      </c>
      <c r="B66" s="36"/>
      <c r="C66" s="36"/>
      <c r="D66" s="36"/>
      <c r="E66" s="36"/>
      <c r="F66" s="36"/>
      <c r="G66" s="36"/>
    </row>
    <row r="67" spans="1:7" ht="21.75" thickBot="1" x14ac:dyDescent="0.3">
      <c r="A67" s="24"/>
      <c r="B67" s="5" t="s">
        <v>97</v>
      </c>
      <c r="C67" s="5">
        <v>1</v>
      </c>
      <c r="D67" s="5">
        <v>9.7100000000000009</v>
      </c>
      <c r="E67" s="5">
        <v>20</v>
      </c>
      <c r="F67" s="5">
        <v>1</v>
      </c>
      <c r="G67" s="5">
        <f>+C67*D67*E67*F67</f>
        <v>194.20000000000002</v>
      </c>
    </row>
    <row r="68" spans="1:7" ht="11.25" thickBot="1" x14ac:dyDescent="0.3">
      <c r="A68" s="66" t="s">
        <v>120</v>
      </c>
      <c r="B68" s="67"/>
      <c r="C68" s="67"/>
      <c r="D68" s="67"/>
      <c r="E68" s="67"/>
      <c r="F68" s="68"/>
      <c r="G68" s="5">
        <f>SUM(G67)</f>
        <v>194.20000000000002</v>
      </c>
    </row>
    <row r="69" spans="1:7" ht="42" customHeight="1" thickBot="1" x14ac:dyDescent="0.3">
      <c r="A69" s="8" t="str">
        <f>'PI skaičiuoklė'!C31</f>
        <v>Veiksmas B9 „Parengti ir pateikti Lietuvos Bankui Reglamento (ES) 2023/1114 34 straipsnio 11 dalyje nurodytų procedūrų ir sistemų, kuriomis užtikrinamas duomenų prieinamumas, autentiškumas, vientisumas ir konfidencialumas, aprašymą“</v>
      </c>
      <c r="B69" s="36"/>
      <c r="C69" s="36"/>
      <c r="D69" s="36"/>
      <c r="E69" s="36"/>
      <c r="F69" s="36"/>
      <c r="G69" s="36"/>
    </row>
    <row r="70" spans="1:7" ht="21.75" thickBot="1" x14ac:dyDescent="0.3">
      <c r="A70" s="24"/>
      <c r="B70" s="5" t="s">
        <v>97</v>
      </c>
      <c r="C70" s="5">
        <v>1</v>
      </c>
      <c r="D70" s="5">
        <v>9.7100000000000009</v>
      </c>
      <c r="E70" s="5">
        <v>20</v>
      </c>
      <c r="F70" s="5">
        <v>1</v>
      </c>
      <c r="G70" s="5">
        <f>+C70*D70*E70*F70</f>
        <v>194.20000000000002</v>
      </c>
    </row>
    <row r="71" spans="1:7" ht="11.25" thickBot="1" x14ac:dyDescent="0.3">
      <c r="A71" s="66" t="s">
        <v>121</v>
      </c>
      <c r="B71" s="67"/>
      <c r="C71" s="67"/>
      <c r="D71" s="67"/>
      <c r="E71" s="67"/>
      <c r="F71" s="68"/>
      <c r="G71" s="5">
        <f>SUM(G70)</f>
        <v>194.20000000000002</v>
      </c>
    </row>
    <row r="72" spans="1:7" ht="11.25" thickBot="1" x14ac:dyDescent="0.3">
      <c r="A72" s="78" t="s">
        <v>81</v>
      </c>
      <c r="B72" s="79"/>
      <c r="C72" s="79"/>
      <c r="D72" s="79"/>
      <c r="E72" s="79"/>
      <c r="F72" s="80"/>
      <c r="G72" s="25">
        <f>G47+G50+G53+G56+G59+G62+G65+G68+G71</f>
        <v>1942.0000000000002</v>
      </c>
    </row>
    <row r="73" spans="1:7" ht="242.25" thickBot="1" x14ac:dyDescent="0.3">
      <c r="A73" s="22" t="str">
        <f>'PI skaičiuoklė'!B33</f>
        <v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kriptoturto paslaugų teikimo pagal Reglamento (ES)  2023/1114 60 str. </v>
      </c>
      <c r="B73" s="36"/>
      <c r="C73" s="36"/>
      <c r="D73" s="36"/>
      <c r="E73" s="36"/>
      <c r="F73" s="36"/>
      <c r="G73" s="36"/>
    </row>
    <row r="74" spans="1:7" ht="74.25" thickBot="1" x14ac:dyDescent="0.3">
      <c r="A74" s="8" t="str">
        <f>'PI skaičiuoklė'!C34</f>
        <v>Veiksmas C1 „Parengti veiklos programą, kurioje nustatomos kriptoturto paslaugų, kurias prašymą teikiantis kriptoturto paslaugų teikėjas nori teikti, rūšys, įskaitant tai, kur ir kaip šios paslaugos bus siūlomos rinkoje“</v>
      </c>
      <c r="B74" s="36"/>
      <c r="C74" s="36"/>
      <c r="D74" s="36"/>
      <c r="E74" s="36"/>
      <c r="F74" s="36"/>
      <c r="G74" s="36"/>
    </row>
    <row r="75" spans="1:7" ht="21.75" thickBot="1" x14ac:dyDescent="0.3">
      <c r="A75" s="24"/>
      <c r="B75" s="5" t="s">
        <v>97</v>
      </c>
      <c r="C75" s="5">
        <v>1</v>
      </c>
      <c r="D75" s="5">
        <v>9.7100000000000009</v>
      </c>
      <c r="E75" s="5">
        <v>20</v>
      </c>
      <c r="F75" s="5">
        <v>1</v>
      </c>
      <c r="G75" s="5">
        <f>+C75*D75*E75*F75</f>
        <v>194.20000000000002</v>
      </c>
    </row>
    <row r="76" spans="1:7" ht="11.25" thickBot="1" x14ac:dyDescent="0.3">
      <c r="A76" s="66" t="s">
        <v>131</v>
      </c>
      <c r="B76" s="67"/>
      <c r="C76" s="67"/>
      <c r="D76" s="67"/>
      <c r="E76" s="67"/>
      <c r="F76" s="68"/>
      <c r="G76" s="5">
        <f>SUM(G75)</f>
        <v>194.20000000000002</v>
      </c>
    </row>
    <row r="77" spans="1:7" ht="74.25" thickBot="1" x14ac:dyDescent="0.3">
      <c r="A77" s="8" t="str">
        <f>'PI skaičiuoklė'!C35</f>
        <v>Veiksmas C2 „ Parengti vidaus kontrolės mechanizmų, politikos ir procedūrų, kuriais užtikrinama atitiktis nacionalinės teisės nuostatoms, kuriomis į nacionalinę teisę perkeliama Direktyva (ES) 2015/849, aprašymą “</v>
      </c>
      <c r="B77" s="36"/>
      <c r="C77" s="36"/>
      <c r="D77" s="36"/>
      <c r="E77" s="36"/>
      <c r="F77" s="36"/>
      <c r="G77" s="36"/>
    </row>
    <row r="78" spans="1:7" ht="29.45" customHeight="1" thickBot="1" x14ac:dyDescent="0.3">
      <c r="A78" s="24"/>
      <c r="B78" s="5" t="s">
        <v>97</v>
      </c>
      <c r="C78" s="5">
        <v>1</v>
      </c>
      <c r="D78" s="5">
        <v>9.7100000000000009</v>
      </c>
      <c r="E78" s="5">
        <v>20</v>
      </c>
      <c r="F78" s="5">
        <v>1</v>
      </c>
      <c r="G78" s="5">
        <f>+C78*D78*E78*F78</f>
        <v>194.20000000000002</v>
      </c>
    </row>
    <row r="79" spans="1:7" ht="11.25" thickBot="1" x14ac:dyDescent="0.3">
      <c r="A79" s="66" t="s">
        <v>132</v>
      </c>
      <c r="B79" s="67"/>
      <c r="C79" s="67"/>
      <c r="D79" s="67"/>
      <c r="E79" s="67"/>
      <c r="F79" s="68"/>
      <c r="G79" s="5">
        <f>SUM(G78)</f>
        <v>194.20000000000002</v>
      </c>
    </row>
    <row r="80" spans="1:7" ht="63.75" thickBot="1" x14ac:dyDescent="0.3">
      <c r="A80" s="8" t="str">
        <f>'PI skaičiuoklė'!C36</f>
        <v>Veiksmas C3 „Parengti pinigų plovimo ir teroristų finansavimo rizikos valdymo rizikos vertinimo sistemoa ir
veiklos tęstinumo plano aprašymus“</v>
      </c>
      <c r="B80" s="36"/>
      <c r="C80" s="36"/>
      <c r="D80" s="36"/>
      <c r="E80" s="36"/>
      <c r="F80" s="36"/>
      <c r="G80" s="36"/>
    </row>
    <row r="81" spans="1:7" ht="31.9" customHeight="1" thickBot="1" x14ac:dyDescent="0.3">
      <c r="A81" s="24"/>
      <c r="B81" s="5" t="s">
        <v>97</v>
      </c>
      <c r="C81" s="5">
        <v>1</v>
      </c>
      <c r="D81" s="5">
        <v>9.7100000000000009</v>
      </c>
      <c r="E81" s="5">
        <v>20</v>
      </c>
      <c r="F81" s="5">
        <v>1</v>
      </c>
      <c r="G81" s="5">
        <f t="shared" ref="G81" si="6">+C81*D81*E81*F81</f>
        <v>194.20000000000002</v>
      </c>
    </row>
    <row r="82" spans="1:7" ht="11.25" thickBot="1" x14ac:dyDescent="0.3">
      <c r="A82" s="66" t="s">
        <v>133</v>
      </c>
      <c r="B82" s="67"/>
      <c r="C82" s="67"/>
      <c r="D82" s="67"/>
      <c r="E82" s="67"/>
      <c r="F82" s="68"/>
      <c r="G82" s="5">
        <f>SUM(G81:G81)</f>
        <v>194.20000000000002</v>
      </c>
    </row>
    <row r="83" spans="1:7" ht="37.15" customHeight="1" thickBot="1" x14ac:dyDescent="0.3">
      <c r="A83" s="8" t="str">
        <f>'PI skaičiuoklė'!C37</f>
        <v>Veiksmas C4 „Parengti IRT sistemų ir saugumo priemonių techninius dokumentus ir jų aprašymą netechnine kalba“</v>
      </c>
      <c r="B83" s="36"/>
      <c r="C83" s="36"/>
      <c r="D83" s="36"/>
      <c r="E83" s="36"/>
      <c r="F83" s="36"/>
      <c r="G83" s="36"/>
    </row>
    <row r="84" spans="1:7" ht="21.75" thickBot="1" x14ac:dyDescent="0.3">
      <c r="A84" s="24"/>
      <c r="B84" s="5" t="s">
        <v>97</v>
      </c>
      <c r="C84" s="5">
        <v>1</v>
      </c>
      <c r="D84" s="5">
        <v>9.7100000000000009</v>
      </c>
      <c r="E84" s="5">
        <v>40</v>
      </c>
      <c r="F84" s="5">
        <v>1</v>
      </c>
      <c r="G84" s="5">
        <f t="shared" ref="G84" si="7">+C84*D84*E84*F84</f>
        <v>388.40000000000003</v>
      </c>
    </row>
    <row r="85" spans="1:7" ht="11.25" thickBot="1" x14ac:dyDescent="0.3">
      <c r="A85" s="66" t="s">
        <v>134</v>
      </c>
      <c r="B85" s="67"/>
      <c r="C85" s="67"/>
      <c r="D85" s="67"/>
      <c r="E85" s="67"/>
      <c r="F85" s="68"/>
      <c r="G85" s="5">
        <f>SUM(G84:G84)</f>
        <v>388.40000000000003</v>
      </c>
    </row>
    <row r="86" spans="1:7" ht="32.25" thickBot="1" x14ac:dyDescent="0.3">
      <c r="A86" s="8" t="str">
        <f>'PI skaičiuoklė'!C38</f>
        <v>Veiksmas C5 „Parengti klientų kriptoturto ir lėšų atskyrimo procedūros aprašymą“</v>
      </c>
      <c r="B86" s="36"/>
      <c r="C86" s="36"/>
      <c r="D86" s="36"/>
      <c r="E86" s="36"/>
      <c r="F86" s="36"/>
      <c r="G86" s="36"/>
    </row>
    <row r="87" spans="1:7" ht="21.75" thickBot="1" x14ac:dyDescent="0.3">
      <c r="A87" s="24"/>
      <c r="B87" s="5" t="s">
        <v>97</v>
      </c>
      <c r="C87" s="5">
        <v>1</v>
      </c>
      <c r="D87" s="5">
        <v>9.7100000000000009</v>
      </c>
      <c r="E87" s="5">
        <v>10</v>
      </c>
      <c r="F87" s="5">
        <v>1</v>
      </c>
      <c r="G87" s="5">
        <f t="shared" ref="G87" si="8">+C87*D87*E87*F87</f>
        <v>97.100000000000009</v>
      </c>
    </row>
    <row r="88" spans="1:7" ht="11.25" thickBot="1" x14ac:dyDescent="0.3">
      <c r="A88" s="66" t="s">
        <v>137</v>
      </c>
      <c r="B88" s="67"/>
      <c r="C88" s="67"/>
      <c r="D88" s="67"/>
      <c r="E88" s="67"/>
      <c r="F88" s="68"/>
      <c r="G88" s="5">
        <f>SUM(G87)</f>
        <v>97.100000000000009</v>
      </c>
    </row>
    <row r="89" spans="1:7" ht="53.25" thickBot="1" x14ac:dyDescent="0.3">
      <c r="A89" s="8" t="str">
        <f>'PI skaičiuoklė'!C39</f>
        <v>Veiksmas C6 „Jei ketinama saugoti ir administruoti kriptoturtą klientų vardu, – parengti saugojimo ir administravimo politikos aprašymą“</v>
      </c>
      <c r="B89" s="36"/>
      <c r="C89" s="36"/>
      <c r="D89" s="36"/>
      <c r="E89" s="36"/>
      <c r="F89" s="36"/>
      <c r="G89" s="36"/>
    </row>
    <row r="90" spans="1:7" ht="21.75" thickBot="1" x14ac:dyDescent="0.3">
      <c r="A90" s="24"/>
      <c r="B90" s="5" t="s">
        <v>97</v>
      </c>
      <c r="C90" s="5">
        <v>1</v>
      </c>
      <c r="D90" s="5">
        <v>9.7100000000000009</v>
      </c>
      <c r="E90" s="5">
        <v>20</v>
      </c>
      <c r="F90" s="5">
        <v>1</v>
      </c>
      <c r="G90" s="5">
        <f t="shared" ref="G90" si="9">+C90*D90*E90*F90</f>
        <v>194.20000000000002</v>
      </c>
    </row>
    <row r="91" spans="1:7" ht="11.25" thickBot="1" x14ac:dyDescent="0.3">
      <c r="A91" s="66" t="s">
        <v>142</v>
      </c>
      <c r="B91" s="67"/>
      <c r="C91" s="67"/>
      <c r="D91" s="67"/>
      <c r="E91" s="67"/>
      <c r="F91" s="68"/>
      <c r="G91" s="5">
        <f>SUM(G90)</f>
        <v>194.20000000000002</v>
      </c>
    </row>
    <row r="92" spans="1:7" ht="63.75" thickBot="1" x14ac:dyDescent="0.3">
      <c r="A92" s="8" t="str">
        <f>'PI skaičiuoklė'!C40</f>
        <v>Veiksmas C7 „Jei ketinama valdyti prekybos kriptoturtu platformą, –parengti prekybos platformos administravimo taisyklių ir piktnaudžiavimo rinka nustatymo procedūrų ir sistemos aprašymą“</v>
      </c>
      <c r="B92" s="36"/>
      <c r="C92" s="36"/>
      <c r="D92" s="36"/>
      <c r="E92" s="36"/>
      <c r="F92" s="36"/>
      <c r="G92" s="36"/>
    </row>
    <row r="93" spans="1:7" ht="21.75" thickBot="1" x14ac:dyDescent="0.3">
      <c r="A93" s="24"/>
      <c r="B93" s="5" t="s">
        <v>97</v>
      </c>
      <c r="C93" s="5">
        <v>1</v>
      </c>
      <c r="D93" s="5">
        <v>9.7100000000000009</v>
      </c>
      <c r="E93" s="5">
        <v>40</v>
      </c>
      <c r="F93" s="5">
        <v>1</v>
      </c>
      <c r="G93" s="5">
        <f t="shared" ref="G93" si="10">+C93*D93*E93*F93</f>
        <v>388.40000000000003</v>
      </c>
    </row>
    <row r="94" spans="1:7" ht="11.25" thickBot="1" x14ac:dyDescent="0.3">
      <c r="A94" s="66" t="s">
        <v>143</v>
      </c>
      <c r="B94" s="67"/>
      <c r="C94" s="67"/>
      <c r="D94" s="67"/>
      <c r="E94" s="67"/>
      <c r="F94" s="68"/>
      <c r="G94" s="5">
        <f>SUM(G93)</f>
        <v>388.40000000000003</v>
      </c>
    </row>
    <row r="95" spans="1:7" ht="95.25" thickBot="1" x14ac:dyDescent="0.3">
      <c r="A95" s="8" t="str">
        <f>'PI skaičiuoklė'!C41</f>
        <v>Veiksmas C8 „Jei ketinama kriptoturtą keisti į lėšas arba į kitą kriptoturtą, – parengti nediskriminacinės prekybos politikos, kuria reglamentuojami santykiai su klientais, aprašymą ir kriptoturto, kurį siūloma keisti į lėšas ar į kitą kriptoturtą, kainos nustatymo metodikos aprašymą“</v>
      </c>
      <c r="B95" s="36"/>
      <c r="C95" s="36"/>
      <c r="D95" s="36"/>
      <c r="E95" s="36"/>
      <c r="F95" s="36"/>
      <c r="G95" s="36"/>
    </row>
    <row r="96" spans="1:7" ht="21.75" thickBot="1" x14ac:dyDescent="0.3">
      <c r="A96" s="24"/>
      <c r="B96" s="5" t="s">
        <v>97</v>
      </c>
      <c r="C96" s="5">
        <v>1</v>
      </c>
      <c r="D96" s="5">
        <v>9.7100000000000009</v>
      </c>
      <c r="E96" s="5">
        <v>40</v>
      </c>
      <c r="F96" s="5">
        <v>1</v>
      </c>
      <c r="G96" s="5">
        <f t="shared" ref="G96" si="11">+C96*D96*E96*F96</f>
        <v>388.40000000000003</v>
      </c>
    </row>
    <row r="97" spans="1:8" ht="11.25" thickBot="1" x14ac:dyDescent="0.3">
      <c r="A97" s="66" t="s">
        <v>148</v>
      </c>
      <c r="B97" s="67"/>
      <c r="C97" s="67"/>
      <c r="D97" s="67"/>
      <c r="E97" s="67"/>
      <c r="F97" s="68"/>
      <c r="G97" s="5">
        <f>SUM(G96)</f>
        <v>388.40000000000003</v>
      </c>
    </row>
    <row r="98" spans="1:8" ht="45" customHeight="1" thickBot="1" x14ac:dyDescent="0.3">
      <c r="A98" s="8" t="str">
        <f>'PI skaičiuoklė'!C42</f>
        <v>Veiksmas C9 „Jei ketinama vykdyti su kriptoturtu susijusius pavedimus trečiųjų šalių vardu, – parengti vykdymo politikos aprašymą“</v>
      </c>
      <c r="B98" s="36"/>
      <c r="C98" s="36"/>
      <c r="D98" s="36"/>
      <c r="E98" s="36"/>
      <c r="F98" s="36"/>
      <c r="G98" s="36"/>
    </row>
    <row r="99" spans="1:8" ht="21.75" thickBot="1" x14ac:dyDescent="0.3">
      <c r="A99" s="24"/>
      <c r="B99" s="5" t="s">
        <v>97</v>
      </c>
      <c r="C99" s="5">
        <v>1</v>
      </c>
      <c r="D99" s="5">
        <v>9.7100000000000009</v>
      </c>
      <c r="E99" s="5">
        <v>20</v>
      </c>
      <c r="F99" s="5">
        <v>1</v>
      </c>
      <c r="G99" s="5">
        <f t="shared" ref="G99" si="12">+C99*D99*E99*F99</f>
        <v>194.20000000000002</v>
      </c>
    </row>
    <row r="100" spans="1:8" ht="11.25" thickBot="1" x14ac:dyDescent="0.3">
      <c r="A100" s="66" t="s">
        <v>149</v>
      </c>
      <c r="B100" s="67"/>
      <c r="C100" s="67"/>
      <c r="D100" s="67"/>
      <c r="E100" s="67"/>
      <c r="F100" s="68"/>
      <c r="G100" s="5">
        <f>SUM(G99)</f>
        <v>194.20000000000002</v>
      </c>
    </row>
    <row r="101" spans="1:8" ht="116.25" thickBot="1" x14ac:dyDescent="0.3">
      <c r="A101" s="8" t="str">
        <f>'PI skaičiuoklė'!C43</f>
        <v>Veiksmas C10 „Jei ketinama teikti rekomendacijas dėl kriptoturto arba kriptoturto portfelio valdymo paslaugą, – parengti įrodymus, kad fiziniai asmenys, teikiantys rekomendacijas prašymą teikiančio kriptoturto paslaugų teikėjo vardu arba valdantys portfelius prašymą teikiančio kriptoturto teikėjo vardu, turi reikiamų žinių ir patirties savo pareigoms vykdyti“</v>
      </c>
      <c r="B101" s="36"/>
      <c r="C101" s="36"/>
      <c r="D101" s="36"/>
      <c r="E101" s="36"/>
      <c r="F101" s="36"/>
      <c r="G101" s="36"/>
    </row>
    <row r="102" spans="1:8" ht="21.75" thickBot="1" x14ac:dyDescent="0.3">
      <c r="A102" s="24"/>
      <c r="B102" s="5" t="s">
        <v>97</v>
      </c>
      <c r="C102" s="5">
        <v>1</v>
      </c>
      <c r="D102" s="5">
        <v>9.7100000000000009</v>
      </c>
      <c r="E102" s="5">
        <v>10</v>
      </c>
      <c r="F102" s="5">
        <v>1</v>
      </c>
      <c r="G102" s="5">
        <f t="shared" ref="G102" si="13">+C102*D102*E102*F102</f>
        <v>97.100000000000009</v>
      </c>
    </row>
    <row r="103" spans="1:8" ht="11.25" thickBot="1" x14ac:dyDescent="0.3">
      <c r="A103" s="66" t="s">
        <v>156</v>
      </c>
      <c r="B103" s="67"/>
      <c r="C103" s="67"/>
      <c r="D103" s="67"/>
      <c r="E103" s="67"/>
      <c r="F103" s="68"/>
      <c r="G103" s="5">
        <f>SUM(G102)</f>
        <v>97.100000000000009</v>
      </c>
    </row>
    <row r="104" spans="1:8" ht="54" customHeight="1" thickBot="1" x14ac:dyDescent="0.3">
      <c r="A104" s="8" t="str">
        <f>'PI skaičiuoklė'!C44</f>
        <v>Veiksmas C11 „Lietuvos bankui pateikti informaciją apie tai, ar kriptoturto paslauga turi sąsajų su žetonais, susietais su turtu, e. pinigų žetonais ar kitu kriptoturtu“</v>
      </c>
      <c r="B104" s="36"/>
      <c r="C104" s="36"/>
      <c r="D104" s="36"/>
      <c r="E104" s="36"/>
      <c r="F104" s="36"/>
      <c r="G104" s="36"/>
    </row>
    <row r="105" spans="1:8" ht="21.75" thickBot="1" x14ac:dyDescent="0.3">
      <c r="A105" s="24"/>
      <c r="B105" s="5" t="s">
        <v>97</v>
      </c>
      <c r="C105" s="5">
        <v>1</v>
      </c>
      <c r="D105" s="5">
        <v>9.7100000000000009</v>
      </c>
      <c r="E105" s="5">
        <v>10</v>
      </c>
      <c r="F105" s="5">
        <v>1</v>
      </c>
      <c r="G105" s="5">
        <f t="shared" ref="G105" si="14">+C105*D105*E105*F105</f>
        <v>97.100000000000009</v>
      </c>
    </row>
    <row r="106" spans="1:8" ht="11.25" thickBot="1" x14ac:dyDescent="0.3">
      <c r="A106" s="66" t="s">
        <v>157</v>
      </c>
      <c r="B106" s="67"/>
      <c r="C106" s="67"/>
      <c r="D106" s="67"/>
      <c r="E106" s="67"/>
      <c r="F106" s="68"/>
      <c r="G106" s="5">
        <f>SUM(G105)</f>
        <v>97.100000000000009</v>
      </c>
    </row>
    <row r="107" spans="1:8" ht="63.75" thickBot="1" x14ac:dyDescent="0.3">
      <c r="A107" s="8" t="str">
        <f>'PI skaičiuoklė'!C45</f>
        <v>Veiksmas C12 „Jei ketinama teikti kriptoturto pervedimo klientų vardu paslaugas –pateikti Lietuvos bankui informaciją, kaip tos pervedimo paslaugos bus teikiamos“</v>
      </c>
      <c r="B107" s="36"/>
      <c r="C107" s="36"/>
      <c r="D107" s="36"/>
      <c r="E107" s="36"/>
      <c r="F107" s="36"/>
      <c r="G107" s="36"/>
    </row>
    <row r="108" spans="1:8" ht="21.75" thickBot="1" x14ac:dyDescent="0.3">
      <c r="A108" s="24"/>
      <c r="B108" s="5" t="s">
        <v>97</v>
      </c>
      <c r="C108" s="5">
        <v>1</v>
      </c>
      <c r="D108" s="5">
        <v>9.7100000000000009</v>
      </c>
      <c r="E108" s="5">
        <v>10</v>
      </c>
      <c r="F108" s="5">
        <v>1</v>
      </c>
      <c r="G108" s="5">
        <f t="shared" ref="G108" si="15">+C108*D108*E108*F108</f>
        <v>97.100000000000009</v>
      </c>
    </row>
    <row r="109" spans="1:8" ht="11.25" thickBot="1" x14ac:dyDescent="0.3">
      <c r="A109" s="66" t="s">
        <v>158</v>
      </c>
      <c r="B109" s="67"/>
      <c r="C109" s="67"/>
      <c r="D109" s="67"/>
      <c r="E109" s="67"/>
      <c r="F109" s="68"/>
      <c r="G109" s="5">
        <f>SUM(G108)</f>
        <v>97.100000000000009</v>
      </c>
    </row>
    <row r="110" spans="1:8" ht="168.75" thickBot="1" x14ac:dyDescent="0.3">
      <c r="A110" s="22" t="str">
        <f>'PI skaičiuoklė'!B47</f>
        <v xml:space="preserve">3 straipsnis. Kriptoturto paslaugų teikėjo licencija, su turtu susietų žetonų emitento licencija, veiklos vykdymo reikalavimai.  8. Kriptoturto paslaugų teikėjai turi užtikrinti, kad jų darbuotojai, teikiantys konsultacijas dėl kriptoturto ar kriptoturto paslaugų, turėtų įgiję reikiamų žinių ir kompetencijų konsultacijoms teikti, ir šias žinias, ir kompetencijas nuolat atnaujintų. Priežiūros institucija tvirtina reikiamų žinių ir kompetencijų sąrašą ir žinių ir kompetencijų vertinimo kriterijus. </v>
      </c>
      <c r="B110" s="36"/>
      <c r="C110" s="36"/>
      <c r="D110" s="36"/>
      <c r="E110" s="36"/>
      <c r="F110" s="36"/>
      <c r="G110" s="36"/>
    </row>
    <row r="111" spans="1:8" ht="42.75" thickBot="1" x14ac:dyDescent="0.3">
      <c r="A111" s="8" t="str">
        <f>'PI skaičiuoklė'!C48</f>
        <v>Veiksmas D1 „Organizuoti mokymus darbuotojams pagal priežiūros institucijos parengtus žinių ir kompetencijų kriterijus“</v>
      </c>
      <c r="B111" s="36"/>
      <c r="C111" s="36"/>
      <c r="D111" s="36"/>
      <c r="E111" s="36"/>
      <c r="F111" s="36"/>
      <c r="G111" s="36"/>
    </row>
    <row r="112" spans="1:8" ht="32.25" thickBot="1" x14ac:dyDescent="0.3">
      <c r="A112" s="24"/>
      <c r="B112" s="5" t="s">
        <v>170</v>
      </c>
      <c r="C112" s="5">
        <v>1</v>
      </c>
      <c r="D112" s="5">
        <v>12.5</v>
      </c>
      <c r="E112" s="5">
        <v>8</v>
      </c>
      <c r="F112" s="5">
        <v>2</v>
      </c>
      <c r="G112" s="5">
        <f t="shared" ref="G112" si="16">+C112*D112*E112*F112</f>
        <v>200</v>
      </c>
      <c r="H112" s="61"/>
    </row>
    <row r="113" spans="1:8" ht="11.25" thickBot="1" x14ac:dyDescent="0.3">
      <c r="A113" s="66" t="s">
        <v>171</v>
      </c>
      <c r="B113" s="67"/>
      <c r="C113" s="67"/>
      <c r="D113" s="67"/>
      <c r="E113" s="67"/>
      <c r="F113" s="68"/>
      <c r="G113" s="5">
        <f>SUM(G112)</f>
        <v>200</v>
      </c>
    </row>
    <row r="114" spans="1:8" ht="231.75" thickBot="1" x14ac:dyDescent="0.3">
      <c r="A114" s="22" t="str">
        <f>'PI skaičiuoklė'!B50</f>
        <v xml:space="preserve">4 straipsnis. Kriptoturto paslaugų teikėjo ar su turtu susietų žetonų emitento vadovai 7. Licencijuotas kriptoturto paslaugų teikėjas ar licencijuotas su turtu susietų žetonų emitentas iki asmens rinkimo ar skyrimo vadovu privalo apie tai pranešti priežiūros institucijai ir pateikti prašymą išduoti leidimą rinkti ar skirti licencijuoto kriptoturto paslaugų teikėjo ar licencijuoto su turtu susietų žetonų emitento vadovą, taip pat priežiūros institucijos teisės aktuose nustatytus duomenis, informaciją ir dokumentus, patvirtinančius, kad asmuo atitinka šiame įstatyme, Reglamento (ES) 2023/1114 21, 34, 63, 68 straipsniuose ar juos įgyvendinančiuose teisės aktuose nustatytus reikalavimus. </v>
      </c>
      <c r="B114" s="36"/>
      <c r="C114" s="36"/>
      <c r="D114" s="36"/>
      <c r="E114" s="36"/>
      <c r="F114" s="36"/>
      <c r="G114" s="36"/>
    </row>
    <row r="115" spans="1:8" ht="51.6" customHeight="1" thickBot="1" x14ac:dyDescent="0.3">
      <c r="A115" s="8" t="str">
        <f>'PI skaičiuoklė'!C51</f>
        <v>Veiksmas E1 „Informuoti priežiūros instituciją apie skiriamą bendrovės vadovą pateikiant visus reikalingus dokumentus“</v>
      </c>
      <c r="B115" s="36"/>
      <c r="C115" s="36"/>
      <c r="D115" s="36"/>
      <c r="E115" s="36"/>
      <c r="F115" s="36"/>
      <c r="G115" s="36"/>
      <c r="H115" s="59"/>
    </row>
    <row r="116" spans="1:8" ht="21.75" thickBot="1" x14ac:dyDescent="0.3">
      <c r="A116" s="24"/>
      <c r="B116" s="5" t="s">
        <v>178</v>
      </c>
      <c r="C116" s="5">
        <v>1</v>
      </c>
      <c r="D116" s="5">
        <v>12.5</v>
      </c>
      <c r="E116" s="5">
        <v>0.25</v>
      </c>
      <c r="F116" s="5">
        <v>1</v>
      </c>
      <c r="G116" s="5">
        <f t="shared" ref="G116" si="17">+C116*D116*E116*F116</f>
        <v>3.125</v>
      </c>
    </row>
    <row r="117" spans="1:8" ht="11.25" thickBot="1" x14ac:dyDescent="0.3">
      <c r="A117" s="66" t="s">
        <v>179</v>
      </c>
      <c r="B117" s="67"/>
      <c r="C117" s="67"/>
      <c r="D117" s="67"/>
      <c r="E117" s="67"/>
      <c r="F117" s="68"/>
      <c r="G117" s="5">
        <f>SUM(G116)</f>
        <v>3.125</v>
      </c>
    </row>
    <row r="118" spans="1:8" ht="89.45" customHeight="1" thickBot="1" x14ac:dyDescent="0.3">
      <c r="A118" s="22" t="str">
        <f>'PI skaičiuoklė'!B53</f>
        <v xml:space="preserve">7 straipsnis. Kriptoturto paslaugų teikėjo ir su turtu susietų žetonų emitento finansinė apskaita, finansinės ataskaitos, finansinių ataskaitų auditas 3.	Licencijuoto kriptoturto paslaugų teikėjo ar licencijuoto su turtu susietų žetonų emitento metinių finansinių ataskaitų rinkinio duomenys turi būti audituoti. Auditorius ar audito įmonė, atlikę licencijuoto kriptoturto paslaugų teikėjo ar licencijuoto su turtu susietų žetonų emitento finansinių ataskaitų auditą, turi parengti auditoriaus išvadą dėl šio ataskaitų rinkinio ir finansinių ataskaitų audito ataskaitą. Finansinių ataskaitų audito ataskaitoje auditorius ar audito įmonė turi nurodyti visus atliekant auditą nustatytus šio įstatymo ir kitų teisės aktų pažeidimus ir pateikti informaciją apie tai, ar:
1) licencijuotas kriptoturto paslaugų teikėjas laikosi Reglamento (ES) 2023/1114 67 straipsnyje nustatytų prudencinių reikalavimų apskaičiuodamas nuosavas lėšas;
2) licencijuotas su turtu susietų žetonų emitentas laikosi Reglamento (ES) 2023/1114 35 straipsnyje nustatytų reikalavimų nuosavų lėšų sumai, ir reikalavimų, nurodytų Reglamento (ES) 2023/1114 36 straipsnio 9 dalyje. </v>
      </c>
      <c r="B118" s="36"/>
      <c r="C118" s="36"/>
      <c r="D118" s="36"/>
      <c r="E118" s="36"/>
      <c r="F118" s="36"/>
      <c r="G118" s="36"/>
    </row>
    <row r="119" spans="1:8" ht="42.75" thickBot="1" x14ac:dyDescent="0.3">
      <c r="A119" s="8" t="str">
        <f>'PI skaičiuoklė'!C54</f>
        <v>Veiksmas F1 „Išsirinkti audito įmonę ir audituoti paskutinių finansinių metų metinių finansinių ataskaitų rinkinį“</v>
      </c>
      <c r="B119" s="36"/>
      <c r="C119" s="36"/>
      <c r="D119" s="36"/>
      <c r="E119" s="36"/>
      <c r="F119" s="36"/>
      <c r="G119" s="36"/>
    </row>
    <row r="120" spans="1:8" ht="21.75" thickBot="1" x14ac:dyDescent="0.3">
      <c r="A120" s="24"/>
      <c r="B120" s="5" t="s">
        <v>178</v>
      </c>
      <c r="C120" s="5">
        <v>1</v>
      </c>
      <c r="D120" s="5">
        <v>12.5</v>
      </c>
      <c r="E120" s="5">
        <v>8</v>
      </c>
      <c r="F120" s="5">
        <v>1</v>
      </c>
      <c r="G120" s="5">
        <f t="shared" ref="G120" si="18">+C120*D120*E120*F120</f>
        <v>100</v>
      </c>
    </row>
    <row r="121" spans="1:8" ht="21.75" thickBot="1" x14ac:dyDescent="0.3">
      <c r="A121" s="24"/>
      <c r="B121" s="5" t="s">
        <v>186</v>
      </c>
      <c r="C121" s="5">
        <v>1</v>
      </c>
      <c r="D121" s="5">
        <v>8.44</v>
      </c>
      <c r="E121" s="5">
        <v>40</v>
      </c>
      <c r="F121" s="5">
        <v>1</v>
      </c>
      <c r="G121" s="5">
        <f t="shared" ref="G121" si="19">+C121*D121*E121*F121</f>
        <v>337.59999999999997</v>
      </c>
    </row>
    <row r="122" spans="1:8" ht="11.25" thickBot="1" x14ac:dyDescent="0.3">
      <c r="A122" s="66" t="s">
        <v>179</v>
      </c>
      <c r="B122" s="67"/>
      <c r="C122" s="67"/>
      <c r="D122" s="67"/>
      <c r="E122" s="67"/>
      <c r="F122" s="68"/>
      <c r="G122" s="5">
        <f>SUM(G120:G121)</f>
        <v>437.59999999999997</v>
      </c>
    </row>
    <row r="123" spans="1:8" ht="347.25" thickBot="1" x14ac:dyDescent="0.3">
      <c r="A123" s="22" t="str">
        <f>'PI skaičiuoklė'!B56</f>
        <v xml:space="preserve">8 straipsnis. Auditoriaus ir audito įmonės, atliekančių kriptoturto paslaugų teikėjo ar su turtu susietų žetonų emitento finansinių ataskaitų auditą, pareigos
1. Auditorius ar audito įmonė, atlikę licencijuoto kriptoturto paslaugų teikėjo ar licencijuoto su turtu susietų žetonų emitento finansinių ataskaitų auditą, privalo priežiūros institucijai nedelsdami raštu pranešti apie aplinkybes ar faktus, kurie gali:
1) pagrįsti galimą pažeidimą  dėl leidimų išdavimo sąlygų ar įmonių veiklos, arba
2) pakenkti įmonei nenutrūkstamai vykdyti savo veiklą, arba
3) sudaryti pagrindą atsisakyti pareikšti nuomonę dėl finansinių ataskaitų ar formuoti sąlyginę nuomonę. 
2. Auditorius ar audito įmonė taip pat privalo priežiūros institucijai pranešti apie šio straipsnio 1 dalyje nurodytus faktus ir aplinkybes, kurie paaiškėja atliekant įmonės, kurią sieja glaudūs ryšiai su licencijuotu kriptoturto paslaugų teikėju ar licencijuotu su turtu susietų žetonų emitentu, finansinių ataskaitų auditą. </v>
      </c>
      <c r="B123" s="36"/>
      <c r="C123" s="36"/>
      <c r="D123" s="36"/>
      <c r="E123" s="36"/>
      <c r="F123" s="36"/>
      <c r="G123" s="36"/>
    </row>
    <row r="124" spans="1:8" ht="74.25" thickBot="1" x14ac:dyDescent="0.3">
      <c r="A124" s="8" t="str">
        <f>'PI skaičiuoklė'!C57</f>
        <v>Veiksmas G1 „Auditorius ar audito įmonė, atlikusi kriptoturto paslaugų teikėjų ar su turtu susietų žetonų emitento auditą, turi informuoti priežiūros instituciją apie nurodytus 8 str. faktus ir aplinkybes“</v>
      </c>
      <c r="B124" s="36"/>
      <c r="C124" s="36"/>
      <c r="D124" s="36"/>
      <c r="E124" s="36"/>
      <c r="F124" s="36"/>
      <c r="G124" s="36"/>
    </row>
    <row r="125" spans="1:8" ht="32.25" thickBot="1" x14ac:dyDescent="0.3">
      <c r="A125" s="24"/>
      <c r="B125" s="5" t="s">
        <v>197</v>
      </c>
      <c r="C125" s="5">
        <v>1</v>
      </c>
      <c r="D125" s="5">
        <v>12.5</v>
      </c>
      <c r="E125" s="5">
        <v>0.25</v>
      </c>
      <c r="F125" s="5">
        <v>1</v>
      </c>
      <c r="G125" s="5">
        <f t="shared" ref="G125" si="20">+C125*D125*E125*F125</f>
        <v>3.125</v>
      </c>
    </row>
    <row r="126" spans="1:8" ht="11.25" thickBot="1" x14ac:dyDescent="0.3">
      <c r="A126" s="66" t="s">
        <v>198</v>
      </c>
      <c r="B126" s="67"/>
      <c r="C126" s="67"/>
      <c r="D126" s="67"/>
      <c r="E126" s="67"/>
      <c r="F126" s="68"/>
      <c r="G126" s="5">
        <f>SUM(G125)</f>
        <v>3.125</v>
      </c>
    </row>
    <row r="127" spans="1:8" ht="84.75" thickBot="1" x14ac:dyDescent="0.3">
      <c r="A127" s="8" t="str">
        <f>'PI skaičiuoklė'!C58</f>
        <v>Veiksmas G2 „Auditorius ar Audito įmonė, atlikusi įmonės, kuri glaudžiai susijusiusi su kriptoturto paslaugų teikėju ar su turtu susietų žetonų emitentu, auditą, turi informuoti priežiūros instituciją apie nurodytus 8 str. faktus ir aplinkybes“</v>
      </c>
      <c r="B127" s="36"/>
      <c r="C127" s="36"/>
      <c r="D127" s="36"/>
      <c r="E127" s="36"/>
      <c r="F127" s="36"/>
      <c r="G127" s="36"/>
    </row>
    <row r="128" spans="1:8" ht="32.25" thickBot="1" x14ac:dyDescent="0.3">
      <c r="A128" s="24"/>
      <c r="B128" s="5" t="s">
        <v>197</v>
      </c>
      <c r="C128" s="5">
        <v>1</v>
      </c>
      <c r="D128" s="5">
        <v>12.5</v>
      </c>
      <c r="E128" s="5">
        <v>0.25</v>
      </c>
      <c r="F128" s="5">
        <v>1</v>
      </c>
      <c r="G128" s="5">
        <f t="shared" ref="G128" si="21">+C128*D128*E128*F128</f>
        <v>3.125</v>
      </c>
    </row>
    <row r="129" spans="1:7" ht="11.25" thickBot="1" x14ac:dyDescent="0.3">
      <c r="A129" s="66" t="s">
        <v>199</v>
      </c>
      <c r="B129" s="67"/>
      <c r="C129" s="67"/>
      <c r="D129" s="67"/>
      <c r="E129" s="67"/>
      <c r="F129" s="68"/>
      <c r="G129" s="5">
        <f>SUM(G128)</f>
        <v>3.125</v>
      </c>
    </row>
    <row r="130" spans="1:7" ht="263.25" thickBot="1" x14ac:dyDescent="0.3">
      <c r="A130" s="22" t="str">
        <f>'PI skaičiuoklė'!B60</f>
        <v>20 straipsnis. Kriptoturto paslaugų teikėjo ar su turtu susietų žetonų emitento reorganizavimas ir likvidavimas
1. Licencijuotas kriptoturto paslaugų teikėjas ar licencijuotas su turtu susietų žetonų emitentas gali būti reorganizuojamas ar likviduojamas jo visuotinio akcininkų susirinkimo sprendimu tik gavus išankstinį priežiūros institucijos leidimą reorganizuoti arba likviduoti licencijuotą kriptoturto paslaugų teikėją ar licencijuotą su turtu susietų žetonų emitentą. Sprendimas dėl leidimo reorganizuoti arba likviduoti licencijuotą kriptoturto paslaugų teikėją ar licencijuotą su turtu susietų žetonų emitentą priimamas per 3 mėnesius nuo prašymo išduoti šį leidimą pateikimo priežiūros institucijai dienos, atsižvelgiant į Lietuvos banko įstatymo 431 straipsnio nuostatas.</v>
      </c>
      <c r="B130" s="36"/>
      <c r="C130" s="36"/>
      <c r="D130" s="36"/>
      <c r="E130" s="36"/>
      <c r="F130" s="36"/>
      <c r="G130" s="36"/>
    </row>
    <row r="131" spans="1:7" ht="63.75" thickBot="1" x14ac:dyDescent="0.3">
      <c r="A131" s="8" t="str">
        <f>'PI skaičiuoklė'!C61</f>
        <v>Veiksmas H1 „Su turtu susietų žetonų emitento ar kriptoturto paslaugų teikėjui nusprendus reorganizuotis ar likviduotis, pateikti prašymą priežiūros institucijai,“</v>
      </c>
      <c r="B131" s="36"/>
      <c r="C131" s="36"/>
      <c r="D131" s="36"/>
      <c r="E131" s="36"/>
      <c r="F131" s="36"/>
      <c r="G131" s="36"/>
    </row>
    <row r="132" spans="1:7" ht="21.75" thickBot="1" x14ac:dyDescent="0.3">
      <c r="A132" s="24"/>
      <c r="B132" s="5" t="s">
        <v>178</v>
      </c>
      <c r="C132" s="5">
        <v>1</v>
      </c>
      <c r="D132" s="5">
        <v>12.5</v>
      </c>
      <c r="E132" s="5">
        <v>0.25</v>
      </c>
      <c r="F132" s="5">
        <v>1</v>
      </c>
      <c r="G132" s="5">
        <f t="shared" ref="G132" si="22">+C132*D132*E132*F132</f>
        <v>3.125</v>
      </c>
    </row>
    <row r="133" spans="1:7" ht="11.25" thickBot="1" x14ac:dyDescent="0.3">
      <c r="A133" s="66" t="s">
        <v>204</v>
      </c>
      <c r="B133" s="67"/>
      <c r="C133" s="67"/>
      <c r="D133" s="67"/>
      <c r="E133" s="67"/>
      <c r="F133" s="68"/>
      <c r="G133" s="5">
        <f>SUM(G132)</f>
        <v>3.125</v>
      </c>
    </row>
    <row r="134" spans="1:7" ht="147.75" thickBot="1" x14ac:dyDescent="0.3">
      <c r="A134" s="22" t="str">
        <f>'PI skaičiuoklė'!B63</f>
        <v>20 straipsnis. Kriptoturto paslaugų teikėjo ar su turtu susietų žetonų emitento reorganizavimas ir likvidavimas
6. Licencijuotas kriptoturto paslaugų teikėjas ar licencijuotas su turtu susietų žetonų emitentas arba teismas, priėmę sprendimą reorganizuoti ar likviduoti licencijuotą kriptoturto paslaugų teikėją ar licencijuotą su turtu susietų žetonų emitentą, privalo apie tai per 5 darbo dienas pranešti priežiūros institucijai.</v>
      </c>
      <c r="B134" s="36"/>
      <c r="C134" s="36"/>
      <c r="D134" s="36"/>
      <c r="E134" s="36"/>
      <c r="F134" s="36"/>
      <c r="G134" s="36"/>
    </row>
    <row r="135" spans="1:7" ht="63.75" thickBot="1" x14ac:dyDescent="0.3">
      <c r="A135" s="8" t="str">
        <f>'PI skaičiuoklė'!C64</f>
        <v>Veiksmas I1 „Su turtu susietų žetonų emitento ar kriptoturto paslaugų teikėjui nusprendus reorganizuotis ar likviduotis, pranešti apie tai priežiūros institucijai,“</v>
      </c>
      <c r="B135" s="36"/>
      <c r="C135" s="36"/>
      <c r="D135" s="36"/>
      <c r="E135" s="36"/>
      <c r="F135" s="36"/>
      <c r="G135" s="36"/>
    </row>
    <row r="136" spans="1:7" ht="21.75" thickBot="1" x14ac:dyDescent="0.3">
      <c r="A136" s="24"/>
      <c r="B136" s="5" t="s">
        <v>178</v>
      </c>
      <c r="C136" s="5">
        <v>1</v>
      </c>
      <c r="D136" s="5">
        <v>12.5</v>
      </c>
      <c r="E136" s="5">
        <v>0.25</v>
      </c>
      <c r="F136" s="5">
        <v>1</v>
      </c>
      <c r="G136" s="5">
        <f t="shared" ref="G136" si="23">+C136*D136*E136*F136</f>
        <v>3.125</v>
      </c>
    </row>
    <row r="137" spans="1:7" ht="11.25" thickBot="1" x14ac:dyDescent="0.3">
      <c r="A137" s="66" t="s">
        <v>211</v>
      </c>
      <c r="B137" s="67"/>
      <c r="C137" s="67"/>
      <c r="D137" s="67"/>
      <c r="E137" s="67"/>
      <c r="F137" s="68"/>
      <c r="G137" s="5">
        <f>SUM(G136)</f>
        <v>3.125</v>
      </c>
    </row>
    <row r="138" spans="1:7" ht="242.25" thickBot="1" x14ac:dyDescent="0.3">
      <c r="A138" s="22" t="str">
        <f>'PI skaičiuoklė'!B66</f>
        <v xml:space="preserve">21 straipsnis. Leidimo reorganizuoti ir likviduoti kriptoturto paslaugų teikėją ar su turtu susietų žetonų emitentą išdavimo tvarka
1. Licencijuotas kriptoturto paslaugų teikėjas ar licencijuotas su turtu susietų žetonų emitentas prašymą išduoti leidimą reorganizuoti licencijuotą kriptoturto paslaugų teikėją ar licencijuotą su turtu susietų žetonų emitentą ir kitus dokumentus priežiūros institucijai pateikia prieš visuotiniam akcininkų susirinkimui priimant sprendimą reorganizuoti licencijuotą kriptoturto paslaugų teikėją ar licencijuotą su turtu susietų žetonų emitentą. Prašyme, be kita ko, turi būti nurodyti reorganizavime dalyvaujančių juridinių asmenų pavadinimai, buveinės adresai ir kodai. </v>
      </c>
      <c r="B138" s="36"/>
      <c r="C138" s="36"/>
      <c r="D138" s="36"/>
      <c r="E138" s="36"/>
      <c r="F138" s="36"/>
      <c r="G138" s="36"/>
    </row>
    <row r="139" spans="1:7" ht="53.25" thickBot="1" x14ac:dyDescent="0.3">
      <c r="A139" s="8" t="str">
        <f>'PI skaičiuoklė'!C67</f>
        <v>Veiksmas Y1 „Su turtu susietų žetonų emitento ar kriptoturto paslaugų teikėjui nusprendus reorganizuotis, pateikti prašymą priežiūros institucijai,“</v>
      </c>
      <c r="B139" s="36"/>
      <c r="C139" s="36"/>
      <c r="D139" s="36"/>
      <c r="E139" s="36"/>
      <c r="F139" s="36"/>
      <c r="G139" s="36"/>
    </row>
    <row r="140" spans="1:7" ht="21.75" thickBot="1" x14ac:dyDescent="0.3">
      <c r="A140" s="24"/>
      <c r="B140" s="5" t="s">
        <v>178</v>
      </c>
      <c r="C140" s="5">
        <v>1</v>
      </c>
      <c r="D140" s="5">
        <v>12.5</v>
      </c>
      <c r="E140" s="5">
        <v>0.25</v>
      </c>
      <c r="F140" s="5">
        <v>1</v>
      </c>
      <c r="G140" s="5">
        <f t="shared" ref="G140" si="24">+C140*D140*E140*F140</f>
        <v>3.125</v>
      </c>
    </row>
    <row r="141" spans="1:7" ht="11.25" thickBot="1" x14ac:dyDescent="0.3">
      <c r="A141" s="66" t="s">
        <v>211</v>
      </c>
      <c r="B141" s="67"/>
      <c r="C141" s="67"/>
      <c r="D141" s="67"/>
      <c r="E141" s="67"/>
      <c r="F141" s="68"/>
      <c r="G141" s="5">
        <f>SUM(G140)</f>
        <v>3.125</v>
      </c>
    </row>
    <row r="142" spans="1:7" ht="231.75" thickBot="1" x14ac:dyDescent="0.3">
      <c r="A142" s="22" t="str">
        <f>'PI skaičiuoklė'!B69</f>
        <v xml:space="preserve">21 straipsnis. Leidimo reorganizuoti ir likviduoti kriptoturto paslaugų teikėją ar su turtu susietų žetonų emitentą išdavimo tvarka
4. Su prašymu išduoti leidimą likviduoti licencijuotą kriptoturto paslaugų teikėją ar licencijuotą su turtu susietų žetonų emitentą priežiūros institucijai pateikiami: 
1) duomenys, informacija ar dokumentai, patvirtinantys, kad licencijuotas kriptoturto paslaugų teikėjas ar licencijuotas su turtu susietų žetonų emitentas yra atsiskaitę su žetonų turėtojais, kriptoturto paslaugų vartotojais ir kitais kriptoturto paslaugų teikėjais; 
2) prašymas panaikinti licencijos galiojimą. 
</v>
      </c>
      <c r="B142" s="36"/>
      <c r="C142" s="36"/>
      <c r="D142" s="36"/>
      <c r="E142" s="36"/>
      <c r="F142" s="36"/>
      <c r="G142" s="36"/>
    </row>
    <row r="143" spans="1:7" ht="63.75" thickBot="1" x14ac:dyDescent="0.3">
      <c r="A143" s="8" t="str">
        <f>'PI skaičiuoklė'!C70</f>
        <v>Veiksmas J1 „Su turtu susietų žetonų emitento ar kriptoturto paslaugų teikėjui nusprendus likviduoti bendrovę, pateikti priežiūros institucijai 21 str. 4 d. nurodytus dokumentus</v>
      </c>
      <c r="B143" s="36"/>
      <c r="C143" s="36"/>
      <c r="D143" s="36"/>
      <c r="E143" s="36"/>
      <c r="F143" s="36"/>
      <c r="G143" s="36"/>
    </row>
    <row r="144" spans="1:7" ht="21.75" thickBot="1" x14ac:dyDescent="0.3">
      <c r="A144" s="24"/>
      <c r="B144" s="5" t="s">
        <v>178</v>
      </c>
      <c r="C144" s="5">
        <v>1</v>
      </c>
      <c r="D144" s="5">
        <v>12.5</v>
      </c>
      <c r="E144" s="5">
        <v>0.25</v>
      </c>
      <c r="F144" s="5">
        <v>1</v>
      </c>
      <c r="G144" s="5">
        <f t="shared" ref="G144" si="25">+C144*D144*E144*F144</f>
        <v>3.125</v>
      </c>
    </row>
    <row r="145" spans="1:7" ht="11.25" thickBot="1" x14ac:dyDescent="0.3">
      <c r="A145" s="66" t="s">
        <v>221</v>
      </c>
      <c r="B145" s="67"/>
      <c r="C145" s="67"/>
      <c r="D145" s="67"/>
      <c r="E145" s="67"/>
      <c r="F145" s="68"/>
      <c r="G145" s="5">
        <f>SUM(G144)</f>
        <v>3.125</v>
      </c>
    </row>
    <row r="146" spans="1:7" ht="326.25" thickBot="1" x14ac:dyDescent="0.3">
      <c r="A146" s="22" t="str">
        <f>'PI skaičiuoklė'!B72</f>
        <v xml:space="preserve">21 straipsnis. Leidimo reorganizuoti ir likviduoti kriptoturto paslaugų teikėją ar su turtu susietų žetonų emitentą išdavimo tvarka
5. Licencijuoto kriptoturto paslaugų teikėjo ar licencijuoto su turtu susietų žetonų emitento reorganizavimo procedūrų metu Juridinių asmenų registre įregistravus naują ir (arba) iš jo išregistravus po reorganizavimo baigiantį veiklą licencijuotą kriptoturto paslaugų teikėją ar licencijuotą su turtu susietų žetonų emitentą per 15 dienų apie tai informuojama priežiūros institucija ir jai pateikiami: 
1) įsteigto naujo licencijuoto kriptoturto paslaugų teikėjo ar licencijuoto su turtu susietų žetonų emitento įstatai; 
2) duomenys, informacija ar dokumentai apie licencijuoto kriptoturto paslaugų teikėjo ar licencijuoto su turtu susietų žetonų emitento išregistravimą, nurodant licencijuoto kriptoturto paslaugų teikėjo ar licencijuoto su turtu susietų žetonų emitento išregistravimo datą. </v>
      </c>
      <c r="B146" s="36"/>
      <c r="C146" s="36"/>
      <c r="D146" s="36"/>
      <c r="E146" s="36"/>
      <c r="F146" s="36"/>
      <c r="G146" s="36"/>
    </row>
    <row r="147" spans="1:7" ht="84.75" thickBot="1" x14ac:dyDescent="0.3">
      <c r="A147" s="8" t="str">
        <f>'PI skaičiuoklė'!C73</f>
        <v>Veiksmas K1 „ įregistravus naują ir (arba) iš jo išregistravus po reorganizavimo baigiantį veiklą licencijuotą kriptoturto paslaugų teikėją ar licencijuotą su turtu susietų žetonų emitentą informuoti priežiūros instituciją, pateikiant 21 str. 5 d. nurodytus dokumentus"</v>
      </c>
      <c r="B147" s="36"/>
      <c r="C147" s="36"/>
      <c r="D147" s="36"/>
      <c r="E147" s="36"/>
      <c r="F147" s="36"/>
      <c r="G147" s="36"/>
    </row>
    <row r="148" spans="1:7" ht="21.75" thickBot="1" x14ac:dyDescent="0.3">
      <c r="A148" s="24"/>
      <c r="B148" s="5" t="s">
        <v>178</v>
      </c>
      <c r="C148" s="5">
        <v>1</v>
      </c>
      <c r="D148" s="5">
        <v>12.5</v>
      </c>
      <c r="E148" s="5">
        <v>0.25</v>
      </c>
      <c r="F148" s="5">
        <v>1</v>
      </c>
      <c r="G148" s="5">
        <f t="shared" ref="G148" si="26">+C148*D148*E148*F148</f>
        <v>3.125</v>
      </c>
    </row>
    <row r="149" spans="1:7" ht="11.25" thickBot="1" x14ac:dyDescent="0.3">
      <c r="A149" s="66" t="s">
        <v>227</v>
      </c>
      <c r="B149" s="67"/>
      <c r="C149" s="67"/>
      <c r="D149" s="67"/>
      <c r="E149" s="67"/>
      <c r="F149" s="68"/>
      <c r="G149" s="5">
        <f>SUM(G148)</f>
        <v>3.125</v>
      </c>
    </row>
    <row r="150" spans="1:7" ht="409.6" thickBot="1" x14ac:dyDescent="0.3">
      <c r="A150" s="22" t="str">
        <f>'PI skaičiuoklė'!B75</f>
        <v xml:space="preserve">21 straipsnis. Leidimo reorganizuoti ir likviduoti kriptoturto paslaugų teikėją ar su turtu susietų žetonų emitentą išdavimo tvarka
6. Licencijuotas kriptoturto paslaugų teikėjas ar licencijuotas su turtu susietų žetonų emitentas, priėmęs sprendimą reorganizuoti arba likviduoti licencijuotą kriptoturto paslaugų teikėją ar licencijuotą su turtu susietų žetonų emitentą ir paskirti licencijuoto kriptoturto paslaugų teikėjo ar licencijuoto su turtu susietų žetonų emitento likvidatorių, per 3 darbo dienas nuo sprendimo priėmimo dienos privalo apie tai pranešti priežiūros institucijai. Kartu su pranešimu apie priimtą sprendimą reorganizuoti arba likviduoti licencijuotą kriptoturto paslaugų teikėją ar licencijuotą su turtu susietų žetonų emitentą ir paskirti licencijuoto kriptoturto paslaugų teikėjo ar licencijuoto su turtu susietų žetonų emitento likvidatorių licencijuotas kriptoturto paslaugų teikėjas ar licencijuotas su turtu susietų žetonų emitentas priežiūros institucijai pateikia:
1) licencijuoto kriptoturto paslaugų teikėjo ar licencijuoto su turtu susietų žetonų emitento visuotinio akcininkų susirinkimo, priėmusio sprendimą reorganizuoti arba likviduoti licencijuotą kriptoturto paslaugų teikėją ar licencijuotą su turtu susietų žetonų emitentą, protokolą; 
2) duomenis ir informaciją apie likvidatorių (vardas ir pavardė, adresas, duomenys ryšiams palaikyti). Kai likvidatorius yra juridinis asmuo, nurodomas pavadinimas, juridinio asmens kodas, buveinė, duomenys ryšiams palaikyti. Jeigu skiriami keli likvidatoriai, minėti duomenys, informacija pateikiami apie kiekvieną iš jų. </v>
      </c>
      <c r="B150" s="36"/>
      <c r="C150" s="36"/>
      <c r="D150" s="36"/>
      <c r="E150" s="36"/>
      <c r="F150" s="36"/>
      <c r="G150" s="36"/>
    </row>
    <row r="151" spans="1:7" ht="74.25" thickBot="1" x14ac:dyDescent="0.3">
      <c r="A151" s="8" t="str">
        <f>'PI skaičiuoklė'!C76</f>
        <v>Veiksmas L1 „ Su turtu susietų žetonų emitento ar kriptoturto paslaugų teikėjui nusprendus likviduoti bendrovę, paskirti bendrovės likvidatorių ir pateikti priežiūros institucijai 21 str. 6 d. nurodytus dokumentus"</v>
      </c>
      <c r="B151" s="36"/>
      <c r="C151" s="36"/>
      <c r="D151" s="36"/>
      <c r="E151" s="36"/>
      <c r="F151" s="36"/>
      <c r="G151" s="36"/>
    </row>
    <row r="152" spans="1:7" ht="21.75" thickBot="1" x14ac:dyDescent="0.3">
      <c r="A152" s="24"/>
      <c r="B152" s="5" t="s">
        <v>178</v>
      </c>
      <c r="C152" s="5">
        <v>1</v>
      </c>
      <c r="D152" s="5">
        <v>12.5</v>
      </c>
      <c r="E152" s="5">
        <v>1</v>
      </c>
      <c r="F152" s="5">
        <v>1</v>
      </c>
      <c r="G152" s="5">
        <f t="shared" ref="G152" si="27">+C152*D152*E152*F152</f>
        <v>12.5</v>
      </c>
    </row>
    <row r="153" spans="1:7" ht="11.25" thickBot="1" x14ac:dyDescent="0.3">
      <c r="A153" s="66" t="s">
        <v>234</v>
      </c>
      <c r="B153" s="67"/>
      <c r="C153" s="67"/>
      <c r="D153" s="67"/>
      <c r="E153" s="67"/>
      <c r="F153" s="68"/>
      <c r="G153" s="5">
        <f>SUM(G152)</f>
        <v>12.5</v>
      </c>
    </row>
    <row r="154" spans="1:7" ht="179.25" thickBot="1" x14ac:dyDescent="0.3">
      <c r="A154" s="22" t="str">
        <f>'PI skaičiuoklė'!B78</f>
        <v>21 straipsnis. Leidimo reorganizuoti ir likviduoti kriptoturto paslaugų teikėją ar su turtu susietų žetonų emitentą išdavimo tvarka
7. Jeigu licencijuoto kriptoturto paslaugų teikėjo ar licencijuoto su turtu susietų žetonų emitento reorganizavimo arba likvidavimo metu priežiūros institucijai pateikti duomenys, dokumentai ir informacija pasikeičia, pasikeitę duomenys, dokumentai ir informacija nedelsiant, ne vėliau kaip per 15 dienų nuo pasikeitimo dienos, pateikiami priežiūros institucijai.</v>
      </c>
      <c r="B154" s="36"/>
      <c r="C154" s="36"/>
      <c r="D154" s="36"/>
      <c r="E154" s="36"/>
      <c r="F154" s="36"/>
      <c r="G154" s="36"/>
    </row>
    <row r="155" spans="1:7" ht="74.25" thickBot="1" x14ac:dyDescent="0.3">
      <c r="A155" s="8" t="str">
        <f>'PI skaičiuoklė'!C79</f>
        <v>Veiksmas M1 „ Jei su turtu susietų žetonų emitento ar kriptoturto paslaugų teikėjo likvidavimo ar reorganizavimo metu pasikeičia duomenys ar dokumentai, apie juos nedelsiant pranešama priežiūros institucijai."</v>
      </c>
      <c r="B155" s="36"/>
      <c r="C155" s="36"/>
      <c r="D155" s="36"/>
      <c r="E155" s="36"/>
      <c r="F155" s="36"/>
      <c r="G155" s="36"/>
    </row>
    <row r="156" spans="1:7" ht="21.75" thickBot="1" x14ac:dyDescent="0.3">
      <c r="A156" s="24"/>
      <c r="B156" s="5" t="s">
        <v>178</v>
      </c>
      <c r="C156" s="5">
        <v>1</v>
      </c>
      <c r="D156" s="5">
        <v>12.5</v>
      </c>
      <c r="E156" s="5">
        <v>0.25</v>
      </c>
      <c r="F156" s="5">
        <v>1</v>
      </c>
      <c r="G156" s="5">
        <f t="shared" ref="G156" si="28">+C156*D156*E156*F156</f>
        <v>3.125</v>
      </c>
    </row>
    <row r="157" spans="1:7" ht="11.25" thickBot="1" x14ac:dyDescent="0.3">
      <c r="A157" s="66" t="s">
        <v>239</v>
      </c>
      <c r="B157" s="67"/>
      <c r="C157" s="67"/>
      <c r="D157" s="67"/>
      <c r="E157" s="67"/>
      <c r="F157" s="68"/>
      <c r="G157" s="5">
        <f>SUM(G156)</f>
        <v>3.125</v>
      </c>
    </row>
    <row r="158" spans="1:7" ht="11.25" thickBot="1" x14ac:dyDescent="0.3">
      <c r="A158" s="78" t="s">
        <v>159</v>
      </c>
      <c r="B158" s="79"/>
      <c r="C158" s="79"/>
      <c r="D158" s="79"/>
      <c r="E158" s="79"/>
      <c r="F158" s="80"/>
      <c r="G158" s="25">
        <f>G76+G79+G82+G85+G88+G91+G94+G97+G100+G103+G106+G109+G113+G122</f>
        <v>3162.2</v>
      </c>
    </row>
  </sheetData>
  <mergeCells count="45">
    <mergeCell ref="A117:F117"/>
    <mergeCell ref="A153:F153"/>
    <mergeCell ref="A157:F157"/>
    <mergeCell ref="A133:F133"/>
    <mergeCell ref="A137:F137"/>
    <mergeCell ref="A141:F141"/>
    <mergeCell ref="A145:F145"/>
    <mergeCell ref="A149:F149"/>
    <mergeCell ref="A158:F158"/>
    <mergeCell ref="A1:G1"/>
    <mergeCell ref="A32:G32"/>
    <mergeCell ref="A40:F40"/>
    <mergeCell ref="A47:F47"/>
    <mergeCell ref="A27:F27"/>
    <mergeCell ref="A9:F9"/>
    <mergeCell ref="A14:F14"/>
    <mergeCell ref="A15:F15"/>
    <mergeCell ref="A21:F21"/>
    <mergeCell ref="A26:F26"/>
    <mergeCell ref="A50:F50"/>
    <mergeCell ref="A53:F53"/>
    <mergeCell ref="A122:F122"/>
    <mergeCell ref="A129:F129"/>
    <mergeCell ref="A126:F126"/>
    <mergeCell ref="A76:F76"/>
    <mergeCell ref="A41:F41"/>
    <mergeCell ref="A71:F71"/>
    <mergeCell ref="A79:F79"/>
    <mergeCell ref="A88:F88"/>
    <mergeCell ref="A56:F56"/>
    <mergeCell ref="A59:F59"/>
    <mergeCell ref="A62:F62"/>
    <mergeCell ref="A65:F65"/>
    <mergeCell ref="A68:F68"/>
    <mergeCell ref="A82:F82"/>
    <mergeCell ref="A85:F85"/>
    <mergeCell ref="A72:F72"/>
    <mergeCell ref="A113:F113"/>
    <mergeCell ref="A91:F91"/>
    <mergeCell ref="A94:F94"/>
    <mergeCell ref="A97:F97"/>
    <mergeCell ref="A100:F100"/>
    <mergeCell ref="A103:F103"/>
    <mergeCell ref="A106:F106"/>
    <mergeCell ref="A109:F109"/>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7109375" defaultRowHeight="10.5" x14ac:dyDescent="0.25"/>
  <cols>
    <col min="1" max="1" width="33.42578125" style="1" customWidth="1"/>
    <col min="2" max="2" width="16.7109375" style="1" customWidth="1"/>
    <col min="3" max="3" width="15.5703125" style="1" customWidth="1"/>
    <col min="4" max="4" width="36.42578125" style="1" customWidth="1"/>
    <col min="5" max="16384" width="8.7109375" style="1"/>
  </cols>
  <sheetData>
    <row r="1" spans="1:4" ht="20.25" customHeight="1" thickBot="1" x14ac:dyDescent="0.3">
      <c r="A1" s="90" t="s">
        <v>61</v>
      </c>
      <c r="B1" s="91"/>
      <c r="C1" s="91"/>
      <c r="D1" s="92"/>
    </row>
    <row r="2" spans="1:4" ht="24.6" customHeight="1" thickBot="1" x14ac:dyDescent="0.3">
      <c r="A2" s="28" t="s">
        <v>87</v>
      </c>
      <c r="B2" s="96" t="s">
        <v>30</v>
      </c>
      <c r="C2" s="97"/>
      <c r="D2" s="29" t="s">
        <v>3</v>
      </c>
    </row>
    <row r="3" spans="1:4" ht="11.25" thickBot="1" x14ac:dyDescent="0.3">
      <c r="A3" s="30">
        <v>1</v>
      </c>
      <c r="B3" s="98">
        <v>2</v>
      </c>
      <c r="C3" s="99"/>
      <c r="D3" s="30">
        <v>3</v>
      </c>
    </row>
    <row r="4" spans="1:4" ht="21.75" thickBot="1" x14ac:dyDescent="0.3">
      <c r="A4" s="22" t="str">
        <f>'PI skaičiuoklė'!B6</f>
        <v>Straipsnis (-iai), punktas (-ai) ir įpareigojimas</v>
      </c>
      <c r="B4" s="4"/>
      <c r="C4" s="4"/>
      <c r="D4" s="4"/>
    </row>
    <row r="5" spans="1:4" ht="11.25" thickBot="1" x14ac:dyDescent="0.3">
      <c r="A5" s="8" t="str">
        <f>'PI skaičiuoklė'!C7</f>
        <v>Veiksmas A1</v>
      </c>
      <c r="B5" s="4"/>
      <c r="C5" s="4"/>
      <c r="D5" s="4"/>
    </row>
    <row r="6" spans="1:4" ht="11.25" thickBot="1" x14ac:dyDescent="0.3">
      <c r="A6" s="12"/>
      <c r="B6" s="5" t="s">
        <v>22</v>
      </c>
      <c r="C6" s="5">
        <v>0</v>
      </c>
      <c r="D6" s="5">
        <f>+C6</f>
        <v>0</v>
      </c>
    </row>
    <row r="7" spans="1:4" ht="11.25" thickBot="1" x14ac:dyDescent="0.3">
      <c r="A7" s="12"/>
      <c r="B7" s="5" t="s">
        <v>23</v>
      </c>
      <c r="C7" s="5">
        <v>0</v>
      </c>
      <c r="D7" s="5">
        <f>+C7</f>
        <v>0</v>
      </c>
    </row>
    <row r="8" spans="1:4" ht="20.100000000000001" customHeight="1" thickBot="1" x14ac:dyDescent="0.3">
      <c r="A8" s="66" t="s">
        <v>31</v>
      </c>
      <c r="B8" s="67"/>
      <c r="C8" s="67"/>
      <c r="D8" s="4">
        <f>SUM(D6:D7)</f>
        <v>0</v>
      </c>
    </row>
    <row r="9" spans="1:4" ht="11.25" thickBot="1" x14ac:dyDescent="0.3">
      <c r="A9" s="8" t="str">
        <f>'PI skaičiuoklė'!C8</f>
        <v>Veiksmas A2</v>
      </c>
      <c r="B9" s="4"/>
      <c r="C9" s="4"/>
      <c r="D9" s="4"/>
    </row>
    <row r="10" spans="1:4" ht="11.25" thickBot="1" x14ac:dyDescent="0.3">
      <c r="A10" s="12"/>
      <c r="B10" s="5" t="s">
        <v>24</v>
      </c>
      <c r="C10" s="5">
        <v>0</v>
      </c>
      <c r="D10" s="5">
        <f>+C10</f>
        <v>0</v>
      </c>
    </row>
    <row r="11" spans="1:4" ht="11.25" thickBot="1" x14ac:dyDescent="0.3">
      <c r="A11" s="12"/>
      <c r="B11" s="5" t="s">
        <v>25</v>
      </c>
      <c r="C11" s="5">
        <v>0</v>
      </c>
      <c r="D11" s="5">
        <f>+C11</f>
        <v>0</v>
      </c>
    </row>
    <row r="12" spans="1:4" ht="11.25" thickBot="1" x14ac:dyDescent="0.3">
      <c r="A12" s="66" t="s">
        <v>32</v>
      </c>
      <c r="B12" s="67"/>
      <c r="C12" s="67"/>
      <c r="D12" s="4">
        <f>SUM(D10:D11)</f>
        <v>0</v>
      </c>
    </row>
    <row r="13" spans="1:4" ht="11.25" thickBot="1" x14ac:dyDescent="0.3">
      <c r="A13" s="8" t="s">
        <v>11</v>
      </c>
      <c r="B13" s="5"/>
      <c r="C13" s="5"/>
      <c r="D13" s="5" t="s">
        <v>11</v>
      </c>
    </row>
    <row r="14" spans="1:4" ht="11.25" thickBot="1" x14ac:dyDescent="0.3">
      <c r="A14" s="78" t="s">
        <v>33</v>
      </c>
      <c r="B14" s="79"/>
      <c r="C14" s="79"/>
      <c r="D14" s="4">
        <f>SUM(D8,D12)</f>
        <v>0</v>
      </c>
    </row>
    <row r="15" spans="1:4" ht="23.45" customHeight="1" thickBot="1" x14ac:dyDescent="0.3">
      <c r="A15" s="22" t="str">
        <f>'PI skaičiuoklė'!B11</f>
        <v>Straipsnis (-iai), punktas (-ai) ir įpareigojimas</v>
      </c>
      <c r="B15" s="5"/>
      <c r="C15" s="5"/>
      <c r="D15" s="5"/>
    </row>
    <row r="16" spans="1:4" ht="11.25" thickBot="1" x14ac:dyDescent="0.3">
      <c r="A16" s="8" t="str">
        <f>'PI skaičiuoklė'!C12</f>
        <v>Veiksmas B1</v>
      </c>
      <c r="B16" s="4"/>
      <c r="C16" s="4"/>
      <c r="D16" s="4"/>
    </row>
    <row r="17" spans="1:4" ht="11.25" thickBot="1" x14ac:dyDescent="0.3">
      <c r="A17" s="12"/>
      <c r="B17" s="5" t="s">
        <v>26</v>
      </c>
      <c r="C17" s="5">
        <v>0</v>
      </c>
      <c r="D17" s="5">
        <f>+C17</f>
        <v>0</v>
      </c>
    </row>
    <row r="18" spans="1:4" ht="11.25" thickBot="1" x14ac:dyDescent="0.3">
      <c r="A18" s="12"/>
      <c r="B18" s="5" t="s">
        <v>27</v>
      </c>
      <c r="C18" s="5">
        <v>0</v>
      </c>
      <c r="D18" s="5">
        <f>+C18</f>
        <v>0</v>
      </c>
    </row>
    <row r="19" spans="1:4" ht="11.25" thickBot="1" x14ac:dyDescent="0.3">
      <c r="A19" s="66" t="s">
        <v>34</v>
      </c>
      <c r="B19" s="67"/>
      <c r="C19" s="67"/>
      <c r="D19" s="4">
        <f>SUM(D17:D18)</f>
        <v>0</v>
      </c>
    </row>
    <row r="20" spans="1:4" ht="11.25" thickBot="1" x14ac:dyDescent="0.3">
      <c r="A20" s="8" t="str">
        <f>'PI skaičiuoklė'!C13</f>
        <v>Veiksmas B2</v>
      </c>
      <c r="B20" s="4"/>
      <c r="C20" s="4"/>
      <c r="D20" s="36"/>
    </row>
    <row r="21" spans="1:4" ht="11.25" thickBot="1" x14ac:dyDescent="0.3">
      <c r="A21" s="12"/>
      <c r="B21" s="5" t="s">
        <v>28</v>
      </c>
      <c r="C21" s="5">
        <v>0</v>
      </c>
      <c r="D21" s="5">
        <f>+C21</f>
        <v>0</v>
      </c>
    </row>
    <row r="22" spans="1:4" ht="11.25" thickBot="1" x14ac:dyDescent="0.3">
      <c r="A22" s="12"/>
      <c r="B22" s="5" t="s">
        <v>29</v>
      </c>
      <c r="C22" s="5">
        <v>0</v>
      </c>
      <c r="D22" s="5">
        <f>+C22</f>
        <v>0</v>
      </c>
    </row>
    <row r="23" spans="1:4" ht="11.25" thickBot="1" x14ac:dyDescent="0.3">
      <c r="A23" s="66" t="s">
        <v>35</v>
      </c>
      <c r="B23" s="67"/>
      <c r="C23" s="67"/>
      <c r="D23" s="4">
        <f>SUM(D21:D22)</f>
        <v>0</v>
      </c>
    </row>
    <row r="24" spans="1:4" ht="11.25" thickBot="1" x14ac:dyDescent="0.3">
      <c r="A24" s="12"/>
      <c r="B24" s="5" t="s">
        <v>11</v>
      </c>
      <c r="C24" s="5"/>
      <c r="D24" s="5" t="s">
        <v>17</v>
      </c>
    </row>
    <row r="25" spans="1:4" ht="11.25" thickBot="1" x14ac:dyDescent="0.3">
      <c r="A25" s="78" t="s">
        <v>36</v>
      </c>
      <c r="B25" s="79"/>
      <c r="C25" s="79"/>
      <c r="D25" s="36">
        <f>SUM(D19,D23)</f>
        <v>0</v>
      </c>
    </row>
    <row r="29" spans="1:4" ht="11.25" thickBot="1" x14ac:dyDescent="0.3"/>
    <row r="30" spans="1:4" ht="11.25" thickBot="1" x14ac:dyDescent="0.3">
      <c r="A30" s="93" t="s">
        <v>62</v>
      </c>
      <c r="B30" s="94"/>
      <c r="C30" s="94"/>
      <c r="D30" s="95"/>
    </row>
    <row r="31" spans="1:4" ht="36.75" customHeight="1" thickBot="1" x14ac:dyDescent="0.3">
      <c r="A31" s="28" t="s">
        <v>88</v>
      </c>
      <c r="B31" s="96" t="s">
        <v>30</v>
      </c>
      <c r="C31" s="97"/>
      <c r="D31" s="29" t="s">
        <v>3</v>
      </c>
    </row>
    <row r="32" spans="1:4" ht="11.25" thickBot="1" x14ac:dyDescent="0.3">
      <c r="A32" s="30">
        <v>1</v>
      </c>
      <c r="B32" s="98">
        <v>2</v>
      </c>
      <c r="C32" s="99"/>
      <c r="D32" s="30">
        <v>3</v>
      </c>
    </row>
    <row r="33" spans="1:4" ht="27.75" customHeight="1" thickBot="1" x14ac:dyDescent="0.3">
      <c r="A33" s="22" t="str">
        <f>'PI skaičiuoklė'!B19</f>
        <v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e. pinigų žetonų leidimo pagal Reglamento (ES)  2023/1114 48 str. </v>
      </c>
      <c r="B33" s="4"/>
      <c r="C33" s="4"/>
      <c r="D33" s="4"/>
    </row>
    <row r="34" spans="1:4" ht="53.25" thickBot="1" x14ac:dyDescent="0.3">
      <c r="A34" s="8" t="str">
        <f>'PI skaičiuoklė'!C20</f>
        <v>Veiksmas A1 „Parengti pagal Reglamento (ES) 2023/1114 51 straipsnį kriptoturto baltąją knygą ir apie ją pranešti Lietuvos Bankui bei apie ją viešai paskelbti.“</v>
      </c>
      <c r="B34" s="4"/>
      <c r="C34" s="4"/>
      <c r="D34" s="4"/>
    </row>
    <row r="35" spans="1:4" ht="11.25" thickBot="1" x14ac:dyDescent="0.3">
      <c r="A35" s="12"/>
      <c r="B35" s="5" t="s">
        <v>22</v>
      </c>
      <c r="C35" s="5">
        <v>0</v>
      </c>
      <c r="D35" s="5">
        <f>+C35</f>
        <v>0</v>
      </c>
    </row>
    <row r="36" spans="1:4" ht="11.25" thickBot="1" x14ac:dyDescent="0.3">
      <c r="A36" s="12"/>
      <c r="B36" s="5" t="s">
        <v>23</v>
      </c>
      <c r="C36" s="5">
        <v>0</v>
      </c>
      <c r="D36" s="5">
        <f>+C36</f>
        <v>0</v>
      </c>
    </row>
    <row r="37" spans="1:4" ht="11.25" thickBot="1" x14ac:dyDescent="0.3">
      <c r="A37" s="66" t="s">
        <v>31</v>
      </c>
      <c r="B37" s="67"/>
      <c r="C37" s="67"/>
      <c r="D37" s="4">
        <f>SUM(D35:D36)</f>
        <v>0</v>
      </c>
    </row>
    <row r="38" spans="1:4" ht="116.25" thickBot="1" x14ac:dyDescent="0.3">
      <c r="A38" s="8" t="str">
        <f>'PI skaičiuoklė'!C23</f>
        <v>Veiksmas B1 „Parengti kriptoturto baltąją knygą, kaip nurodyta Reglamento (ES) 2023/1114 19 straipsnyje, dėl su turtu susieto žetono ir pateikti kriptoturto baltąją knygą Lietuvos bankui patvirtinti laikantis procedūros, nustatytos techniniuose reguliavimo standartuose, priimtuose pagal Reglamento (ES) 2023/1114 17 straipsnio 8 dalį.“</v>
      </c>
      <c r="B38" s="4"/>
      <c r="C38" s="4"/>
      <c r="D38" s="4"/>
    </row>
    <row r="39" spans="1:4" ht="11.25" thickBot="1" x14ac:dyDescent="0.3">
      <c r="A39" s="12"/>
      <c r="B39" s="5" t="s">
        <v>24</v>
      </c>
      <c r="C39" s="5">
        <v>0</v>
      </c>
      <c r="D39" s="5">
        <f>+C39</f>
        <v>0</v>
      </c>
    </row>
    <row r="40" spans="1:4" ht="11.25" thickBot="1" x14ac:dyDescent="0.3">
      <c r="A40" s="12"/>
      <c r="B40" s="5" t="s">
        <v>25</v>
      </c>
      <c r="C40" s="5">
        <v>0</v>
      </c>
      <c r="D40" s="5">
        <f>+C40</f>
        <v>0</v>
      </c>
    </row>
    <row r="41" spans="1:4" ht="11.25" thickBot="1" x14ac:dyDescent="0.3">
      <c r="A41" s="66" t="s">
        <v>32</v>
      </c>
      <c r="B41" s="67"/>
      <c r="C41" s="67"/>
      <c r="D41" s="4">
        <f>SUM(D39:D40)</f>
        <v>0</v>
      </c>
    </row>
    <row r="42" spans="1:4" ht="11.25" thickBot="1" x14ac:dyDescent="0.3">
      <c r="A42" s="8" t="s">
        <v>11</v>
      </c>
      <c r="B42" s="5"/>
      <c r="C42" s="5"/>
      <c r="D42" s="5" t="s">
        <v>11</v>
      </c>
    </row>
    <row r="43" spans="1:4" ht="11.25" thickBot="1" x14ac:dyDescent="0.3">
      <c r="A43" s="78" t="s">
        <v>33</v>
      </c>
      <c r="B43" s="79"/>
      <c r="C43" s="79"/>
      <c r="D43" s="4">
        <f>SUM(D37,D41)</f>
        <v>0</v>
      </c>
    </row>
    <row r="44" spans="1:4" ht="11.25" thickBot="1" x14ac:dyDescent="0.3">
      <c r="A44" s="22" t="e">
        <f>'PI skaičiuoklė'!#REF!</f>
        <v>#REF!</v>
      </c>
      <c r="B44" s="5"/>
      <c r="C44" s="5"/>
      <c r="D44" s="5"/>
    </row>
    <row r="45" spans="1:4" ht="42.75" thickBot="1" x14ac:dyDescent="0.3">
      <c r="A45" s="8" t="str">
        <f>'PI skaičiuoklė'!C36</f>
        <v>Veiksmas C3 „Parengti pinigų plovimo ir teroristų finansavimo rizikos valdymo rizikos vertinimo sistemoa ir
veiklos tęstinumo plano aprašymus“</v>
      </c>
      <c r="B45" s="4"/>
      <c r="C45" s="4"/>
      <c r="D45" s="4"/>
    </row>
    <row r="46" spans="1:4" ht="11.25" thickBot="1" x14ac:dyDescent="0.3">
      <c r="A46" s="12"/>
      <c r="B46" s="5" t="s">
        <v>26</v>
      </c>
      <c r="C46" s="5">
        <v>0</v>
      </c>
      <c r="D46" s="5">
        <f>+C46</f>
        <v>0</v>
      </c>
    </row>
    <row r="47" spans="1:4" ht="11.25" thickBot="1" x14ac:dyDescent="0.3">
      <c r="A47" s="12"/>
      <c r="B47" s="5" t="s">
        <v>27</v>
      </c>
      <c r="C47" s="5">
        <v>0</v>
      </c>
      <c r="D47" s="5">
        <f>+C47</f>
        <v>0</v>
      </c>
    </row>
    <row r="48" spans="1:4" ht="11.25" thickBot="1" x14ac:dyDescent="0.3">
      <c r="A48" s="66" t="s">
        <v>34</v>
      </c>
      <c r="B48" s="67"/>
      <c r="C48" s="67"/>
      <c r="D48" s="4">
        <f>SUM(D46:D47)</f>
        <v>0</v>
      </c>
    </row>
    <row r="49" spans="1:4" ht="42.75" thickBot="1" x14ac:dyDescent="0.3">
      <c r="A49" s="8" t="str">
        <f>'PI skaičiuoklė'!C37</f>
        <v>Veiksmas C4 „Parengti IRT sistemų ir saugumo priemonių techninius dokumentus ir jų aprašymą netechnine kalba“</v>
      </c>
      <c r="B49" s="4"/>
      <c r="C49" s="4"/>
      <c r="D49" s="4"/>
    </row>
    <row r="50" spans="1:4" ht="11.25" thickBot="1" x14ac:dyDescent="0.3">
      <c r="A50" s="12"/>
      <c r="B50" s="5" t="s">
        <v>28</v>
      </c>
      <c r="C50" s="5">
        <v>0</v>
      </c>
      <c r="D50" s="5">
        <f>+C50</f>
        <v>0</v>
      </c>
    </row>
    <row r="51" spans="1:4" ht="11.25" thickBot="1" x14ac:dyDescent="0.3">
      <c r="A51" s="12"/>
      <c r="B51" s="5" t="s">
        <v>29</v>
      </c>
      <c r="C51" s="5">
        <v>0</v>
      </c>
      <c r="D51" s="5">
        <f>+C51</f>
        <v>0</v>
      </c>
    </row>
    <row r="52" spans="1:4" ht="11.25" thickBot="1" x14ac:dyDescent="0.3">
      <c r="A52" s="66" t="s">
        <v>35</v>
      </c>
      <c r="B52" s="67"/>
      <c r="C52" s="67"/>
      <c r="D52" s="4">
        <f>SUM(D50:D51)</f>
        <v>0</v>
      </c>
    </row>
    <row r="53" spans="1:4" ht="11.25" thickBot="1" x14ac:dyDescent="0.3">
      <c r="A53" s="12"/>
      <c r="B53" s="5" t="s">
        <v>11</v>
      </c>
      <c r="C53" s="5"/>
      <c r="D53" s="5" t="s">
        <v>17</v>
      </c>
    </row>
    <row r="54" spans="1:4" ht="11.25" thickBot="1" x14ac:dyDescent="0.3">
      <c r="A54" s="78" t="s">
        <v>36</v>
      </c>
      <c r="B54" s="79"/>
      <c r="C54" s="79"/>
      <c r="D54" s="4">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7109375" defaultRowHeight="10.5" x14ac:dyDescent="0.25"/>
  <cols>
    <col min="1" max="1" width="28.5703125" style="1" customWidth="1"/>
    <col min="2" max="2" width="13" style="1" customWidth="1"/>
    <col min="3" max="3" width="22.5703125" style="1" customWidth="1"/>
    <col min="4" max="4" width="37.42578125" style="1" customWidth="1"/>
    <col min="5" max="5" width="17.7109375" style="1" customWidth="1"/>
    <col min="6" max="16384" width="8.7109375" style="1"/>
  </cols>
  <sheetData>
    <row r="1" spans="1:5" ht="16.5" customHeight="1" thickBot="1" x14ac:dyDescent="0.3">
      <c r="A1" s="90" t="s">
        <v>63</v>
      </c>
      <c r="B1" s="91"/>
      <c r="C1" s="91"/>
      <c r="D1" s="91"/>
      <c r="E1" s="92"/>
    </row>
    <row r="2" spans="1:5" ht="44.25" customHeight="1" thickBot="1" x14ac:dyDescent="0.3">
      <c r="A2" s="28" t="s">
        <v>87</v>
      </c>
      <c r="B2" s="29" t="s">
        <v>89</v>
      </c>
      <c r="C2" s="29" t="s">
        <v>60</v>
      </c>
      <c r="D2" s="29" t="s">
        <v>90</v>
      </c>
      <c r="E2" s="29" t="s">
        <v>4</v>
      </c>
    </row>
    <row r="3" spans="1:5" ht="13.5" customHeight="1" thickBot="1" x14ac:dyDescent="0.3">
      <c r="A3" s="30">
        <v>1</v>
      </c>
      <c r="B3" s="31">
        <v>2</v>
      </c>
      <c r="C3" s="31">
        <v>3</v>
      </c>
      <c r="D3" s="31">
        <v>4</v>
      </c>
      <c r="E3" s="31">
        <v>5</v>
      </c>
    </row>
    <row r="4" spans="1:5" ht="21.75" thickBot="1" x14ac:dyDescent="0.3">
      <c r="A4" s="22" t="str">
        <f>'PI skaičiuoklė'!B6</f>
        <v>Straipsnis (-iai), punktas (-ai) ir įpareigojimas</v>
      </c>
      <c r="B4" s="4"/>
      <c r="C4" s="4"/>
      <c r="D4" s="4"/>
      <c r="E4" s="4"/>
    </row>
    <row r="5" spans="1:5" ht="11.25" thickBot="1" x14ac:dyDescent="0.3">
      <c r="A5" s="8" t="str">
        <f>'PI skaičiuoklė'!C7</f>
        <v>Veiksmas A1</v>
      </c>
      <c r="B5" s="4"/>
      <c r="C5" s="4"/>
      <c r="D5" s="4"/>
      <c r="E5" s="4"/>
    </row>
    <row r="6" spans="1:5" ht="11.25" thickBot="1" x14ac:dyDescent="0.3">
      <c r="A6" s="12"/>
      <c r="B6" s="5" t="s">
        <v>22</v>
      </c>
      <c r="C6" s="5">
        <v>0</v>
      </c>
      <c r="D6" s="5">
        <v>0</v>
      </c>
      <c r="E6" s="5">
        <f>+C6*D6</f>
        <v>0</v>
      </c>
    </row>
    <row r="7" spans="1:5" ht="11.25" thickBot="1" x14ac:dyDescent="0.3">
      <c r="A7" s="12"/>
      <c r="B7" s="5" t="s">
        <v>23</v>
      </c>
      <c r="C7" s="5">
        <v>0</v>
      </c>
      <c r="D7" s="5">
        <v>0</v>
      </c>
      <c r="E7" s="5">
        <f>+C7*D7</f>
        <v>0</v>
      </c>
    </row>
    <row r="8" spans="1:5" ht="14.1" customHeight="1" thickBot="1" x14ac:dyDescent="0.3">
      <c r="A8" s="66" t="s">
        <v>37</v>
      </c>
      <c r="B8" s="67"/>
      <c r="C8" s="67"/>
      <c r="D8" s="68"/>
      <c r="E8" s="5">
        <f>SUM(E6:E7)</f>
        <v>0</v>
      </c>
    </row>
    <row r="9" spans="1:5" ht="11.25" thickBot="1" x14ac:dyDescent="0.3">
      <c r="A9" s="8" t="str">
        <f>'PI skaičiuoklė'!C8</f>
        <v>Veiksmas A2</v>
      </c>
      <c r="B9" s="4"/>
      <c r="C9" s="4"/>
      <c r="D9" s="4"/>
      <c r="E9" s="4"/>
    </row>
    <row r="10" spans="1:5" ht="11.25" thickBot="1" x14ac:dyDescent="0.3">
      <c r="A10" s="12"/>
      <c r="B10" s="5" t="s">
        <v>24</v>
      </c>
      <c r="C10" s="5">
        <v>0</v>
      </c>
      <c r="D10" s="5">
        <v>0</v>
      </c>
      <c r="E10" s="5">
        <f t="shared" ref="E10:E11" si="0">+C10*D10</f>
        <v>0</v>
      </c>
    </row>
    <row r="11" spans="1:5" ht="11.25" thickBot="1" x14ac:dyDescent="0.3">
      <c r="A11" s="12"/>
      <c r="B11" s="5" t="s">
        <v>25</v>
      </c>
      <c r="C11" s="5">
        <v>0</v>
      </c>
      <c r="D11" s="5">
        <v>0</v>
      </c>
      <c r="E11" s="5">
        <f t="shared" si="0"/>
        <v>0</v>
      </c>
    </row>
    <row r="12" spans="1:5" ht="11.25" thickBot="1" x14ac:dyDescent="0.3">
      <c r="A12" s="66" t="s">
        <v>38</v>
      </c>
      <c r="B12" s="67"/>
      <c r="C12" s="67"/>
      <c r="D12" s="68"/>
      <c r="E12" s="5">
        <f>SUM(E10:E11)</f>
        <v>0</v>
      </c>
    </row>
    <row r="13" spans="1:5" ht="11.25" thickBot="1" x14ac:dyDescent="0.3">
      <c r="A13" s="12"/>
      <c r="B13" s="5" t="s">
        <v>11</v>
      </c>
      <c r="C13" s="5">
        <v>0</v>
      </c>
      <c r="D13" s="5"/>
      <c r="E13" s="5" t="s">
        <v>91</v>
      </c>
    </row>
    <row r="14" spans="1:5" ht="11.25" thickBot="1" x14ac:dyDescent="0.3">
      <c r="A14" s="78" t="s">
        <v>39</v>
      </c>
      <c r="B14" s="79"/>
      <c r="C14" s="79"/>
      <c r="D14" s="80"/>
      <c r="E14" s="4">
        <f>SUM(E8,E12)</f>
        <v>0</v>
      </c>
    </row>
    <row r="15" spans="1:5" ht="21.75" thickBot="1" x14ac:dyDescent="0.3">
      <c r="A15" s="22" t="str">
        <f>'PI skaičiuoklė'!B11</f>
        <v>Straipsnis (-iai), punktas (-ai) ir įpareigojimas</v>
      </c>
      <c r="B15" s="4"/>
      <c r="C15" s="4"/>
      <c r="D15" s="4"/>
      <c r="E15" s="4"/>
    </row>
    <row r="16" spans="1:5" ht="11.25" thickBot="1" x14ac:dyDescent="0.3">
      <c r="A16" s="8" t="str">
        <f>'PI skaičiuoklė'!C12</f>
        <v>Veiksmas B1</v>
      </c>
      <c r="B16" s="4"/>
      <c r="C16" s="4"/>
      <c r="D16" s="4"/>
      <c r="E16" s="4"/>
    </row>
    <row r="17" spans="1:5" ht="11.25" thickBot="1" x14ac:dyDescent="0.3">
      <c r="A17" s="12"/>
      <c r="B17" s="5" t="s">
        <v>26</v>
      </c>
      <c r="C17" s="5">
        <v>0</v>
      </c>
      <c r="D17" s="5">
        <v>0</v>
      </c>
      <c r="E17" s="5">
        <f t="shared" ref="E17:E18" si="1">+C17*D17</f>
        <v>0</v>
      </c>
    </row>
    <row r="18" spans="1:5" ht="11.25" thickBot="1" x14ac:dyDescent="0.3">
      <c r="A18" s="12"/>
      <c r="B18" s="5" t="s">
        <v>27</v>
      </c>
      <c r="C18" s="5">
        <v>0</v>
      </c>
      <c r="D18" s="5">
        <v>0</v>
      </c>
      <c r="E18" s="5">
        <f t="shared" si="1"/>
        <v>0</v>
      </c>
    </row>
    <row r="19" spans="1:5" ht="11.25" thickBot="1" x14ac:dyDescent="0.3">
      <c r="A19" s="66" t="s">
        <v>40</v>
      </c>
      <c r="B19" s="67"/>
      <c r="C19" s="67"/>
      <c r="D19" s="68"/>
      <c r="E19" s="5">
        <f>SUM(E17:E18)</f>
        <v>0</v>
      </c>
    </row>
    <row r="20" spans="1:5" ht="11.25" thickBot="1" x14ac:dyDescent="0.3">
      <c r="A20" s="8" t="str">
        <f>'PI skaičiuoklė'!C13</f>
        <v>Veiksmas B2</v>
      </c>
      <c r="B20" s="4"/>
      <c r="C20" s="4"/>
      <c r="D20" s="4"/>
      <c r="E20" s="4"/>
    </row>
    <row r="21" spans="1:5" ht="11.25" thickBot="1" x14ac:dyDescent="0.3">
      <c r="A21" s="12"/>
      <c r="B21" s="5" t="s">
        <v>28</v>
      </c>
      <c r="C21" s="5">
        <v>0</v>
      </c>
      <c r="D21" s="5">
        <v>0</v>
      </c>
      <c r="E21" s="5">
        <f t="shared" ref="E21:E22" si="2">+C21*D21</f>
        <v>0</v>
      </c>
    </row>
    <row r="22" spans="1:5" ht="11.25" thickBot="1" x14ac:dyDescent="0.3">
      <c r="A22" s="12"/>
      <c r="B22" s="5" t="s">
        <v>29</v>
      </c>
      <c r="C22" s="5">
        <v>0</v>
      </c>
      <c r="D22" s="5">
        <v>0</v>
      </c>
      <c r="E22" s="5">
        <f t="shared" si="2"/>
        <v>0</v>
      </c>
    </row>
    <row r="23" spans="1:5" ht="11.25" thickBot="1" x14ac:dyDescent="0.3">
      <c r="A23" s="66" t="s">
        <v>42</v>
      </c>
      <c r="B23" s="67"/>
      <c r="C23" s="67"/>
      <c r="D23" s="68"/>
      <c r="E23" s="5">
        <f>SUM(E21:E22)</f>
        <v>0</v>
      </c>
    </row>
    <row r="24" spans="1:5" ht="11.25" thickBot="1" x14ac:dyDescent="0.3">
      <c r="A24" s="12"/>
      <c r="B24" s="5" t="s">
        <v>11</v>
      </c>
      <c r="C24" s="5"/>
      <c r="D24" s="5"/>
      <c r="E24" s="5" t="s">
        <v>17</v>
      </c>
    </row>
    <row r="25" spans="1:5" ht="11.25" thickBot="1" x14ac:dyDescent="0.3">
      <c r="A25" s="78" t="s">
        <v>41</v>
      </c>
      <c r="B25" s="79"/>
      <c r="C25" s="79"/>
      <c r="D25" s="80"/>
      <c r="E25" s="4">
        <f>SUM(E19,E23)</f>
        <v>0</v>
      </c>
    </row>
    <row r="26" spans="1:5" x14ac:dyDescent="0.25">
      <c r="A26" s="26"/>
      <c r="B26" s="26"/>
      <c r="C26" s="26"/>
      <c r="D26" s="26"/>
      <c r="E26" s="32"/>
    </row>
    <row r="27" spans="1:5" x14ac:dyDescent="0.25">
      <c r="A27" s="26"/>
      <c r="B27" s="26"/>
      <c r="C27" s="26"/>
      <c r="D27" s="26"/>
      <c r="E27" s="32"/>
    </row>
    <row r="28" spans="1:5" x14ac:dyDescent="0.25">
      <c r="A28" s="26"/>
      <c r="B28" s="26"/>
      <c r="C28" s="26"/>
      <c r="D28" s="26"/>
      <c r="E28" s="32"/>
    </row>
    <row r="29" spans="1:5" x14ac:dyDescent="0.25">
      <c r="A29" s="26"/>
      <c r="B29" s="26"/>
      <c r="C29" s="26"/>
      <c r="D29" s="26"/>
      <c r="E29" s="32"/>
    </row>
    <row r="30" spans="1:5" x14ac:dyDescent="0.25">
      <c r="A30" s="26"/>
      <c r="B30" s="26"/>
      <c r="C30" s="26"/>
      <c r="D30" s="26"/>
      <c r="E30" s="32"/>
    </row>
    <row r="32" spans="1:5" ht="11.25" thickBot="1" x14ac:dyDescent="0.3"/>
    <row r="33" spans="1:5" ht="19.5" customHeight="1" thickBot="1" x14ac:dyDescent="0.3">
      <c r="A33" s="93" t="s">
        <v>64</v>
      </c>
      <c r="B33" s="94"/>
      <c r="C33" s="94"/>
      <c r="D33" s="94"/>
      <c r="E33" s="95"/>
    </row>
    <row r="34" spans="1:5" ht="42.75" thickBot="1" x14ac:dyDescent="0.3">
      <c r="A34" s="28" t="s">
        <v>88</v>
      </c>
      <c r="B34" s="29" t="s">
        <v>89</v>
      </c>
      <c r="C34" s="29" t="s">
        <v>60</v>
      </c>
      <c r="D34" s="29" t="s">
        <v>90</v>
      </c>
      <c r="E34" s="29" t="s">
        <v>4</v>
      </c>
    </row>
    <row r="35" spans="1:5" ht="11.25" thickBot="1" x14ac:dyDescent="0.3">
      <c r="A35" s="30">
        <v>1</v>
      </c>
      <c r="B35" s="31">
        <v>2</v>
      </c>
      <c r="C35" s="31">
        <v>3</v>
      </c>
      <c r="D35" s="31">
        <v>4</v>
      </c>
      <c r="E35" s="31">
        <v>5</v>
      </c>
    </row>
    <row r="36" spans="1:5" ht="242.25" thickBot="1" x14ac:dyDescent="0.3">
      <c r="A36" s="22" t="str">
        <f>'PI skaičiuoklė'!B19</f>
        <v xml:space="preserve">22 straipsnis. Įstatymo įsigaliojimas, įgyvendinimas ir taikymas 3.	Į Juridinių asmenų registro tvarkomą sąrašą įrašyti virtualiųjų valiutų keityklos operatoriai ir depozitinių virtualiųjų valiutų piniginių operatoriai, ketinantys teikti kriptoturto paslaugas, vykdyti su turtu susietų žetonų emisiją ar leisti elektroninių pinigų žetonus pagal Reglamentą (ES) 2023/1114, nuo 2024 m. gruodžio 30 d., bet ne vėliau kaip iki 2025 m. birželio 1 d. privalo pateikti Lietuvos bankui Reglamente (ES) 2023/1114 nurodytus dokumentus, duomenis ir (arba) informaciją veiklos licencijai gauti. Teikiami dokumentai dėl e. pinigų žetonų leidimo pagal Reglamento (ES)  2023/1114 48 str. </v>
      </c>
      <c r="B36" s="4"/>
      <c r="C36" s="4"/>
      <c r="D36" s="4"/>
      <c r="E36" s="4"/>
    </row>
    <row r="37" spans="1:5" ht="63.75" thickBot="1" x14ac:dyDescent="0.3">
      <c r="A37" s="8" t="str">
        <f>'PI skaičiuoklė'!C20</f>
        <v>Veiksmas A1 „Parengti pagal Reglamento (ES) 2023/1114 51 straipsnį kriptoturto baltąją knygą ir apie ją pranešti Lietuvos Bankui bei apie ją viešai paskelbti.“</v>
      </c>
      <c r="B37" s="4"/>
      <c r="C37" s="4"/>
      <c r="D37" s="4"/>
      <c r="E37" s="4"/>
    </row>
    <row r="38" spans="1:5" ht="11.25" thickBot="1" x14ac:dyDescent="0.3">
      <c r="A38" s="12"/>
      <c r="B38" s="5" t="s">
        <v>22</v>
      </c>
      <c r="C38" s="5">
        <v>0</v>
      </c>
      <c r="D38" s="5">
        <v>0</v>
      </c>
      <c r="E38" s="5">
        <f>+C38*D38</f>
        <v>0</v>
      </c>
    </row>
    <row r="39" spans="1:5" ht="11.25" thickBot="1" x14ac:dyDescent="0.3">
      <c r="A39" s="12"/>
      <c r="B39" s="5" t="s">
        <v>23</v>
      </c>
      <c r="C39" s="5">
        <v>0</v>
      </c>
      <c r="D39" s="5">
        <v>0</v>
      </c>
      <c r="E39" s="5">
        <f>+C39*D39</f>
        <v>0</v>
      </c>
    </row>
    <row r="40" spans="1:5" ht="11.25" thickBot="1" x14ac:dyDescent="0.3">
      <c r="A40" s="66" t="s">
        <v>37</v>
      </c>
      <c r="B40" s="67"/>
      <c r="C40" s="67"/>
      <c r="D40" s="68"/>
      <c r="E40" s="5">
        <f>SUM(E38:E39)</f>
        <v>0</v>
      </c>
    </row>
    <row r="41" spans="1:5" ht="126.75" thickBot="1" x14ac:dyDescent="0.3">
      <c r="A41" s="8" t="str">
        <f>'PI skaičiuoklė'!C23</f>
        <v>Veiksmas B1 „Parengti kriptoturto baltąją knygą, kaip nurodyta Reglamento (ES) 2023/1114 19 straipsnyje, dėl su turtu susieto žetono ir pateikti kriptoturto baltąją knygą Lietuvos bankui patvirtinti laikantis procedūros, nustatytos techniniuose reguliavimo standartuose, priimtuose pagal Reglamento (ES) 2023/1114 17 straipsnio 8 dalį.“</v>
      </c>
      <c r="B41" s="4"/>
      <c r="C41" s="4"/>
      <c r="D41" s="4"/>
      <c r="E41" s="4"/>
    </row>
    <row r="42" spans="1:5" ht="11.25" thickBot="1" x14ac:dyDescent="0.3">
      <c r="A42" s="12"/>
      <c r="B42" s="5" t="s">
        <v>24</v>
      </c>
      <c r="C42" s="5">
        <v>0</v>
      </c>
      <c r="D42" s="5">
        <v>0</v>
      </c>
      <c r="E42" s="5">
        <f t="shared" ref="E42:E43" si="3">+C42*D42</f>
        <v>0</v>
      </c>
    </row>
    <row r="43" spans="1:5" ht="11.25" thickBot="1" x14ac:dyDescent="0.3">
      <c r="A43" s="12"/>
      <c r="B43" s="5" t="s">
        <v>25</v>
      </c>
      <c r="C43" s="5">
        <v>0</v>
      </c>
      <c r="D43" s="5">
        <v>0</v>
      </c>
      <c r="E43" s="5">
        <f t="shared" si="3"/>
        <v>0</v>
      </c>
    </row>
    <row r="44" spans="1:5" ht="11.25" thickBot="1" x14ac:dyDescent="0.3">
      <c r="A44" s="66" t="s">
        <v>38</v>
      </c>
      <c r="B44" s="67"/>
      <c r="C44" s="67"/>
      <c r="D44" s="68"/>
      <c r="E44" s="5">
        <f>SUM(E42:E43)</f>
        <v>0</v>
      </c>
    </row>
    <row r="45" spans="1:5" ht="11.25" thickBot="1" x14ac:dyDescent="0.3">
      <c r="A45" s="12"/>
      <c r="B45" s="5" t="s">
        <v>11</v>
      </c>
      <c r="C45" s="5"/>
      <c r="D45" s="5"/>
      <c r="E45" s="5" t="s">
        <v>91</v>
      </c>
    </row>
    <row r="46" spans="1:5" ht="11.25" thickBot="1" x14ac:dyDescent="0.3">
      <c r="A46" s="78" t="s">
        <v>39</v>
      </c>
      <c r="B46" s="79"/>
      <c r="C46" s="79"/>
      <c r="D46" s="80"/>
      <c r="E46" s="4">
        <f>SUM(E40,E44)</f>
        <v>0</v>
      </c>
    </row>
    <row r="47" spans="1:5" ht="11.25" thickBot="1" x14ac:dyDescent="0.3">
      <c r="A47" s="22" t="e">
        <f>'PI skaičiuoklė'!#REF!</f>
        <v>#REF!</v>
      </c>
      <c r="B47" s="4"/>
      <c r="C47" s="4"/>
      <c r="D47" s="4"/>
      <c r="E47" s="4"/>
    </row>
    <row r="48" spans="1:5" ht="63.75" thickBot="1" x14ac:dyDescent="0.3">
      <c r="A48" s="8" t="str">
        <f>'PI skaičiuoklė'!C36</f>
        <v>Veiksmas C3 „Parengti pinigų plovimo ir teroristų finansavimo rizikos valdymo rizikos vertinimo sistemoa ir
veiklos tęstinumo plano aprašymus“</v>
      </c>
      <c r="B48" s="4"/>
      <c r="C48" s="4"/>
      <c r="D48" s="4"/>
      <c r="E48" s="4"/>
    </row>
    <row r="49" spans="1:5" ht="11.25" thickBot="1" x14ac:dyDescent="0.3">
      <c r="A49" s="12"/>
      <c r="B49" s="5" t="s">
        <v>26</v>
      </c>
      <c r="C49" s="5">
        <v>0</v>
      </c>
      <c r="D49" s="5">
        <v>0</v>
      </c>
      <c r="E49" s="5">
        <f t="shared" ref="E49:E50" si="4">+C49*D49</f>
        <v>0</v>
      </c>
    </row>
    <row r="50" spans="1:5" ht="11.25" thickBot="1" x14ac:dyDescent="0.3">
      <c r="A50" s="12"/>
      <c r="B50" s="5" t="s">
        <v>27</v>
      </c>
      <c r="C50" s="5">
        <v>0</v>
      </c>
      <c r="D50" s="5">
        <v>0</v>
      </c>
      <c r="E50" s="5">
        <f t="shared" si="4"/>
        <v>0</v>
      </c>
    </row>
    <row r="51" spans="1:5" ht="11.25" thickBot="1" x14ac:dyDescent="0.3">
      <c r="A51" s="66" t="s">
        <v>40</v>
      </c>
      <c r="B51" s="67"/>
      <c r="C51" s="67"/>
      <c r="D51" s="68"/>
      <c r="E51" s="5">
        <f>SUM(E49:E50)</f>
        <v>0</v>
      </c>
    </row>
    <row r="52" spans="1:5" ht="42.75" thickBot="1" x14ac:dyDescent="0.3">
      <c r="A52" s="8" t="str">
        <f>'PI skaičiuoklė'!C37</f>
        <v>Veiksmas C4 „Parengti IRT sistemų ir saugumo priemonių techninius dokumentus ir jų aprašymą netechnine kalba“</v>
      </c>
      <c r="B52" s="4"/>
      <c r="C52" s="4"/>
      <c r="D52" s="4"/>
      <c r="E52" s="4"/>
    </row>
    <row r="53" spans="1:5" ht="11.25" thickBot="1" x14ac:dyDescent="0.3">
      <c r="A53" s="12"/>
      <c r="B53" s="5" t="s">
        <v>28</v>
      </c>
      <c r="C53" s="5">
        <v>0</v>
      </c>
      <c r="D53" s="5">
        <v>0</v>
      </c>
      <c r="E53" s="5">
        <f t="shared" ref="E53:E54" si="5">+C53*D53</f>
        <v>0</v>
      </c>
    </row>
    <row r="54" spans="1:5" ht="11.25" thickBot="1" x14ac:dyDescent="0.3">
      <c r="A54" s="12"/>
      <c r="B54" s="5" t="s">
        <v>29</v>
      </c>
      <c r="C54" s="5">
        <v>0</v>
      </c>
      <c r="D54" s="5">
        <v>0</v>
      </c>
      <c r="E54" s="5">
        <f t="shared" si="5"/>
        <v>0</v>
      </c>
    </row>
    <row r="55" spans="1:5" ht="11.25" thickBot="1" x14ac:dyDescent="0.3">
      <c r="A55" s="66" t="s">
        <v>42</v>
      </c>
      <c r="B55" s="67"/>
      <c r="C55" s="67"/>
      <c r="D55" s="68"/>
      <c r="E55" s="5">
        <f>SUM(E53:E54)</f>
        <v>0</v>
      </c>
    </row>
    <row r="56" spans="1:5" ht="11.25" thickBot="1" x14ac:dyDescent="0.3">
      <c r="A56" s="12"/>
      <c r="B56" s="5" t="s">
        <v>11</v>
      </c>
      <c r="C56" s="5"/>
      <c r="D56" s="5"/>
      <c r="E56" s="5" t="s">
        <v>17</v>
      </c>
    </row>
    <row r="57" spans="1:5" ht="11.25" thickBot="1" x14ac:dyDescent="0.3">
      <c r="A57" s="78" t="s">
        <v>41</v>
      </c>
      <c r="B57" s="79"/>
      <c r="C57" s="79"/>
      <c r="D57" s="80"/>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D56"/>
  <sheetViews>
    <sheetView topLeftCell="A34" zoomScale="85" zoomScaleNormal="85" workbookViewId="0">
      <selection activeCell="C46" sqref="C46"/>
    </sheetView>
  </sheetViews>
  <sheetFormatPr defaultColWidth="8.7109375" defaultRowHeight="10.5" x14ac:dyDescent="0.25"/>
  <cols>
    <col min="1" max="1" width="39" style="1" customWidth="1"/>
    <col min="2" max="2" width="30.140625" style="1" customWidth="1"/>
    <col min="3" max="3" width="24.5703125" style="1" customWidth="1"/>
    <col min="4" max="16384" width="8.7109375" style="1"/>
  </cols>
  <sheetData>
    <row r="1" spans="1:3" ht="21" customHeight="1" thickBot="1" x14ac:dyDescent="0.3">
      <c r="A1" s="84" t="s">
        <v>92</v>
      </c>
      <c r="B1" s="85"/>
      <c r="C1" s="86"/>
    </row>
    <row r="2" spans="1:3" ht="26.45" customHeight="1" thickBot="1" x14ac:dyDescent="0.3">
      <c r="A2" s="28" t="s">
        <v>87</v>
      </c>
      <c r="B2" s="29" t="s">
        <v>43</v>
      </c>
      <c r="C2" s="29" t="s">
        <v>44</v>
      </c>
    </row>
    <row r="3" spans="1:3" ht="11.25" customHeight="1" thickBot="1" x14ac:dyDescent="0.3">
      <c r="A3" s="30">
        <v>1</v>
      </c>
      <c r="B3" s="31">
        <v>2</v>
      </c>
      <c r="C3" s="31">
        <v>3</v>
      </c>
    </row>
    <row r="4" spans="1:3" ht="208.15" customHeight="1" thickBot="1" x14ac:dyDescent="0.3">
      <c r="A4" s="22"/>
      <c r="B4" s="4"/>
      <c r="C4" s="4"/>
    </row>
    <row r="5" spans="1:3" ht="11.25" thickBot="1" x14ac:dyDescent="0.3">
      <c r="A5" s="8"/>
      <c r="B5" s="4"/>
      <c r="C5" s="4"/>
    </row>
    <row r="6" spans="1:3" ht="11.25" thickBot="1" x14ac:dyDescent="0.3">
      <c r="A6" s="12"/>
      <c r="B6" s="5" t="s">
        <v>241</v>
      </c>
      <c r="C6" s="5"/>
    </row>
    <row r="7" spans="1:3" ht="11.25" thickBot="1" x14ac:dyDescent="0.3">
      <c r="A7" s="12"/>
      <c r="B7" s="5" t="s">
        <v>23</v>
      </c>
      <c r="C7" s="5">
        <v>0</v>
      </c>
    </row>
    <row r="8" spans="1:3" ht="12" customHeight="1" thickBot="1" x14ac:dyDescent="0.3">
      <c r="A8" s="66" t="s">
        <v>45</v>
      </c>
      <c r="B8" s="68"/>
      <c r="C8" s="5">
        <f>SUM(C6:C7)</f>
        <v>0</v>
      </c>
    </row>
    <row r="9" spans="1:3" ht="11.25" thickBot="1" x14ac:dyDescent="0.3">
      <c r="A9" s="8" t="str">
        <f>'PI skaičiuoklė'!C8</f>
        <v>Veiksmas A2</v>
      </c>
      <c r="B9" s="4"/>
      <c r="C9" s="4"/>
    </row>
    <row r="10" spans="1:3" ht="11.25" thickBot="1" x14ac:dyDescent="0.3">
      <c r="A10" s="12"/>
      <c r="B10" s="5" t="s">
        <v>24</v>
      </c>
      <c r="C10" s="5">
        <v>0</v>
      </c>
    </row>
    <row r="11" spans="1:3" ht="11.25" thickBot="1" x14ac:dyDescent="0.3">
      <c r="A11" s="12"/>
      <c r="B11" s="5" t="s">
        <v>25</v>
      </c>
      <c r="C11" s="5">
        <v>0</v>
      </c>
    </row>
    <row r="12" spans="1:3" ht="18.95" customHeight="1" thickBot="1" x14ac:dyDescent="0.3">
      <c r="A12" s="66" t="s">
        <v>46</v>
      </c>
      <c r="B12" s="68"/>
      <c r="C12" s="5">
        <f>SUM(C10:C11)</f>
        <v>0</v>
      </c>
    </row>
    <row r="13" spans="1:3" ht="11.25" thickBot="1" x14ac:dyDescent="0.3">
      <c r="A13" s="12"/>
      <c r="B13" s="5" t="s">
        <v>11</v>
      </c>
      <c r="C13" s="5"/>
    </row>
    <row r="14" spans="1:3" ht="38.450000000000003" customHeight="1" thickBot="1" x14ac:dyDescent="0.3">
      <c r="A14" s="78" t="s">
        <v>189</v>
      </c>
      <c r="B14" s="80"/>
      <c r="C14" s="33">
        <f>SUM(C8,C12)</f>
        <v>0</v>
      </c>
    </row>
    <row r="15" spans="1:3" ht="11.45" customHeight="1" thickBot="1" x14ac:dyDescent="0.3">
      <c r="A15" s="22" t="str">
        <f>'PI skaičiuoklė'!B11</f>
        <v>Straipsnis (-iai), punktas (-ai) ir įpareigojimas</v>
      </c>
      <c r="B15" s="4"/>
      <c r="C15" s="4"/>
    </row>
    <row r="16" spans="1:3" ht="11.25" thickBot="1" x14ac:dyDescent="0.3">
      <c r="A16" s="8" t="str">
        <f>'PI skaičiuoklė'!C12</f>
        <v>Veiksmas B1</v>
      </c>
      <c r="B16" s="4"/>
      <c r="C16" s="4"/>
    </row>
    <row r="17" spans="1:3" ht="11.25" thickBot="1" x14ac:dyDescent="0.3">
      <c r="A17" s="34"/>
      <c r="B17" s="5" t="s">
        <v>26</v>
      </c>
      <c r="C17" s="5">
        <v>0</v>
      </c>
    </row>
    <row r="18" spans="1:3" ht="11.25" thickBot="1" x14ac:dyDescent="0.3">
      <c r="A18" s="12"/>
      <c r="B18" s="5" t="s">
        <v>27</v>
      </c>
      <c r="C18" s="5">
        <v>0</v>
      </c>
    </row>
    <row r="19" spans="1:3" ht="15" customHeight="1" thickBot="1" x14ac:dyDescent="0.3">
      <c r="A19" s="66" t="s">
        <v>48</v>
      </c>
      <c r="B19" s="68"/>
      <c r="C19" s="5">
        <f>SUM(C17:C18)</f>
        <v>0</v>
      </c>
    </row>
    <row r="20" spans="1:3" ht="11.25" thickBot="1" x14ac:dyDescent="0.3">
      <c r="A20" s="8" t="str">
        <f>'PI skaičiuoklė'!C13</f>
        <v>Veiksmas B2</v>
      </c>
      <c r="B20" s="4"/>
      <c r="C20" s="4"/>
    </row>
    <row r="21" spans="1:3" ht="11.25" thickBot="1" x14ac:dyDescent="0.3">
      <c r="A21" s="12"/>
      <c r="B21" s="5" t="s">
        <v>28</v>
      </c>
      <c r="C21" s="5">
        <v>0</v>
      </c>
    </row>
    <row r="22" spans="1:3" ht="11.25" thickBot="1" x14ac:dyDescent="0.3">
      <c r="A22" s="12"/>
      <c r="B22" s="5" t="s">
        <v>29</v>
      </c>
      <c r="C22" s="5">
        <v>0</v>
      </c>
    </row>
    <row r="23" spans="1:3" ht="16.5" customHeight="1" thickBot="1" x14ac:dyDescent="0.3">
      <c r="A23" s="66" t="s">
        <v>49</v>
      </c>
      <c r="B23" s="68"/>
      <c r="C23" s="5">
        <f>SUM(C21:C22)</f>
        <v>0</v>
      </c>
    </row>
    <row r="24" spans="1:3" ht="11.25" thickBot="1" x14ac:dyDescent="0.3">
      <c r="A24" s="12"/>
      <c r="B24" s="5" t="s">
        <v>11</v>
      </c>
      <c r="C24" s="5" t="s">
        <v>11</v>
      </c>
    </row>
    <row r="25" spans="1:3" ht="15" customHeight="1" thickBot="1" x14ac:dyDescent="0.3">
      <c r="A25" s="78" t="s">
        <v>50</v>
      </c>
      <c r="B25" s="80"/>
      <c r="C25" s="33">
        <f>SUM(C19,C23)</f>
        <v>0</v>
      </c>
    </row>
    <row r="26" spans="1:3" ht="15" customHeight="1" x14ac:dyDescent="0.25">
      <c r="A26" s="26"/>
      <c r="B26" s="26"/>
      <c r="C26" s="35"/>
    </row>
    <row r="27" spans="1:3" ht="15" customHeight="1" x14ac:dyDescent="0.25">
      <c r="A27" s="26"/>
      <c r="B27" s="26"/>
      <c r="C27" s="35"/>
    </row>
    <row r="28" spans="1:3" ht="15" customHeight="1" x14ac:dyDescent="0.25">
      <c r="A28" s="26"/>
      <c r="B28" s="26"/>
      <c r="C28" s="35"/>
    </row>
    <row r="29" spans="1:3" ht="15" customHeight="1" x14ac:dyDescent="0.25">
      <c r="A29" s="26"/>
      <c r="B29" s="26"/>
      <c r="C29" s="35"/>
    </row>
    <row r="30" spans="1:3" ht="1.5" customHeight="1" x14ac:dyDescent="0.25"/>
    <row r="31" spans="1:3" ht="11.25" thickBot="1" x14ac:dyDescent="0.3"/>
    <row r="32" spans="1:3" ht="17.25" customHeight="1" thickBot="1" x14ac:dyDescent="0.3">
      <c r="A32" s="87" t="s">
        <v>93</v>
      </c>
      <c r="B32" s="88"/>
      <c r="C32" s="89"/>
    </row>
    <row r="33" spans="1:4" ht="30" customHeight="1" thickBot="1" x14ac:dyDescent="0.3">
      <c r="A33" s="28" t="s">
        <v>88</v>
      </c>
      <c r="B33" s="29" t="s">
        <v>43</v>
      </c>
      <c r="C33" s="29" t="s">
        <v>44</v>
      </c>
    </row>
    <row r="34" spans="1:4" ht="11.25" thickBot="1" x14ac:dyDescent="0.3">
      <c r="A34" s="30">
        <v>1</v>
      </c>
      <c r="B34" s="31">
        <v>2</v>
      </c>
      <c r="C34" s="31">
        <v>3</v>
      </c>
    </row>
    <row r="35" spans="1:4" ht="174.75" customHeight="1" thickBot="1" x14ac:dyDescent="0.3">
      <c r="A35" s="22" t="str">
        <f>('PI skaičiuoklė'!B53)</f>
        <v xml:space="preserve">7 straipsnis. Kriptoturto paslaugų teikėjo ir su turtu susietų žetonų emitento finansinė apskaita, finansinės ataskaitos, finansinių ataskaitų auditas 3.	Licencijuoto kriptoturto paslaugų teikėjo ar licencijuoto su turtu susietų žetonų emitento metinių finansinių ataskaitų rinkinio duomenys turi būti audituoti. Auditorius ar audito įmonė, atlikę licencijuoto kriptoturto paslaugų teikėjo ar licencijuoto su turtu susietų žetonų emitento finansinių ataskaitų auditą, turi parengti auditoriaus išvadą dėl šio ataskaitų rinkinio ir finansinių ataskaitų audito ataskaitą. Finansinių ataskaitų audito ataskaitoje auditorius ar audito įmonė turi nurodyti visus atliekant auditą nustatytus šio įstatymo ir kitų teisės aktų pažeidimus ir pateikti informaciją apie tai, ar:
1) licencijuotas kriptoturto paslaugų teikėjas laikosi Reglamento (ES) 2023/1114 67 straipsnyje nustatytų prudencinių reikalavimų apskaičiuodamas nuosavas lėšas;
2) licencijuotas su turtu susietų žetonų emitentas laikosi Reglamento (ES) 2023/1114 35 straipsnyje nustatytų reikalavimų nuosavų lėšų sumai, ir reikalavimų, nurodytų Reglamento (ES) 2023/1114 36 straipsnio 9 dalyje. </v>
      </c>
      <c r="B35" s="4"/>
      <c r="C35" s="4"/>
    </row>
    <row r="36" spans="1:4" ht="41.25" customHeight="1" thickBot="1" x14ac:dyDescent="0.3">
      <c r="A36" s="8" t="str">
        <f>('PI skaičiuoklė'!C54)</f>
        <v>Veiksmas F1 „Išsirinkti audito įmonę ir audituoti paskutinių finansinių metų metinių finansinių ataskaitų rinkinį“</v>
      </c>
      <c r="B36" s="4"/>
      <c r="C36" s="4"/>
      <c r="D36" s="59"/>
    </row>
    <row r="37" spans="1:4" ht="21.75" thickBot="1" x14ac:dyDescent="0.3">
      <c r="A37" s="12"/>
      <c r="B37" s="5" t="s">
        <v>187</v>
      </c>
      <c r="C37" s="5">
        <v>6270</v>
      </c>
      <c r="D37" s="1" t="s">
        <v>188</v>
      </c>
    </row>
    <row r="38" spans="1:4" ht="11.25" thickBot="1" x14ac:dyDescent="0.3">
      <c r="A38" s="12"/>
      <c r="B38" s="5" t="s">
        <v>23</v>
      </c>
      <c r="C38" s="5">
        <v>0</v>
      </c>
    </row>
    <row r="39" spans="1:4" ht="11.25" thickBot="1" x14ac:dyDescent="0.3">
      <c r="A39" s="66" t="s">
        <v>45</v>
      </c>
      <c r="B39" s="68"/>
      <c r="C39" s="5">
        <f>SUM(C37:C38)</f>
        <v>6270</v>
      </c>
    </row>
    <row r="40" spans="1:4" ht="11.25" thickBot="1" x14ac:dyDescent="0.3">
      <c r="A40" s="8"/>
      <c r="B40" s="4"/>
      <c r="C40" s="4"/>
    </row>
    <row r="41" spans="1:4" ht="11.25" thickBot="1" x14ac:dyDescent="0.3">
      <c r="A41" s="12"/>
      <c r="B41" s="5" t="s">
        <v>24</v>
      </c>
      <c r="C41" s="5">
        <v>0</v>
      </c>
    </row>
    <row r="42" spans="1:4" ht="11.25" thickBot="1" x14ac:dyDescent="0.3">
      <c r="A42" s="12"/>
      <c r="B42" s="5" t="s">
        <v>25</v>
      </c>
      <c r="C42" s="5">
        <v>0</v>
      </c>
    </row>
    <row r="43" spans="1:4" ht="11.25" thickBot="1" x14ac:dyDescent="0.3">
      <c r="A43" s="66" t="s">
        <v>46</v>
      </c>
      <c r="B43" s="68"/>
      <c r="C43" s="5">
        <f>SUM(C41:C42)</f>
        <v>0</v>
      </c>
    </row>
    <row r="44" spans="1:4" ht="11.25" thickBot="1" x14ac:dyDescent="0.3">
      <c r="A44" s="12"/>
      <c r="B44" s="5" t="s">
        <v>11</v>
      </c>
      <c r="C44" s="5"/>
    </row>
    <row r="45" spans="1:4" ht="11.25" thickBot="1" x14ac:dyDescent="0.3">
      <c r="A45" s="78" t="s">
        <v>47</v>
      </c>
      <c r="B45" s="80"/>
      <c r="C45" s="33">
        <f>SUM(C39,C43)</f>
        <v>6270</v>
      </c>
    </row>
    <row r="46" spans="1:4" ht="11.25" thickBot="1" x14ac:dyDescent="0.3">
      <c r="A46" s="22" t="e">
        <f>'PI skaičiuoklė'!#REF!</f>
        <v>#REF!</v>
      </c>
      <c r="B46" s="4"/>
      <c r="C46" s="4"/>
    </row>
    <row r="47" spans="1:4" ht="11.25" thickBot="1" x14ac:dyDescent="0.3">
      <c r="A47" s="8"/>
      <c r="B47" s="4"/>
      <c r="C47" s="4"/>
    </row>
    <row r="48" spans="1:4" ht="11.25" thickBot="1" x14ac:dyDescent="0.3">
      <c r="A48" s="34"/>
      <c r="B48" s="5" t="s">
        <v>26</v>
      </c>
      <c r="C48" s="5">
        <v>0</v>
      </c>
    </row>
    <row r="49" spans="1:3" ht="11.25" thickBot="1" x14ac:dyDescent="0.3">
      <c r="A49" s="12"/>
      <c r="B49" s="5" t="s">
        <v>27</v>
      </c>
      <c r="C49" s="5">
        <v>0</v>
      </c>
    </row>
    <row r="50" spans="1:3" ht="11.25" thickBot="1" x14ac:dyDescent="0.3">
      <c r="A50" s="66" t="s">
        <v>48</v>
      </c>
      <c r="B50" s="68"/>
      <c r="C50" s="5">
        <f>SUM(C48:C49)</f>
        <v>0</v>
      </c>
    </row>
    <row r="51" spans="1:3" ht="11.25" thickBot="1" x14ac:dyDescent="0.3">
      <c r="A51" s="8"/>
      <c r="B51" s="4"/>
      <c r="C51" s="4"/>
    </row>
    <row r="52" spans="1:3" ht="11.25" thickBot="1" x14ac:dyDescent="0.3">
      <c r="A52" s="12"/>
      <c r="B52" s="5" t="s">
        <v>28</v>
      </c>
      <c r="C52" s="5">
        <v>0</v>
      </c>
    </row>
    <row r="53" spans="1:3" ht="11.25" thickBot="1" x14ac:dyDescent="0.3">
      <c r="A53" s="12"/>
      <c r="B53" s="5" t="s">
        <v>29</v>
      </c>
      <c r="C53" s="5">
        <v>0</v>
      </c>
    </row>
    <row r="54" spans="1:3" ht="11.25" thickBot="1" x14ac:dyDescent="0.3">
      <c r="A54" s="66" t="s">
        <v>49</v>
      </c>
      <c r="B54" s="68"/>
      <c r="C54" s="5">
        <f>SUM(C52:C53)</f>
        <v>0</v>
      </c>
    </row>
    <row r="55" spans="1:3" ht="11.25" thickBot="1" x14ac:dyDescent="0.3">
      <c r="A55" s="12"/>
      <c r="B55" s="5" t="s">
        <v>11</v>
      </c>
      <c r="C55" s="5" t="s">
        <v>11</v>
      </c>
    </row>
    <row r="56" spans="1:3" ht="11.25" thickBot="1" x14ac:dyDescent="0.3">
      <c r="A56" s="78" t="s">
        <v>50</v>
      </c>
      <c r="B56" s="80"/>
      <c r="C56" s="33">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2024-05-28T13:30:11Z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